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8.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10.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1.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eoughton\Desktop\Github\ascend\"/>
    </mc:Choice>
  </mc:AlternateContent>
  <xr:revisionPtr revIDLastSave="0" documentId="13_ncr:1_{F8561308-9444-4266-8353-E8806E6FEF39}" xr6:coauthVersionLast="47" xr6:coauthVersionMax="47" xr10:uidLastSave="{00000000-0000-0000-0000-000000000000}"/>
  <bookViews>
    <workbookView xWindow="-30828" yWindow="-108" windowWidth="30936" windowHeight="16896" tabRatio="882" activeTab="15" xr2:uid="{00000000-000D-0000-FFFF-FFFF00000000}"/>
  </bookViews>
  <sheets>
    <sheet name="Index" sheetId="1" r:id="rId1"/>
    <sheet name="Read_Me" sheetId="2" r:id="rId2"/>
    <sheet name="Settings" sheetId="51" r:id="rId3"/>
    <sheet name="Current" sheetId="135" state="hidden" r:id="rId4"/>
    <sheet name="DTE_Lifespans_existing" sheetId="132" state="hidden" r:id="rId5"/>
    <sheet name="Use_case_lifespans" sheetId="136" state="hidden" r:id="rId6"/>
    <sheet name="New_missions" sheetId="137" state="hidden" r:id="rId7"/>
    <sheet name="lifespans_all" sheetId="138" state="hidden" r:id="rId8"/>
    <sheet name="Current_DTE" sheetId="140" state="hidden" r:id="rId9"/>
    <sheet name="DTE_mission_minutes" sheetId="133" state="hidden" r:id="rId10"/>
    <sheet name="DTE_demand_forecast" sheetId="134" state="hidden" r:id="rId11"/>
    <sheet name="Current_SR" sheetId="123" state="hidden" r:id="rId12"/>
    <sheet name="SR_mission_minutes" sheetId="146" state="hidden" r:id="rId13"/>
    <sheet name="SR_demand_forecast" sheetId="147" state="hidden" r:id="rId14"/>
    <sheet name="Minutes_by_use_case" sheetId="141" state="hidden" r:id="rId15"/>
    <sheet name="Costs" sheetId="129" r:id="rId16"/>
    <sheet name="DTE_cost_per_minute_forecast" sheetId="144" r:id="rId17"/>
    <sheet name="SR_cost_per_minute_forecast" sheetId="152" r:id="rId18"/>
    <sheet name="Lifespans" sheetId="142" r:id="rId19"/>
    <sheet name="Demand_forecast_by_use_case" sheetId="143" r:id="rId20"/>
    <sheet name="Demand_forecast_by_replacement" sheetId="153" r:id="rId21"/>
    <sheet name="DTE_cost_by_use_case" sheetId="145" r:id="rId22"/>
    <sheet name="SR_cost_by_use_case" sheetId="151" r:id="rId23"/>
    <sheet name="Aggregate_costs" sheetId="150" r:id="rId24"/>
  </sheets>
  <definedNames>
    <definedName name="_xlnm._FilterDatabase" localSheetId="3" hidden="1">Current!$N$56:$N$92</definedName>
    <definedName name="_xlnm._FilterDatabase" localSheetId="8" hidden="1">Current_DTE!$A$1:$V$48</definedName>
    <definedName name="_xlnm._FilterDatabase" localSheetId="10" hidden="1">DTE_demand_forecast!$A$1:$V$48</definedName>
    <definedName name="_xlnm._FilterDatabase" localSheetId="4" hidden="1">DTE_Lifespans_existing!$A$1:$V$48</definedName>
    <definedName name="_xlnm._FilterDatabase" localSheetId="9" hidden="1">DTE_mission_minutes!$A$1:$V$48</definedName>
    <definedName name="_xlnm._FilterDatabase" localSheetId="7" hidden="1">lifespans_all!$A$1:$V$48</definedName>
    <definedName name="_xlnm._FilterDatabase" localSheetId="14" hidden="1">Minutes_by_use_case!$A$1:$U$47</definedName>
    <definedName name="_xlnm._FilterDatabase" localSheetId="6" hidden="1">New_missions!$A$1:$V$52</definedName>
    <definedName name="_xlnm._FilterDatabase" localSheetId="5" hidden="1">Use_case_lifespans!$A$1:$V$48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6" i="51" l="1"/>
  <c r="H56" i="51"/>
  <c r="G56" i="51"/>
  <c r="H55" i="51"/>
  <c r="G55" i="51"/>
  <c r="F55" i="51"/>
  <c r="E55" i="51"/>
  <c r="C56" i="51"/>
  <c r="C55" i="51"/>
  <c r="D55" i="51"/>
  <c r="E56" i="51"/>
  <c r="D56" i="51"/>
  <c r="F11" i="51"/>
  <c r="G11" i="51"/>
  <c r="H11" i="51"/>
  <c r="F3" i="51"/>
  <c r="F12" i="51"/>
  <c r="G12" i="51"/>
  <c r="H12" i="51"/>
  <c r="C12" i="51"/>
  <c r="D12" i="51"/>
  <c r="E12" i="51"/>
  <c r="E11" i="51"/>
  <c r="C11" i="51"/>
  <c r="D11" i="51"/>
  <c r="G3" i="51"/>
  <c r="H3" i="51"/>
  <c r="C2" i="51"/>
  <c r="D3" i="51" l="1"/>
  <c r="E3" i="51"/>
  <c r="C3" i="51"/>
  <c r="B73" i="51"/>
  <c r="C73" i="51"/>
  <c r="A74" i="51"/>
  <c r="A75" i="51"/>
  <c r="A76" i="51"/>
  <c r="A77" i="51"/>
  <c r="A78" i="51"/>
  <c r="A79" i="51"/>
  <c r="A80" i="51"/>
  <c r="A81" i="51"/>
  <c r="A73" i="51"/>
  <c r="B60" i="51"/>
  <c r="C60" i="51"/>
  <c r="A60" i="51"/>
  <c r="A62" i="51"/>
  <c r="A63" i="51"/>
  <c r="A64" i="51"/>
  <c r="A65" i="51"/>
  <c r="A66" i="51"/>
  <c r="A67" i="51"/>
  <c r="A68" i="51"/>
  <c r="A61" i="51"/>
  <c r="B17" i="51" l="1"/>
  <c r="A18" i="51"/>
  <c r="A19" i="51"/>
  <c r="A20" i="51"/>
  <c r="A21" i="51"/>
  <c r="A22" i="51"/>
  <c r="A23" i="51"/>
  <c r="A24" i="51"/>
  <c r="A17" i="51"/>
  <c r="C29" i="51"/>
  <c r="B29" i="51"/>
  <c r="A36" i="51"/>
  <c r="A31" i="51"/>
  <c r="A32" i="51"/>
  <c r="A33" i="51"/>
  <c r="A34" i="51"/>
  <c r="A35" i="51"/>
  <c r="A29" i="51"/>
  <c r="A30" i="51"/>
  <c r="X69" i="135"/>
  <c r="X70" i="135"/>
  <c r="X71" i="135"/>
  <c r="X72" i="135"/>
  <c r="Y72" i="135" s="1" a="1"/>
  <c r="Y72" i="135" s="1"/>
  <c r="X73" i="135"/>
  <c r="X74" i="135"/>
  <c r="Y74" i="135" s="1" a="1"/>
  <c r="Y74" i="135" s="1"/>
  <c r="X75" i="135"/>
  <c r="X76" i="135"/>
  <c r="Y76" i="135" s="1" a="1"/>
  <c r="Y76" i="135" s="1"/>
  <c r="X77" i="135"/>
  <c r="Y77" i="135" s="1" a="1"/>
  <c r="Y77" i="135" s="1"/>
  <c r="X78" i="135"/>
  <c r="Y78" i="135" s="1" a="1"/>
  <c r="Y78" i="135" s="1"/>
  <c r="X79" i="135"/>
  <c r="Y79" i="135" s="1" a="1"/>
  <c r="Y79" i="135" s="1"/>
  <c r="X80" i="135"/>
  <c r="X81" i="135"/>
  <c r="X82" i="135"/>
  <c r="X83" i="135"/>
  <c r="Y71" i="135" a="1"/>
  <c r="Y71" i="135" s="1"/>
  <c r="W69" i="135"/>
  <c r="Y69" i="135" s="1" a="1"/>
  <c r="Y69" i="135" s="1"/>
  <c r="W70" i="135"/>
  <c r="Y70" i="135" s="1" a="1"/>
  <c r="Y70" i="135" s="1"/>
  <c r="W71" i="135"/>
  <c r="W72" i="135"/>
  <c r="W73" i="135"/>
  <c r="W74" i="135"/>
  <c r="W75" i="135"/>
  <c r="W76" i="135"/>
  <c r="W77" i="135"/>
  <c r="W78" i="135"/>
  <c r="W79" i="135"/>
  <c r="W80" i="135"/>
  <c r="W81" i="135"/>
  <c r="W82" i="135"/>
  <c r="W83" i="135"/>
  <c r="W9" i="135"/>
  <c r="W4" i="135"/>
  <c r="W6" i="135"/>
  <c r="W5" i="135"/>
  <c r="W3" i="135"/>
  <c r="W2" i="135"/>
  <c r="X68" i="135"/>
  <c r="W68" i="135"/>
  <c r="X67" i="135"/>
  <c r="W67" i="135"/>
  <c r="X66" i="135"/>
  <c r="W66" i="135"/>
  <c r="Y66" i="135" s="1" a="1"/>
  <c r="Y66" i="135" s="1"/>
  <c r="X65" i="135"/>
  <c r="W65" i="135"/>
  <c r="Y65" i="135" s="1" a="1"/>
  <c r="Y65" i="135" s="1"/>
  <c r="X64" i="135"/>
  <c r="W64" i="135"/>
  <c r="X63" i="135"/>
  <c r="W63" i="135"/>
  <c r="Y63" i="135" s="1" a="1"/>
  <c r="Y63" i="135" s="1"/>
  <c r="X62" i="135"/>
  <c r="W62" i="135"/>
  <c r="Y62" i="135" s="1" a="1"/>
  <c r="Y62" i="135" s="1"/>
  <c r="X61" i="135"/>
  <c r="W61" i="135"/>
  <c r="X60" i="135"/>
  <c r="W60" i="135"/>
  <c r="X59" i="135"/>
  <c r="W59" i="135"/>
  <c r="X58" i="135"/>
  <c r="W58" i="135"/>
  <c r="X57" i="135"/>
  <c r="W57" i="135"/>
  <c r="X56" i="135"/>
  <c r="W56" i="135"/>
  <c r="Y56" i="135" s="1" a="1"/>
  <c r="Y56" i="135" s="1"/>
  <c r="X55" i="135"/>
  <c r="W55" i="135"/>
  <c r="Y55" i="135" s="1" a="1"/>
  <c r="Y55" i="135" s="1"/>
  <c r="X54" i="135"/>
  <c r="W54" i="135"/>
  <c r="X53" i="135"/>
  <c r="W53" i="135"/>
  <c r="Y53" i="135" s="1" a="1"/>
  <c r="Y53" i="135" s="1"/>
  <c r="X52" i="135"/>
  <c r="W52" i="135"/>
  <c r="Y52" i="135" s="1" a="1"/>
  <c r="Y52" i="135" s="1"/>
  <c r="X51" i="135"/>
  <c r="W51" i="135"/>
  <c r="X50" i="135"/>
  <c r="W50" i="135"/>
  <c r="X49" i="135"/>
  <c r="W49" i="135"/>
  <c r="X48" i="135"/>
  <c r="W48" i="135"/>
  <c r="X47" i="135"/>
  <c r="W47" i="135"/>
  <c r="X46" i="135"/>
  <c r="W46" i="135"/>
  <c r="Y46" i="135" s="1" a="1"/>
  <c r="Y46" i="135" s="1"/>
  <c r="X45" i="135"/>
  <c r="W45" i="135"/>
  <c r="Y45" i="135" s="1" a="1"/>
  <c r="Y45" i="135" s="1"/>
  <c r="X44" i="135"/>
  <c r="W44" i="135"/>
  <c r="X43" i="135"/>
  <c r="W43" i="135"/>
  <c r="Y43" i="135" s="1" a="1"/>
  <c r="Y43" i="135" s="1"/>
  <c r="X42" i="135"/>
  <c r="W42" i="135"/>
  <c r="X41" i="135"/>
  <c r="W41" i="135"/>
  <c r="X40" i="135"/>
  <c r="W40" i="135"/>
  <c r="X39" i="135"/>
  <c r="W39" i="135"/>
  <c r="X38" i="135"/>
  <c r="W38" i="135"/>
  <c r="X37" i="135"/>
  <c r="W37" i="135"/>
  <c r="X36" i="135"/>
  <c r="W36" i="135"/>
  <c r="Y36" i="135" s="1" a="1"/>
  <c r="Y36" i="135" s="1"/>
  <c r="X35" i="135"/>
  <c r="W35" i="135"/>
  <c r="Y35" i="135" s="1" a="1"/>
  <c r="Y35" i="135" s="1"/>
  <c r="X34" i="135"/>
  <c r="W34" i="135"/>
  <c r="X33" i="135"/>
  <c r="W33" i="135"/>
  <c r="Y33" i="135" s="1" a="1"/>
  <c r="Y33" i="135" s="1"/>
  <c r="X32" i="135"/>
  <c r="W32" i="135"/>
  <c r="Y32" i="135" s="1" a="1"/>
  <c r="Y32" i="135" s="1"/>
  <c r="X31" i="135"/>
  <c r="W31" i="135"/>
  <c r="X30" i="135"/>
  <c r="W30" i="135"/>
  <c r="X29" i="135"/>
  <c r="W29" i="135"/>
  <c r="X28" i="135"/>
  <c r="W28" i="135"/>
  <c r="X27" i="135"/>
  <c r="W27" i="135"/>
  <c r="X26" i="135"/>
  <c r="W26" i="135"/>
  <c r="Y26" i="135" s="1" a="1"/>
  <c r="Y26" i="135" s="1"/>
  <c r="X25" i="135"/>
  <c r="W25" i="135"/>
  <c r="Y25" i="135" s="1" a="1"/>
  <c r="Y25" i="135" s="1"/>
  <c r="X24" i="135"/>
  <c r="W24" i="135"/>
  <c r="X23" i="135"/>
  <c r="W23" i="135"/>
  <c r="X22" i="135"/>
  <c r="W22" i="135"/>
  <c r="Y22" i="135" s="1" a="1"/>
  <c r="Y22" i="135" s="1"/>
  <c r="X21" i="135"/>
  <c r="W21" i="135"/>
  <c r="X20" i="135"/>
  <c r="W20" i="135"/>
  <c r="Y20" i="135" s="1" a="1"/>
  <c r="Y20" i="135" s="1"/>
  <c r="X19" i="135"/>
  <c r="W19" i="135"/>
  <c r="X18" i="135"/>
  <c r="W18" i="135"/>
  <c r="X17" i="135"/>
  <c r="W17" i="135"/>
  <c r="X16" i="135"/>
  <c r="W16" i="135"/>
  <c r="Y16" i="135" s="1" a="1"/>
  <c r="Y16" i="135" s="1"/>
  <c r="X15" i="135"/>
  <c r="W15" i="135"/>
  <c r="Y15" i="135" s="1" a="1"/>
  <c r="Y15" i="135" s="1"/>
  <c r="X14" i="135"/>
  <c r="W14" i="135"/>
  <c r="X13" i="135"/>
  <c r="W13" i="135"/>
  <c r="Y13" i="135" s="1" a="1"/>
  <c r="Y13" i="135" s="1"/>
  <c r="X12" i="135"/>
  <c r="W12" i="135"/>
  <c r="X11" i="135"/>
  <c r="W11" i="135"/>
  <c r="X10" i="135"/>
  <c r="W10" i="135"/>
  <c r="Y10" i="135" s="1" a="1"/>
  <c r="Y10" i="135" s="1"/>
  <c r="X9" i="135"/>
  <c r="X8" i="135"/>
  <c r="W8" i="135"/>
  <c r="X7" i="135"/>
  <c r="W7" i="135"/>
  <c r="X6" i="135"/>
  <c r="X5" i="135"/>
  <c r="X4" i="135"/>
  <c r="X3" i="135"/>
  <c r="X2" i="135"/>
  <c r="L56" i="135"/>
  <c r="L57" i="135"/>
  <c r="L58" i="135"/>
  <c r="L59" i="135"/>
  <c r="L60" i="135"/>
  <c r="L61" i="135"/>
  <c r="L62" i="135"/>
  <c r="L63" i="135"/>
  <c r="L64" i="135"/>
  <c r="L65" i="135"/>
  <c r="L66" i="135"/>
  <c r="L67" i="135"/>
  <c r="L68" i="135"/>
  <c r="K56" i="135"/>
  <c r="K57" i="135"/>
  <c r="K58" i="135"/>
  <c r="K59" i="135"/>
  <c r="K60" i="135"/>
  <c r="K61" i="135"/>
  <c r="K62" i="135"/>
  <c r="K63" i="135"/>
  <c r="K64" i="135"/>
  <c r="K65" i="135"/>
  <c r="K66" i="135"/>
  <c r="K67" i="135"/>
  <c r="K68" i="135"/>
  <c r="N70" i="135"/>
  <c r="L24" i="135"/>
  <c r="L23" i="135"/>
  <c r="L6" i="135"/>
  <c r="L7" i="135"/>
  <c r="L8" i="135"/>
  <c r="L9" i="135"/>
  <c r="L10" i="135"/>
  <c r="L11" i="135"/>
  <c r="L12" i="135"/>
  <c r="L13" i="135"/>
  <c r="L14" i="135"/>
  <c r="L15" i="135"/>
  <c r="L16" i="135"/>
  <c r="L17" i="135"/>
  <c r="L18" i="135"/>
  <c r="L19" i="135"/>
  <c r="L20" i="135"/>
  <c r="L21" i="135"/>
  <c r="L22" i="135"/>
  <c r="L25" i="135"/>
  <c r="L26" i="135"/>
  <c r="L27" i="135"/>
  <c r="L28" i="135"/>
  <c r="L29" i="135"/>
  <c r="L30" i="135"/>
  <c r="L31" i="135"/>
  <c r="L32" i="135"/>
  <c r="L33" i="135"/>
  <c r="L34" i="135"/>
  <c r="L35" i="135"/>
  <c r="L36" i="135"/>
  <c r="L37" i="135"/>
  <c r="L38" i="135"/>
  <c r="L39" i="135"/>
  <c r="L40" i="135"/>
  <c r="L41" i="135"/>
  <c r="L42" i="135"/>
  <c r="L43" i="135"/>
  <c r="L44" i="135"/>
  <c r="L45" i="135"/>
  <c r="L46" i="135"/>
  <c r="L47" i="135"/>
  <c r="L48" i="135"/>
  <c r="L49" i="135"/>
  <c r="L50" i="135"/>
  <c r="L51" i="135"/>
  <c r="L52" i="135"/>
  <c r="L53" i="135"/>
  <c r="L54" i="135"/>
  <c r="L55" i="135"/>
  <c r="L3" i="135"/>
  <c r="L4" i="135"/>
  <c r="L5" i="135"/>
  <c r="L2" i="135"/>
  <c r="Y83" i="135" l="1" a="1"/>
  <c r="Y83" i="135" s="1"/>
  <c r="Y82" i="135" a="1"/>
  <c r="Y82" i="135" s="1"/>
  <c r="Y7" i="135" a="1"/>
  <c r="Y7" i="135" s="1"/>
  <c r="Y81" i="135" a="1"/>
  <c r="Y81" i="135" s="1"/>
  <c r="Y80" i="135" a="1"/>
  <c r="Y80" i="135" s="1"/>
  <c r="Y75" i="135" a="1"/>
  <c r="Y75" i="135" s="1"/>
  <c r="Y73" i="135" a="1"/>
  <c r="Y73" i="135" s="1"/>
  <c r="Y17" i="135" a="1"/>
  <c r="Y17" i="135" s="1"/>
  <c r="Y40" i="135" a="1"/>
  <c r="Y40" i="135" s="1"/>
  <c r="Y50" i="135" a="1"/>
  <c r="Y50" i="135" s="1"/>
  <c r="Y60" i="135" a="1"/>
  <c r="Y60" i="135" s="1"/>
  <c r="Y9" i="135" a="1"/>
  <c r="Y9" i="135" s="1"/>
  <c r="Y42" i="135" a="1"/>
  <c r="Y42" i="135" s="1"/>
  <c r="M59" i="135" a="1"/>
  <c r="M59" i="135" s="1"/>
  <c r="Y8" i="135" a="1"/>
  <c r="Y8" i="135" s="1"/>
  <c r="Y18" i="135" a="1"/>
  <c r="Y18" i="135" s="1"/>
  <c r="Y11" i="135" a="1"/>
  <c r="Y11" i="135" s="1"/>
  <c r="Y21" i="135" a="1"/>
  <c r="Y21" i="135" s="1"/>
  <c r="Y31" i="135" a="1"/>
  <c r="Y31" i="135" s="1"/>
  <c r="Y41" i="135" a="1"/>
  <c r="Y41" i="135" s="1"/>
  <c r="Y51" i="135" a="1"/>
  <c r="Y51" i="135" s="1"/>
  <c r="Y61" i="135" a="1"/>
  <c r="Y61" i="135" s="1"/>
  <c r="Y30" i="135" a="1"/>
  <c r="Y30" i="135" s="1"/>
  <c r="Y28" i="135" a="1"/>
  <c r="Y28" i="135" s="1"/>
  <c r="Y38" i="135" a="1"/>
  <c r="Y38" i="135" s="1"/>
  <c r="Y48" i="135" a="1"/>
  <c r="Y48" i="135" s="1"/>
  <c r="Y58" i="135" a="1"/>
  <c r="Y58" i="135" s="1"/>
  <c r="Y68" i="135" a="1"/>
  <c r="Y68" i="135" s="1"/>
  <c r="Y27" i="135" a="1"/>
  <c r="Y27" i="135" s="1"/>
  <c r="Y37" i="135" a="1"/>
  <c r="Y37" i="135" s="1"/>
  <c r="Y47" i="135" a="1"/>
  <c r="Y47" i="135" s="1"/>
  <c r="Y57" i="135" a="1"/>
  <c r="Y57" i="135" s="1"/>
  <c r="Y67" i="135" a="1"/>
  <c r="Y67" i="135" s="1"/>
  <c r="Y23" i="135" a="1"/>
  <c r="Y23" i="135" s="1"/>
  <c r="Y12" i="135" a="1"/>
  <c r="Y12" i="135" s="1"/>
  <c r="Y4" i="135" a="1"/>
  <c r="Y4" i="135" s="1"/>
  <c r="Y5" i="135" a="1"/>
  <c r="Y5" i="135" s="1"/>
  <c r="Y6" i="135" a="1"/>
  <c r="Y6" i="135" s="1"/>
  <c r="Y19" i="135" a="1"/>
  <c r="Y19" i="135" s="1"/>
  <c r="Y59" i="135" a="1"/>
  <c r="Y59" i="135" s="1"/>
  <c r="M68" i="135" a="1"/>
  <c r="M68" i="135" s="1"/>
  <c r="M67" i="135" a="1"/>
  <c r="M67" i="135" s="1"/>
  <c r="M66" i="135" a="1"/>
  <c r="M66" i="135" s="1"/>
  <c r="Y39" i="135" a="1"/>
  <c r="Y39" i="135" s="1"/>
  <c r="Y2" i="135" a="1"/>
  <c r="Y2" i="135" s="1"/>
  <c r="Y49" i="135" a="1"/>
  <c r="Y49" i="135" s="1"/>
  <c r="Y29" i="135" a="1"/>
  <c r="Y29" i="135" s="1"/>
  <c r="M64" i="135" a="1"/>
  <c r="M64" i="135" s="1"/>
  <c r="Y34" i="135" a="1"/>
  <c r="Y34" i="135" s="1"/>
  <c r="Y64" i="135" a="1"/>
  <c r="Y64" i="135" s="1"/>
  <c r="Y44" i="135" a="1"/>
  <c r="Y44" i="135" s="1"/>
  <c r="Y24" i="135" a="1"/>
  <c r="Y24" i="135" s="1"/>
  <c r="Y3" i="135" a="1"/>
  <c r="Y3" i="135" s="1"/>
  <c r="Y14" i="135" a="1"/>
  <c r="Y14" i="135" s="1"/>
  <c r="Y54" i="135" a="1"/>
  <c r="Y54" i="135" s="1"/>
  <c r="M57" i="135" a="1"/>
  <c r="M57" i="135" s="1"/>
  <c r="M63" i="135" a="1"/>
  <c r="M63" i="135" s="1"/>
  <c r="M56" i="135" a="1"/>
  <c r="M56" i="135" s="1"/>
  <c r="M58" i="135" a="1"/>
  <c r="M58" i="135" s="1"/>
  <c r="M62" i="135" a="1"/>
  <c r="M62" i="135" s="1"/>
  <c r="M65" i="135" a="1"/>
  <c r="M65" i="135" s="1"/>
  <c r="M61" i="135" a="1"/>
  <c r="M61" i="135" s="1"/>
  <c r="M60" i="135" a="1"/>
  <c r="M60" i="135" s="1"/>
  <c r="K3" i="135"/>
  <c r="M3" i="135" s="1" a="1"/>
  <c r="M3" i="135" s="1"/>
  <c r="K4" i="135"/>
  <c r="M4" i="135" s="1" a="1"/>
  <c r="M4" i="135" s="1"/>
  <c r="K5" i="135"/>
  <c r="M5" i="135" s="1" a="1"/>
  <c r="M5" i="135" s="1"/>
  <c r="K6" i="135"/>
  <c r="M6" i="135" s="1" a="1"/>
  <c r="M6" i="135" s="1"/>
  <c r="K7" i="135"/>
  <c r="M7" i="135" s="1" a="1"/>
  <c r="M7" i="135" s="1"/>
  <c r="K8" i="135"/>
  <c r="M8" i="135" s="1" a="1"/>
  <c r="M8" i="135" s="1"/>
  <c r="K9" i="135"/>
  <c r="M9" i="135" s="1" a="1"/>
  <c r="M9" i="135" s="1"/>
  <c r="K10" i="135"/>
  <c r="M10" i="135" s="1" a="1"/>
  <c r="M10" i="135" s="1"/>
  <c r="K11" i="135"/>
  <c r="M11" i="135" s="1" a="1"/>
  <c r="M11" i="135" s="1"/>
  <c r="K12" i="135"/>
  <c r="M12" i="135" s="1" a="1"/>
  <c r="M12" i="135" s="1"/>
  <c r="K13" i="135"/>
  <c r="M13" i="135" s="1" a="1"/>
  <c r="M13" i="135" s="1"/>
  <c r="K14" i="135"/>
  <c r="M14" i="135" s="1" a="1"/>
  <c r="M14" i="135" s="1"/>
  <c r="K15" i="135"/>
  <c r="M15" i="135" s="1" a="1"/>
  <c r="M15" i="135" s="1"/>
  <c r="K16" i="135"/>
  <c r="M16" i="135" s="1" a="1"/>
  <c r="M16" i="135" s="1"/>
  <c r="K17" i="135"/>
  <c r="M17" i="135" s="1" a="1"/>
  <c r="M17" i="135" s="1"/>
  <c r="K18" i="135"/>
  <c r="M18" i="135" s="1" a="1"/>
  <c r="M18" i="135" s="1"/>
  <c r="K19" i="135"/>
  <c r="M19" i="135" s="1" a="1"/>
  <c r="M19" i="135" s="1"/>
  <c r="K20" i="135"/>
  <c r="M20" i="135" s="1" a="1"/>
  <c r="M20" i="135" s="1"/>
  <c r="K21" i="135"/>
  <c r="M21" i="135" s="1" a="1"/>
  <c r="M21" i="135" s="1"/>
  <c r="K22" i="135"/>
  <c r="M22" i="135" s="1" a="1"/>
  <c r="M22" i="135" s="1"/>
  <c r="K23" i="135"/>
  <c r="M23" i="135" s="1" a="1"/>
  <c r="M23" i="135" s="1"/>
  <c r="K24" i="135"/>
  <c r="M24" i="135" s="1" a="1"/>
  <c r="M24" i="135" s="1"/>
  <c r="K25" i="135"/>
  <c r="M25" i="135" s="1" a="1"/>
  <c r="M25" i="135" s="1"/>
  <c r="K26" i="135"/>
  <c r="M26" i="135" s="1" a="1"/>
  <c r="M26" i="135" s="1"/>
  <c r="K27" i="135"/>
  <c r="M27" i="135" s="1" a="1"/>
  <c r="M27" i="135" s="1"/>
  <c r="K28" i="135"/>
  <c r="M28" i="135" s="1" a="1"/>
  <c r="M28" i="135" s="1"/>
  <c r="K29" i="135"/>
  <c r="M29" i="135" s="1" a="1"/>
  <c r="M29" i="135" s="1"/>
  <c r="K30" i="135"/>
  <c r="M30" i="135" s="1" a="1"/>
  <c r="M30" i="135" s="1"/>
  <c r="K31" i="135"/>
  <c r="M31" i="135" s="1" a="1"/>
  <c r="M31" i="135" s="1"/>
  <c r="K32" i="135"/>
  <c r="M32" i="135" s="1" a="1"/>
  <c r="M32" i="135" s="1"/>
  <c r="K33" i="135"/>
  <c r="M33" i="135" s="1" a="1"/>
  <c r="M33" i="135" s="1"/>
  <c r="K34" i="135"/>
  <c r="M34" i="135" s="1" a="1"/>
  <c r="M34" i="135" s="1"/>
  <c r="K35" i="135"/>
  <c r="M35" i="135" s="1" a="1"/>
  <c r="M35" i="135" s="1"/>
  <c r="K36" i="135"/>
  <c r="M36" i="135" s="1" a="1"/>
  <c r="M36" i="135" s="1"/>
  <c r="K37" i="135"/>
  <c r="M37" i="135" s="1" a="1"/>
  <c r="M37" i="135" s="1"/>
  <c r="K38" i="135"/>
  <c r="M38" i="135" s="1" a="1"/>
  <c r="M38" i="135" s="1"/>
  <c r="K39" i="135"/>
  <c r="M39" i="135" s="1" a="1"/>
  <c r="M39" i="135" s="1"/>
  <c r="K40" i="135"/>
  <c r="M40" i="135" s="1" a="1"/>
  <c r="M40" i="135" s="1"/>
  <c r="K41" i="135"/>
  <c r="M41" i="135" s="1" a="1"/>
  <c r="M41" i="135" s="1"/>
  <c r="K42" i="135"/>
  <c r="M42" i="135" s="1" a="1"/>
  <c r="M42" i="135" s="1"/>
  <c r="K43" i="135"/>
  <c r="M43" i="135" s="1" a="1"/>
  <c r="M43" i="135" s="1"/>
  <c r="K44" i="135"/>
  <c r="M44" i="135" s="1" a="1"/>
  <c r="M44" i="135" s="1"/>
  <c r="K45" i="135"/>
  <c r="M45" i="135" s="1" a="1"/>
  <c r="M45" i="135" s="1"/>
  <c r="K46" i="135"/>
  <c r="M46" i="135" s="1" a="1"/>
  <c r="M46" i="135" s="1"/>
  <c r="K47" i="135"/>
  <c r="M47" i="135" s="1" a="1"/>
  <c r="M47" i="135" s="1"/>
  <c r="K48" i="135"/>
  <c r="M48" i="135" s="1" a="1"/>
  <c r="M48" i="135" s="1"/>
  <c r="K49" i="135"/>
  <c r="M49" i="135" s="1" a="1"/>
  <c r="M49" i="135" s="1"/>
  <c r="K50" i="135"/>
  <c r="M50" i="135" s="1" a="1"/>
  <c r="M50" i="135" s="1"/>
  <c r="K51" i="135"/>
  <c r="M51" i="135" s="1" a="1"/>
  <c r="M51" i="135" s="1"/>
  <c r="K52" i="135"/>
  <c r="M52" i="135" s="1" a="1"/>
  <c r="M52" i="135" s="1"/>
  <c r="K53" i="135"/>
  <c r="M53" i="135" s="1" a="1"/>
  <c r="M53" i="135" s="1"/>
  <c r="K54" i="135"/>
  <c r="M54" i="135" s="1" a="1"/>
  <c r="M54" i="135" s="1"/>
  <c r="K55" i="135"/>
  <c r="M55" i="135" s="1" a="1"/>
  <c r="M55" i="135" s="1"/>
  <c r="K2" i="135"/>
  <c r="Q8" i="135" l="1"/>
  <c r="B67" i="51" s="1"/>
  <c r="Q9" i="135"/>
  <c r="B68" i="51" s="1"/>
  <c r="Q6" i="135"/>
  <c r="B65" i="51" s="1"/>
  <c r="Q7" i="135"/>
  <c r="B66" i="51" s="1"/>
  <c r="Q4" i="135"/>
  <c r="B63" i="51" s="1"/>
  <c r="Q5" i="135"/>
  <c r="B64" i="51" s="1"/>
  <c r="Q2" i="135"/>
  <c r="B61" i="51" s="1"/>
  <c r="Q3" i="135"/>
  <c r="B62" i="51" s="1"/>
  <c r="AC2" i="135"/>
  <c r="B74" i="51" s="1"/>
  <c r="AC3" i="135"/>
  <c r="B75" i="51" s="1"/>
  <c r="AC6" i="135"/>
  <c r="B78" i="51" s="1"/>
  <c r="AC7" i="135"/>
  <c r="B79" i="51" s="1"/>
  <c r="AC9" i="135"/>
  <c r="B81" i="51" s="1"/>
  <c r="AC5" i="135"/>
  <c r="B77" i="51" s="1"/>
  <c r="AC4" i="135"/>
  <c r="B76" i="51" s="1"/>
  <c r="AC8" i="135"/>
  <c r="M2" i="135" a="1"/>
  <c r="M2" i="135" s="1"/>
  <c r="B43" i="51" l="1"/>
  <c r="B80" i="51"/>
  <c r="B82" i="51"/>
  <c r="B20" i="51"/>
  <c r="B23" i="51"/>
  <c r="B19" i="51"/>
  <c r="B22" i="51"/>
  <c r="B21" i="51"/>
  <c r="B24" i="51"/>
  <c r="B69" i="51"/>
  <c r="B42" i="51"/>
  <c r="B18" i="51"/>
  <c r="B33" i="51"/>
  <c r="B36" i="51"/>
  <c r="B31" i="51"/>
  <c r="B32" i="51"/>
  <c r="B34" i="51"/>
  <c r="B35" i="51"/>
  <c r="B30" i="51"/>
  <c r="AC11" i="135"/>
  <c r="AD2" i="135" s="1"/>
  <c r="Q11" i="135"/>
  <c r="R2" i="135" s="1"/>
  <c r="B25" i="51" l="1"/>
  <c r="C61" i="51"/>
  <c r="C67" i="51"/>
  <c r="C68" i="51"/>
  <c r="C66" i="51"/>
  <c r="C63" i="51"/>
  <c r="C64" i="51"/>
  <c r="C65" i="51"/>
  <c r="C62" i="51"/>
  <c r="B37" i="51"/>
  <c r="R5" i="135"/>
  <c r="R8" i="135"/>
  <c r="R3" i="135"/>
  <c r="R4" i="135"/>
  <c r="R9" i="135"/>
  <c r="R6" i="135"/>
  <c r="R7" i="135"/>
  <c r="AD4" i="135"/>
  <c r="AD8" i="135"/>
  <c r="AD6" i="135"/>
  <c r="AD3" i="135"/>
  <c r="AD5" i="135"/>
  <c r="AD7" i="135"/>
  <c r="AD9" i="135"/>
  <c r="I6" i="51" l="1"/>
  <c r="D19" i="51" s="1"/>
  <c r="G19" i="51" s="1"/>
  <c r="C23" i="51"/>
  <c r="C24" i="51"/>
  <c r="C18" i="51"/>
  <c r="C21" i="51"/>
  <c r="J6" i="51"/>
  <c r="C20" i="51"/>
  <c r="I51" i="51"/>
  <c r="D61" i="51" s="1"/>
  <c r="G61" i="51" s="1"/>
  <c r="K51" i="51"/>
  <c r="F64" i="51" s="1"/>
  <c r="I64" i="51" s="1"/>
  <c r="J51" i="51"/>
  <c r="E66" i="51" s="1"/>
  <c r="H66" i="51" s="1"/>
  <c r="C22" i="51"/>
  <c r="J52" i="51"/>
  <c r="E76" i="51" s="1"/>
  <c r="H76" i="51" s="1"/>
  <c r="C19" i="51"/>
  <c r="I52" i="51"/>
  <c r="K52" i="51"/>
  <c r="K6" i="51"/>
  <c r="F18" i="51" s="1"/>
  <c r="I18" i="51" s="1"/>
  <c r="C69" i="51"/>
  <c r="I7" i="51"/>
  <c r="D35" i="51" s="1"/>
  <c r="G35" i="51" s="1"/>
  <c r="C79" i="51"/>
  <c r="C77" i="51"/>
  <c r="C76" i="51"/>
  <c r="C81" i="51"/>
  <c r="C74" i="51"/>
  <c r="C75" i="51"/>
  <c r="C78" i="51"/>
  <c r="B44" i="51"/>
  <c r="K7" i="51"/>
  <c r="J7" i="51"/>
  <c r="C30" i="51"/>
  <c r="C32" i="51"/>
  <c r="C36" i="51"/>
  <c r="C31" i="51"/>
  <c r="C33" i="51"/>
  <c r="C34" i="51"/>
  <c r="C35" i="51"/>
  <c r="F77" i="51" l="1"/>
  <c r="I77" i="51" s="1"/>
  <c r="F80" i="51"/>
  <c r="I80" i="51" s="1"/>
  <c r="F75" i="51"/>
  <c r="I75" i="51" s="1"/>
  <c r="F74" i="51"/>
  <c r="D74" i="51"/>
  <c r="G74" i="51" s="1"/>
  <c r="C25" i="51"/>
  <c r="D18" i="51"/>
  <c r="G18" i="51" s="1"/>
  <c r="E75" i="51"/>
  <c r="H75" i="51" s="1"/>
  <c r="E81" i="51"/>
  <c r="H81" i="51" s="1"/>
  <c r="E78" i="51"/>
  <c r="H78" i="51" s="1"/>
  <c r="E77" i="51"/>
  <c r="H77" i="51" s="1"/>
  <c r="E18" i="51"/>
  <c r="H18" i="51" s="1"/>
  <c r="F65" i="51"/>
  <c r="I65" i="51" s="1"/>
  <c r="F62" i="51"/>
  <c r="I62" i="51" s="1"/>
  <c r="F63" i="51"/>
  <c r="I63" i="51" s="1"/>
  <c r="F67" i="51"/>
  <c r="I67" i="51" s="1"/>
  <c r="F61" i="51"/>
  <c r="I61" i="51" s="1"/>
  <c r="D65" i="51"/>
  <c r="G65" i="51" s="1"/>
  <c r="D63" i="51"/>
  <c r="G63" i="51" s="1"/>
  <c r="D67" i="51"/>
  <c r="G67" i="51" s="1"/>
  <c r="D75" i="51"/>
  <c r="G75" i="51" s="1"/>
  <c r="E61" i="51"/>
  <c r="H61" i="51" s="1"/>
  <c r="E80" i="51"/>
  <c r="H80" i="51" s="1"/>
  <c r="D80" i="51"/>
  <c r="G80" i="51" s="1"/>
  <c r="D81" i="51"/>
  <c r="G81" i="51" s="1"/>
  <c r="D78" i="51"/>
  <c r="G78" i="51" s="1"/>
  <c r="D79" i="51"/>
  <c r="G79" i="51" s="1"/>
  <c r="E62" i="51"/>
  <c r="H62" i="51" s="1"/>
  <c r="F66" i="51"/>
  <c r="I66" i="51" s="1"/>
  <c r="D76" i="51"/>
  <c r="G76" i="51" s="1"/>
  <c r="E63" i="51"/>
  <c r="H63" i="51" s="1"/>
  <c r="D77" i="51"/>
  <c r="G77" i="51" s="1"/>
  <c r="E68" i="51"/>
  <c r="H68" i="51" s="1"/>
  <c r="F68" i="51"/>
  <c r="I68" i="51" s="1"/>
  <c r="E74" i="51"/>
  <c r="H74" i="51" s="1"/>
  <c r="F78" i="51"/>
  <c r="I78" i="51" s="1"/>
  <c r="D62" i="51"/>
  <c r="G62" i="51" s="1"/>
  <c r="E67" i="51"/>
  <c r="H67" i="51" s="1"/>
  <c r="F76" i="51"/>
  <c r="I76" i="51" s="1"/>
  <c r="F79" i="51"/>
  <c r="I79" i="51" s="1"/>
  <c r="F81" i="51"/>
  <c r="I81" i="51" s="1"/>
  <c r="D68" i="51"/>
  <c r="G68" i="51" s="1"/>
  <c r="E64" i="51"/>
  <c r="H64" i="51" s="1"/>
  <c r="D64" i="51"/>
  <c r="G64" i="51" s="1"/>
  <c r="E65" i="51"/>
  <c r="H65" i="51" s="1"/>
  <c r="D66" i="51"/>
  <c r="G66" i="51" s="1"/>
  <c r="E79" i="51"/>
  <c r="H79" i="51" s="1"/>
  <c r="D33" i="51"/>
  <c r="G33" i="51" s="1"/>
  <c r="D31" i="51"/>
  <c r="G31" i="51" s="1"/>
  <c r="D32" i="51"/>
  <c r="G32" i="51" s="1"/>
  <c r="C82" i="51"/>
  <c r="D30" i="51"/>
  <c r="G30" i="51" s="1"/>
  <c r="D36" i="51"/>
  <c r="G36" i="51" s="1"/>
  <c r="D34" i="51"/>
  <c r="G34" i="51" s="1"/>
  <c r="J8" i="51"/>
  <c r="K8" i="51"/>
  <c r="C42" i="51"/>
  <c r="I8" i="51"/>
  <c r="D43" i="51" s="1"/>
  <c r="G43" i="51" s="1"/>
  <c r="E36" i="51"/>
  <c r="H36" i="51" s="1"/>
  <c r="F36" i="51"/>
  <c r="I36" i="51" s="1"/>
  <c r="F30" i="51"/>
  <c r="I30" i="51" s="1"/>
  <c r="F35" i="51"/>
  <c r="I35" i="51" s="1"/>
  <c r="F32" i="51"/>
  <c r="I32" i="51" s="1"/>
  <c r="F31" i="51"/>
  <c r="I31" i="51" s="1"/>
  <c r="F33" i="51"/>
  <c r="I33" i="51" s="1"/>
  <c r="F34" i="51"/>
  <c r="I34" i="51" s="1"/>
  <c r="E30" i="51"/>
  <c r="H30" i="51" s="1"/>
  <c r="E35" i="51"/>
  <c r="H35" i="51" s="1"/>
  <c r="E32" i="51"/>
  <c r="H32" i="51" s="1"/>
  <c r="E33" i="51"/>
  <c r="H33" i="51" s="1"/>
  <c r="E34" i="51"/>
  <c r="H34" i="51" s="1"/>
  <c r="E31" i="51"/>
  <c r="H31" i="51" s="1"/>
  <c r="C43" i="51"/>
  <c r="C37" i="51"/>
  <c r="I74" i="51" l="1"/>
  <c r="I82" i="51" s="1"/>
  <c r="F82" i="51"/>
  <c r="G82" i="51"/>
  <c r="H82" i="51"/>
  <c r="G69" i="51"/>
  <c r="I69" i="51"/>
  <c r="H69" i="51"/>
  <c r="I37" i="51"/>
  <c r="G37" i="51"/>
  <c r="H37" i="51"/>
  <c r="F42" i="51"/>
  <c r="I42" i="51" s="1"/>
  <c r="F43" i="51"/>
  <c r="I43" i="51" s="1"/>
  <c r="E42" i="51"/>
  <c r="H42" i="51" s="1"/>
  <c r="E43" i="51"/>
  <c r="H43" i="51" s="1"/>
  <c r="D42" i="51"/>
  <c r="F69" i="51"/>
  <c r="E69" i="51"/>
  <c r="D69" i="51"/>
  <c r="E82" i="51"/>
  <c r="D82" i="51"/>
  <c r="C44" i="51"/>
  <c r="B10" i="152"/>
  <c r="B9" i="152"/>
  <c r="B8" i="152"/>
  <c r="B7" i="152"/>
  <c r="B6" i="152"/>
  <c r="B5" i="152"/>
  <c r="B4" i="152"/>
  <c r="B3" i="152"/>
  <c r="B4" i="144"/>
  <c r="B5" i="144"/>
  <c r="B6" i="144"/>
  <c r="B7" i="144"/>
  <c r="B8" i="144"/>
  <c r="B9" i="144"/>
  <c r="B10" i="144"/>
  <c r="B3" i="144"/>
  <c r="C5" i="141"/>
  <c r="C7" i="141"/>
  <c r="H44" i="51" l="1"/>
  <c r="I44" i="51"/>
  <c r="D44" i="51"/>
  <c r="G42" i="51"/>
  <c r="G44" i="51" s="1"/>
  <c r="E44" i="51"/>
  <c r="F44" i="51"/>
  <c r="E137" i="51"/>
  <c r="C7" i="129" s="1"/>
  <c r="X7" i="129" s="1"/>
  <c r="B11" i="129"/>
  <c r="B12" i="129"/>
  <c r="B13" i="129"/>
  <c r="E143" i="51"/>
  <c r="P13" i="129" s="1"/>
  <c r="E142" i="51"/>
  <c r="V12" i="129" s="1"/>
  <c r="E141" i="51"/>
  <c r="U11" i="129" s="1"/>
  <c r="E139" i="51"/>
  <c r="L9" i="129" s="1"/>
  <c r="E138" i="51"/>
  <c r="O8" i="129" s="1"/>
  <c r="E136" i="51"/>
  <c r="C6" i="129" s="1"/>
  <c r="X6" i="129" s="1"/>
  <c r="E135" i="51"/>
  <c r="C5" i="129" s="1"/>
  <c r="X5" i="129" s="1"/>
  <c r="E134" i="51"/>
  <c r="C4" i="129" s="1"/>
  <c r="X4" i="129" s="1"/>
  <c r="E133" i="51"/>
  <c r="C3" i="129" s="1"/>
  <c r="X3" i="129" s="1"/>
  <c r="E132" i="51"/>
  <c r="C2" i="129" s="1"/>
  <c r="X2" i="129" s="1"/>
  <c r="E151" i="51"/>
  <c r="C19" i="129" s="1"/>
  <c r="X19" i="129" s="1"/>
  <c r="E152" i="51"/>
  <c r="C20" i="129" s="1"/>
  <c r="X20" i="129" s="1"/>
  <c r="E153" i="51"/>
  <c r="C21" i="129" s="1"/>
  <c r="X21" i="129" s="1"/>
  <c r="E154" i="51"/>
  <c r="C22" i="129" s="1"/>
  <c r="X22" i="129" s="1"/>
  <c r="E155" i="51"/>
  <c r="C23" i="129" s="1"/>
  <c r="X23" i="129" s="1"/>
  <c r="E156" i="51"/>
  <c r="C24" i="129" s="1"/>
  <c r="X24" i="129" s="1"/>
  <c r="E157" i="51"/>
  <c r="C25" i="129" s="1"/>
  <c r="E158" i="51"/>
  <c r="C26" i="129" s="1"/>
  <c r="E159" i="51"/>
  <c r="C27" i="129" s="1"/>
  <c r="E160" i="51"/>
  <c r="C28" i="129" s="1"/>
  <c r="E161" i="51"/>
  <c r="C29" i="129" s="1"/>
  <c r="E150" i="51"/>
  <c r="C18" i="129" s="1"/>
  <c r="X18" i="129" s="1"/>
  <c r="L47" i="146"/>
  <c r="S48" i="146"/>
  <c r="G49" i="146"/>
  <c r="T44" i="146"/>
  <c r="B5" i="141"/>
  <c r="B7" i="141"/>
  <c r="Q44" i="146"/>
  <c r="F47" i="146"/>
  <c r="G47" i="146"/>
  <c r="H47" i="146"/>
  <c r="I47" i="146"/>
  <c r="J47" i="146"/>
  <c r="K47" i="146"/>
  <c r="M47" i="146"/>
  <c r="N47" i="146"/>
  <c r="P47" i="146"/>
  <c r="Q47" i="146"/>
  <c r="R47" i="146"/>
  <c r="T47" i="146"/>
  <c r="U47" i="146"/>
  <c r="V47" i="146"/>
  <c r="F48" i="146"/>
  <c r="H49" i="146"/>
  <c r="O49" i="146"/>
  <c r="P49" i="146"/>
  <c r="T49" i="146"/>
  <c r="U49" i="146"/>
  <c r="E47" i="146"/>
  <c r="C47" i="146"/>
  <c r="C24" i="133"/>
  <c r="Z12" i="132"/>
  <c r="Z13" i="132"/>
  <c r="Z14" i="132"/>
  <c r="Z15" i="132"/>
  <c r="Z16" i="132"/>
  <c r="Z17" i="132"/>
  <c r="Z18" i="132"/>
  <c r="Z11" i="132"/>
  <c r="D6" i="146"/>
  <c r="D31" i="147" s="1"/>
  <c r="E6" i="146"/>
  <c r="E31" i="147" s="1"/>
  <c r="F6" i="146"/>
  <c r="F31" i="147" s="1"/>
  <c r="G6" i="146"/>
  <c r="H6" i="146"/>
  <c r="I6" i="146"/>
  <c r="J6" i="146"/>
  <c r="K6" i="146"/>
  <c r="L6" i="146"/>
  <c r="M6" i="146"/>
  <c r="N6" i="146"/>
  <c r="O6" i="146"/>
  <c r="P6" i="146"/>
  <c r="P6" i="147" s="1"/>
  <c r="Q6" i="146"/>
  <c r="Q6" i="147" s="1"/>
  <c r="R6" i="146"/>
  <c r="S6" i="146"/>
  <c r="T6" i="146"/>
  <c r="U6" i="146"/>
  <c r="U31" i="147" s="1"/>
  <c r="V6" i="146"/>
  <c r="H16" i="146"/>
  <c r="I16" i="146"/>
  <c r="J16" i="146"/>
  <c r="K16" i="146"/>
  <c r="L16" i="146"/>
  <c r="M16" i="146"/>
  <c r="N16" i="146"/>
  <c r="R16" i="146"/>
  <c r="D32" i="146"/>
  <c r="D32" i="147" s="1"/>
  <c r="E32" i="146"/>
  <c r="F32" i="146"/>
  <c r="G32" i="146"/>
  <c r="H32" i="146"/>
  <c r="I32" i="146"/>
  <c r="J32" i="146"/>
  <c r="K32" i="146"/>
  <c r="L32" i="146"/>
  <c r="M32" i="146"/>
  <c r="M32" i="147" s="1"/>
  <c r="N32" i="146"/>
  <c r="O32" i="146"/>
  <c r="P32" i="146"/>
  <c r="Q32" i="146"/>
  <c r="R32" i="146"/>
  <c r="S32" i="146"/>
  <c r="T32" i="146"/>
  <c r="U32" i="146"/>
  <c r="V32" i="146"/>
  <c r="D33" i="146"/>
  <c r="E33" i="146"/>
  <c r="E33" i="147" s="1"/>
  <c r="F33" i="146"/>
  <c r="G33" i="146"/>
  <c r="H33" i="146"/>
  <c r="I33" i="146"/>
  <c r="J33" i="146"/>
  <c r="K33" i="146"/>
  <c r="L33" i="146"/>
  <c r="M33" i="146"/>
  <c r="N33" i="146"/>
  <c r="O33" i="146"/>
  <c r="O33" i="147" s="1"/>
  <c r="P33" i="146"/>
  <c r="P33" i="147" s="1"/>
  <c r="Q33" i="146"/>
  <c r="R33" i="146"/>
  <c r="S33" i="146"/>
  <c r="T33" i="146"/>
  <c r="T33" i="147" s="1"/>
  <c r="U33" i="146"/>
  <c r="U33" i="147" s="1"/>
  <c r="V33" i="146"/>
  <c r="V33" i="147" s="1"/>
  <c r="E36" i="146"/>
  <c r="D37" i="146"/>
  <c r="E37" i="146"/>
  <c r="F37" i="146"/>
  <c r="G37" i="146"/>
  <c r="H37" i="146"/>
  <c r="H37" i="147" s="1"/>
  <c r="I37" i="146"/>
  <c r="J37" i="146"/>
  <c r="K37" i="146"/>
  <c r="L37" i="146"/>
  <c r="M37" i="146"/>
  <c r="N37" i="146"/>
  <c r="O37" i="146"/>
  <c r="O37" i="147" s="1"/>
  <c r="P37" i="146"/>
  <c r="Q37" i="146"/>
  <c r="R37" i="146"/>
  <c r="S37" i="146"/>
  <c r="T37" i="146"/>
  <c r="T37" i="147" s="1"/>
  <c r="U37" i="146"/>
  <c r="V37" i="146"/>
  <c r="C6" i="146"/>
  <c r="C32" i="146"/>
  <c r="C33" i="146"/>
  <c r="C37" i="146"/>
  <c r="O2" i="123"/>
  <c r="O3" i="123"/>
  <c r="O4" i="123"/>
  <c r="O5" i="123"/>
  <c r="O6" i="123"/>
  <c r="O7" i="123"/>
  <c r="O8" i="123"/>
  <c r="C2" i="141" s="1"/>
  <c r="K14" i="146" s="1"/>
  <c r="O9" i="123"/>
  <c r="O10" i="123"/>
  <c r="O11" i="123"/>
  <c r="O12" i="123"/>
  <c r="O13" i="123"/>
  <c r="O14" i="123"/>
  <c r="O15" i="123"/>
  <c r="O16" i="123"/>
  <c r="C6" i="141" s="1"/>
  <c r="R48" i="146" s="1"/>
  <c r="O17" i="123"/>
  <c r="O18" i="123"/>
  <c r="O19" i="123"/>
  <c r="O20" i="123"/>
  <c r="O21" i="123"/>
  <c r="O22" i="123"/>
  <c r="O23" i="123"/>
  <c r="O24" i="123"/>
  <c r="O25" i="123"/>
  <c r="O26" i="123"/>
  <c r="O27" i="123"/>
  <c r="O28" i="123"/>
  <c r="O29" i="123"/>
  <c r="O30" i="123"/>
  <c r="O31" i="123"/>
  <c r="O32" i="123"/>
  <c r="O33" i="123"/>
  <c r="O34" i="123"/>
  <c r="O35" i="123"/>
  <c r="O36" i="123"/>
  <c r="O37" i="123"/>
  <c r="O38" i="123"/>
  <c r="O39" i="123"/>
  <c r="O40" i="123"/>
  <c r="O41" i="123"/>
  <c r="O42" i="123"/>
  <c r="O43" i="123"/>
  <c r="N45" i="123"/>
  <c r="M45" i="123"/>
  <c r="L45" i="123"/>
  <c r="K45" i="123"/>
  <c r="J45" i="123"/>
  <c r="I45" i="123"/>
  <c r="H45" i="123"/>
  <c r="G45" i="123"/>
  <c r="F45" i="123"/>
  <c r="E45" i="123"/>
  <c r="D45" i="123"/>
  <c r="C45" i="123"/>
  <c r="C8" i="141" l="1"/>
  <c r="J50" i="146" s="1"/>
  <c r="C4" i="141"/>
  <c r="C3" i="141"/>
  <c r="E30" i="146"/>
  <c r="D31" i="146"/>
  <c r="M31" i="146"/>
  <c r="C9" i="141"/>
  <c r="H35" i="146" s="1"/>
  <c r="H35" i="147" s="1"/>
  <c r="T48" i="146"/>
  <c r="C10" i="129"/>
  <c r="E10" i="129" s="1"/>
  <c r="C9" i="129"/>
  <c r="G9" i="129"/>
  <c r="F9" i="129"/>
  <c r="D11" i="129"/>
  <c r="D12" i="129"/>
  <c r="P11" i="129"/>
  <c r="O11" i="129"/>
  <c r="N11" i="129"/>
  <c r="M11" i="129"/>
  <c r="E9" i="129"/>
  <c r="L11" i="129"/>
  <c r="K11" i="129"/>
  <c r="V9" i="129"/>
  <c r="U9" i="129"/>
  <c r="U12" i="129"/>
  <c r="T12" i="129"/>
  <c r="T11" i="129"/>
  <c r="G12" i="129"/>
  <c r="F12" i="129"/>
  <c r="E12" i="129"/>
  <c r="S11" i="129"/>
  <c r="S12" i="129"/>
  <c r="R12" i="129"/>
  <c r="F11" i="129"/>
  <c r="P12" i="129"/>
  <c r="Q9" i="129"/>
  <c r="P9" i="129"/>
  <c r="M12" i="129"/>
  <c r="K9" i="129"/>
  <c r="I26" i="129"/>
  <c r="J12" i="129"/>
  <c r="J9" i="129"/>
  <c r="H26" i="129"/>
  <c r="I11" i="129"/>
  <c r="S9" i="129"/>
  <c r="O12" i="129"/>
  <c r="J26" i="129"/>
  <c r="I12" i="129"/>
  <c r="G26" i="129"/>
  <c r="T9" i="129"/>
  <c r="J11" i="129"/>
  <c r="Q12" i="129"/>
  <c r="I9" i="129"/>
  <c r="H12" i="129"/>
  <c r="H9" i="129"/>
  <c r="R28" i="129"/>
  <c r="D26" i="129"/>
  <c r="Q28" i="129"/>
  <c r="D13" i="129"/>
  <c r="K28" i="129"/>
  <c r="V27" i="129"/>
  <c r="O13" i="129"/>
  <c r="F26" i="129"/>
  <c r="D27" i="129"/>
  <c r="T27" i="129"/>
  <c r="M13" i="129"/>
  <c r="T29" i="129"/>
  <c r="L13" i="129"/>
  <c r="D29" i="129"/>
  <c r="R27" i="129"/>
  <c r="Q27" i="129"/>
  <c r="J13" i="129"/>
  <c r="I29" i="129"/>
  <c r="P27" i="129"/>
  <c r="I13" i="129"/>
  <c r="V13" i="129"/>
  <c r="H29" i="129"/>
  <c r="P29" i="129"/>
  <c r="O27" i="129"/>
  <c r="H13" i="129"/>
  <c r="U13" i="129"/>
  <c r="G29" i="129"/>
  <c r="N27" i="129"/>
  <c r="G13" i="129"/>
  <c r="F29" i="129"/>
  <c r="M27" i="129"/>
  <c r="F13" i="129"/>
  <c r="M29" i="129"/>
  <c r="E13" i="129"/>
  <c r="L29" i="129"/>
  <c r="I28" i="129"/>
  <c r="K29" i="129"/>
  <c r="V26" i="129"/>
  <c r="C13" i="129"/>
  <c r="H27" i="129"/>
  <c r="V28" i="129"/>
  <c r="U26" i="129"/>
  <c r="C11" i="129"/>
  <c r="E11" i="129"/>
  <c r="G27" i="129"/>
  <c r="U28" i="129"/>
  <c r="M26" i="129"/>
  <c r="S13" i="129"/>
  <c r="U27" i="129"/>
  <c r="N13" i="129"/>
  <c r="E26" i="129"/>
  <c r="D28" i="129"/>
  <c r="S27" i="129"/>
  <c r="S29" i="129"/>
  <c r="K13" i="129"/>
  <c r="J29" i="129"/>
  <c r="R29" i="129"/>
  <c r="Q29" i="129"/>
  <c r="O29" i="129"/>
  <c r="T13" i="129"/>
  <c r="N29" i="129"/>
  <c r="E29" i="129"/>
  <c r="L27" i="129"/>
  <c r="J28" i="129"/>
  <c r="K27" i="129"/>
  <c r="F27" i="129"/>
  <c r="T28" i="129"/>
  <c r="L26" i="129"/>
  <c r="D9" i="129"/>
  <c r="R9" i="129"/>
  <c r="E27" i="129"/>
  <c r="S28" i="129"/>
  <c r="K26" i="129"/>
  <c r="H25" i="129"/>
  <c r="M25" i="129"/>
  <c r="I27" i="129"/>
  <c r="O26" i="129"/>
  <c r="D25" i="129"/>
  <c r="V25" i="129"/>
  <c r="U25" i="129"/>
  <c r="S25" i="129"/>
  <c r="R25" i="129"/>
  <c r="Q25" i="129"/>
  <c r="J25" i="129"/>
  <c r="P25" i="129"/>
  <c r="I25" i="129"/>
  <c r="O25" i="129"/>
  <c r="N25" i="129"/>
  <c r="G25" i="129"/>
  <c r="N26" i="129"/>
  <c r="R13" i="129"/>
  <c r="L12" i="129"/>
  <c r="V8" i="129"/>
  <c r="H28" i="129"/>
  <c r="F25" i="129"/>
  <c r="P28" i="129"/>
  <c r="T26" i="129"/>
  <c r="L25" i="129"/>
  <c r="Q13" i="129"/>
  <c r="K12" i="129"/>
  <c r="G28" i="129"/>
  <c r="E25" i="129"/>
  <c r="O28" i="129"/>
  <c r="S26" i="129"/>
  <c r="K25" i="129"/>
  <c r="F28" i="129"/>
  <c r="V29" i="129"/>
  <c r="N28" i="129"/>
  <c r="R26" i="129"/>
  <c r="E28" i="129"/>
  <c r="U29" i="129"/>
  <c r="M28" i="129"/>
  <c r="Q26" i="129"/>
  <c r="T25" i="129"/>
  <c r="J27" i="129"/>
  <c r="L28" i="129"/>
  <c r="P26" i="129"/>
  <c r="H8" i="129"/>
  <c r="G8" i="129"/>
  <c r="F8" i="129"/>
  <c r="J8" i="129"/>
  <c r="M8" i="129"/>
  <c r="C8" i="129"/>
  <c r="N8" i="129"/>
  <c r="L8" i="129"/>
  <c r="U8" i="129"/>
  <c r="T8" i="129"/>
  <c r="D8" i="129"/>
  <c r="I8" i="129"/>
  <c r="K8" i="129"/>
  <c r="S8" i="129"/>
  <c r="E8" i="129"/>
  <c r="H11" i="129"/>
  <c r="C12" i="129"/>
  <c r="N12" i="129"/>
  <c r="G11" i="129"/>
  <c r="N9" i="129"/>
  <c r="R8" i="129"/>
  <c r="Q8" i="129"/>
  <c r="P8" i="129"/>
  <c r="R11" i="129"/>
  <c r="M9" i="129"/>
  <c r="V11" i="129"/>
  <c r="O9" i="129"/>
  <c r="Q11" i="129"/>
  <c r="N7" i="146"/>
  <c r="N7" i="147" s="1"/>
  <c r="E50" i="146"/>
  <c r="G16" i="146"/>
  <c r="G16" i="147" s="1"/>
  <c r="K7" i="146"/>
  <c r="K7" i="147" s="1"/>
  <c r="D48" i="146"/>
  <c r="P48" i="146"/>
  <c r="F16" i="146"/>
  <c r="F16" i="147" s="1"/>
  <c r="H7" i="146"/>
  <c r="H7" i="147" s="1"/>
  <c r="O48" i="146"/>
  <c r="O24" i="146"/>
  <c r="O97" i="147" s="1"/>
  <c r="L23" i="146"/>
  <c r="L96" i="147" s="1"/>
  <c r="I22" i="146"/>
  <c r="I22" i="147" s="1"/>
  <c r="L19" i="146"/>
  <c r="L19" i="147" s="1"/>
  <c r="K18" i="146"/>
  <c r="K18" i="147" s="1"/>
  <c r="J17" i="146"/>
  <c r="J17" i="147" s="1"/>
  <c r="U14" i="146"/>
  <c r="U14" i="147" s="1"/>
  <c r="D13" i="146"/>
  <c r="V11" i="146"/>
  <c r="U10" i="146"/>
  <c r="T9" i="146"/>
  <c r="T9" i="147" s="1"/>
  <c r="G7" i="146"/>
  <c r="G7" i="147" s="1"/>
  <c r="V5" i="146"/>
  <c r="V5" i="147" s="1"/>
  <c r="T3" i="146"/>
  <c r="T3" i="147" s="1"/>
  <c r="R2" i="146"/>
  <c r="R2" i="147" s="1"/>
  <c r="D47" i="146"/>
  <c r="J48" i="146"/>
  <c r="V46" i="146"/>
  <c r="O45" i="146"/>
  <c r="I48" i="146"/>
  <c r="H48" i="146"/>
  <c r="G48" i="146"/>
  <c r="L21" i="146"/>
  <c r="L21" i="147" s="1"/>
  <c r="K21" i="146"/>
  <c r="K21" i="147" s="1"/>
  <c r="V16" i="146"/>
  <c r="D36" i="146"/>
  <c r="J21" i="146"/>
  <c r="T16" i="146"/>
  <c r="T16" i="147" s="1"/>
  <c r="S47" i="146"/>
  <c r="S16" i="146"/>
  <c r="D50" i="146"/>
  <c r="N15" i="146"/>
  <c r="E49" i="146"/>
  <c r="S49" i="146"/>
  <c r="S31" i="146"/>
  <c r="M15" i="146"/>
  <c r="T7" i="146"/>
  <c r="T7" i="147" s="1"/>
  <c r="D49" i="146"/>
  <c r="R49" i="146"/>
  <c r="G35" i="146"/>
  <c r="G35" i="147" s="1"/>
  <c r="R31" i="146"/>
  <c r="I15" i="146"/>
  <c r="P7" i="146"/>
  <c r="H5" i="146"/>
  <c r="H5" i="147" s="1"/>
  <c r="J3" i="146"/>
  <c r="E48" i="146"/>
  <c r="Q49" i="146"/>
  <c r="O47" i="146"/>
  <c r="H46" i="146"/>
  <c r="S44" i="146"/>
  <c r="R30" i="146"/>
  <c r="R30" i="147" s="1"/>
  <c r="J14" i="146"/>
  <c r="J14" i="147" s="1"/>
  <c r="G44" i="146"/>
  <c r="P44" i="146"/>
  <c r="F7" i="146"/>
  <c r="F7" i="147" s="1"/>
  <c r="K30" i="146"/>
  <c r="K30" i="147" s="1"/>
  <c r="M20" i="146"/>
  <c r="E7" i="146"/>
  <c r="E4" i="146"/>
  <c r="R32" i="147"/>
  <c r="V4" i="146"/>
  <c r="I30" i="146"/>
  <c r="I30" i="147" s="1"/>
  <c r="L20" i="146"/>
  <c r="D4" i="146"/>
  <c r="D4" i="147" s="1"/>
  <c r="Q30" i="146"/>
  <c r="Q30" i="147" s="1"/>
  <c r="L30" i="146"/>
  <c r="L30" i="147" s="1"/>
  <c r="V36" i="146"/>
  <c r="V36" i="147" s="1"/>
  <c r="G30" i="146"/>
  <c r="G30" i="147" s="1"/>
  <c r="D44" i="146"/>
  <c r="J36" i="146"/>
  <c r="J36" i="147" s="1"/>
  <c r="F30" i="146"/>
  <c r="F30" i="147" s="1"/>
  <c r="O51" i="146"/>
  <c r="E32" i="147"/>
  <c r="L15" i="146"/>
  <c r="K15" i="146"/>
  <c r="R31" i="147"/>
  <c r="C16" i="146"/>
  <c r="C16" i="147" s="1"/>
  <c r="U36" i="146"/>
  <c r="U36" i="147" s="1"/>
  <c r="H30" i="146"/>
  <c r="H30" i="147" s="1"/>
  <c r="U16" i="146"/>
  <c r="J15" i="146"/>
  <c r="J16" i="147"/>
  <c r="Q48" i="146"/>
  <c r="R44" i="146"/>
  <c r="D30" i="146"/>
  <c r="D30" i="147" s="1"/>
  <c r="Q16" i="146"/>
  <c r="Q16" i="147" s="1"/>
  <c r="T14" i="146"/>
  <c r="V8" i="146"/>
  <c r="V8" i="147" s="1"/>
  <c r="C44" i="146"/>
  <c r="M48" i="146"/>
  <c r="N44" i="146"/>
  <c r="H16" i="147"/>
  <c r="N48" i="146"/>
  <c r="O44" i="146"/>
  <c r="P16" i="146"/>
  <c r="O14" i="146"/>
  <c r="V7" i="146"/>
  <c r="C49" i="146"/>
  <c r="L48" i="146"/>
  <c r="M44" i="146"/>
  <c r="F32" i="147"/>
  <c r="H15" i="146"/>
  <c r="O16" i="146"/>
  <c r="L14" i="146"/>
  <c r="U7" i="146"/>
  <c r="U7" i="147" s="1"/>
  <c r="C48" i="146"/>
  <c r="K48" i="146"/>
  <c r="H44" i="146"/>
  <c r="G31" i="146"/>
  <c r="U25" i="146"/>
  <c r="U98" i="147" s="1"/>
  <c r="T24" i="146"/>
  <c r="S23" i="146"/>
  <c r="S169" i="147" s="1"/>
  <c r="R22" i="146"/>
  <c r="R168" i="147" s="1"/>
  <c r="E16" i="146"/>
  <c r="F8" i="146"/>
  <c r="F49" i="146"/>
  <c r="O46" i="146"/>
  <c r="C8" i="146"/>
  <c r="T36" i="146"/>
  <c r="L31" i="146"/>
  <c r="I14" i="146"/>
  <c r="U8" i="146"/>
  <c r="U8" i="147" s="1"/>
  <c r="S36" i="146"/>
  <c r="S36" i="147" s="1"/>
  <c r="J31" i="146"/>
  <c r="M26" i="146"/>
  <c r="H14" i="146"/>
  <c r="T8" i="146"/>
  <c r="C31" i="146"/>
  <c r="R36" i="146"/>
  <c r="I31" i="146"/>
  <c r="H21" i="146"/>
  <c r="H21" i="147" s="1"/>
  <c r="G14" i="146"/>
  <c r="O8" i="146"/>
  <c r="O8" i="147" s="1"/>
  <c r="C30" i="146"/>
  <c r="C4" i="146"/>
  <c r="C4" i="147" s="1"/>
  <c r="Q36" i="146"/>
  <c r="H31" i="146"/>
  <c r="V20" i="146"/>
  <c r="F14" i="146"/>
  <c r="P36" i="146"/>
  <c r="P36" i="147" s="1"/>
  <c r="O36" i="146"/>
  <c r="O36" i="147" s="1"/>
  <c r="F31" i="146"/>
  <c r="S20" i="146"/>
  <c r="D16" i="146"/>
  <c r="E8" i="146"/>
  <c r="V48" i="146"/>
  <c r="N8" i="146"/>
  <c r="N8" i="147" s="1"/>
  <c r="N46" i="146"/>
  <c r="S41" i="146"/>
  <c r="R40" i="146"/>
  <c r="R40" i="147" s="1"/>
  <c r="Q39" i="146"/>
  <c r="K36" i="146"/>
  <c r="K36" i="147" s="1"/>
  <c r="E31" i="146"/>
  <c r="S25" i="146"/>
  <c r="S98" i="147" s="1"/>
  <c r="R24" i="146"/>
  <c r="R170" i="147" s="1"/>
  <c r="Q23" i="146"/>
  <c r="Q169" i="147" s="1"/>
  <c r="P22" i="146"/>
  <c r="P168" i="147" s="1"/>
  <c r="R20" i="146"/>
  <c r="O15" i="146"/>
  <c r="D8" i="146"/>
  <c r="E44" i="146"/>
  <c r="U48" i="146"/>
  <c r="M20" i="147"/>
  <c r="N32" i="147"/>
  <c r="V30" i="146"/>
  <c r="V30" i="147" s="1"/>
  <c r="E14" i="146"/>
  <c r="S8" i="146"/>
  <c r="S8" i="147" s="1"/>
  <c r="L44" i="146"/>
  <c r="N36" i="146"/>
  <c r="V31" i="146"/>
  <c r="U30" i="146"/>
  <c r="D14" i="146"/>
  <c r="R8" i="146"/>
  <c r="R8" i="147" s="1"/>
  <c r="L51" i="146"/>
  <c r="K44" i="146"/>
  <c r="C21" i="146"/>
  <c r="M36" i="146"/>
  <c r="E35" i="146"/>
  <c r="E35" i="147" s="1"/>
  <c r="U31" i="146"/>
  <c r="T30" i="146"/>
  <c r="V21" i="146"/>
  <c r="V21" i="147" s="1"/>
  <c r="D15" i="146"/>
  <c r="Q8" i="146"/>
  <c r="Q8" i="147" s="1"/>
  <c r="J7" i="146"/>
  <c r="K51" i="146"/>
  <c r="J44" i="146"/>
  <c r="C20" i="146"/>
  <c r="L36" i="146"/>
  <c r="L36" i="147" s="1"/>
  <c r="D35" i="146"/>
  <c r="D35" i="147" s="1"/>
  <c r="T31" i="146"/>
  <c r="S30" i="146"/>
  <c r="S30" i="147" s="1"/>
  <c r="O26" i="146"/>
  <c r="O26" i="147" s="1"/>
  <c r="R21" i="146"/>
  <c r="R21" i="147" s="1"/>
  <c r="V14" i="146"/>
  <c r="V14" i="147" s="1"/>
  <c r="P8" i="146"/>
  <c r="P8" i="147" s="1"/>
  <c r="I7" i="146"/>
  <c r="I44" i="146"/>
  <c r="S14" i="146"/>
  <c r="F44" i="146"/>
  <c r="I36" i="146"/>
  <c r="Q31" i="146"/>
  <c r="P30" i="146"/>
  <c r="M8" i="146"/>
  <c r="H36" i="146"/>
  <c r="P31" i="146"/>
  <c r="O30" i="146"/>
  <c r="G36" i="146"/>
  <c r="G36" i="147" s="1"/>
  <c r="N30" i="146"/>
  <c r="N30" i="147" s="1"/>
  <c r="E21" i="146"/>
  <c r="Q14" i="146"/>
  <c r="D7" i="146"/>
  <c r="R14" i="146"/>
  <c r="L8" i="146"/>
  <c r="C15" i="146"/>
  <c r="O31" i="146"/>
  <c r="K8" i="146"/>
  <c r="K8" i="147" s="1"/>
  <c r="U4" i="146"/>
  <c r="V50" i="146"/>
  <c r="C36" i="146"/>
  <c r="C14" i="146"/>
  <c r="F36" i="146"/>
  <c r="F36" i="147" s="1"/>
  <c r="N31" i="146"/>
  <c r="M30" i="146"/>
  <c r="D21" i="146"/>
  <c r="P14" i="146"/>
  <c r="J8" i="146"/>
  <c r="J8" i="147" s="1"/>
  <c r="O4" i="146"/>
  <c r="U50" i="146"/>
  <c r="I8" i="146"/>
  <c r="N4" i="146"/>
  <c r="P50" i="146"/>
  <c r="V44" i="146"/>
  <c r="N14" i="146"/>
  <c r="H8" i="146"/>
  <c r="H8" i="147" s="1"/>
  <c r="G4" i="146"/>
  <c r="M50" i="146"/>
  <c r="U44" i="146"/>
  <c r="K31" i="146"/>
  <c r="J30" i="146"/>
  <c r="T20" i="146"/>
  <c r="M14" i="146"/>
  <c r="M14" i="147" s="1"/>
  <c r="G8" i="146"/>
  <c r="F4" i="146"/>
  <c r="L50" i="146"/>
  <c r="Q37" i="147"/>
  <c r="N16" i="147"/>
  <c r="I32" i="147"/>
  <c r="R16" i="147"/>
  <c r="M16" i="147"/>
  <c r="S37" i="147"/>
  <c r="H33" i="147"/>
  <c r="E30" i="147"/>
  <c r="G32" i="147"/>
  <c r="I33" i="147"/>
  <c r="H32" i="147"/>
  <c r="R37" i="147"/>
  <c r="K16" i="147"/>
  <c r="H6" i="147"/>
  <c r="H31" i="147"/>
  <c r="L16" i="147"/>
  <c r="P37" i="147"/>
  <c r="C35" i="146"/>
  <c r="J20" i="146"/>
  <c r="T4" i="146"/>
  <c r="Q33" i="147"/>
  <c r="G26" i="146"/>
  <c r="P21" i="146"/>
  <c r="I20" i="146"/>
  <c r="I20" i="147" s="1"/>
  <c r="S15" i="146"/>
  <c r="S4" i="146"/>
  <c r="I26" i="146"/>
  <c r="I26" i="147" s="1"/>
  <c r="K20" i="146"/>
  <c r="K20" i="147" s="1"/>
  <c r="N50" i="146"/>
  <c r="O50" i="146"/>
  <c r="Q50" i="146"/>
  <c r="C50" i="146"/>
  <c r="I4" i="146"/>
  <c r="L7" i="146"/>
  <c r="L7" i="147" s="1"/>
  <c r="T15" i="146"/>
  <c r="F21" i="146"/>
  <c r="F21" i="147" s="1"/>
  <c r="R50" i="146"/>
  <c r="J4" i="146"/>
  <c r="J4" i="147" s="1"/>
  <c r="M7" i="146"/>
  <c r="M7" i="147" s="1"/>
  <c r="U15" i="146"/>
  <c r="G21" i="146"/>
  <c r="G21" i="147" s="1"/>
  <c r="S50" i="146"/>
  <c r="T50" i="146"/>
  <c r="L4" i="146"/>
  <c r="O7" i="146"/>
  <c r="I21" i="146"/>
  <c r="I21" i="147" s="1"/>
  <c r="G50" i="146"/>
  <c r="H4" i="146"/>
  <c r="Q7" i="146"/>
  <c r="E15" i="146"/>
  <c r="S21" i="146"/>
  <c r="H50" i="146"/>
  <c r="K4" i="146"/>
  <c r="R7" i="146"/>
  <c r="F15" i="146"/>
  <c r="T21" i="146"/>
  <c r="T21" i="147" s="1"/>
  <c r="C7" i="146"/>
  <c r="I50" i="146"/>
  <c r="M4" i="146"/>
  <c r="S7" i="146"/>
  <c r="S7" i="147" s="1"/>
  <c r="G15" i="146"/>
  <c r="U21" i="146"/>
  <c r="U21" i="147" s="1"/>
  <c r="V15" i="146"/>
  <c r="E36" i="147"/>
  <c r="O21" i="146"/>
  <c r="T31" i="147"/>
  <c r="R4" i="146"/>
  <c r="F50" i="146"/>
  <c r="I37" i="147"/>
  <c r="D6" i="147"/>
  <c r="V51" i="146"/>
  <c r="E20" i="146"/>
  <c r="K26" i="146"/>
  <c r="T35" i="146"/>
  <c r="C51" i="146"/>
  <c r="F20" i="146"/>
  <c r="L26" i="146"/>
  <c r="U35" i="146"/>
  <c r="H20" i="146"/>
  <c r="H20" i="147" s="1"/>
  <c r="N26" i="146"/>
  <c r="P51" i="146"/>
  <c r="O20" i="146"/>
  <c r="D26" i="146"/>
  <c r="D26" i="147" s="1"/>
  <c r="P35" i="146"/>
  <c r="Q20" i="146"/>
  <c r="F26" i="146"/>
  <c r="R35" i="146"/>
  <c r="R35" i="147" s="1"/>
  <c r="Q21" i="146"/>
  <c r="K50" i="146"/>
  <c r="N21" i="146"/>
  <c r="D20" i="146"/>
  <c r="Q15" i="146"/>
  <c r="S31" i="147"/>
  <c r="Q4" i="146"/>
  <c r="G33" i="147"/>
  <c r="G31" i="147"/>
  <c r="C37" i="147"/>
  <c r="V6" i="147"/>
  <c r="V31" i="147"/>
  <c r="G20" i="146"/>
  <c r="G20" i="147" s="1"/>
  <c r="R15" i="146"/>
  <c r="M21" i="146"/>
  <c r="P15" i="146"/>
  <c r="R6" i="147"/>
  <c r="P4" i="146"/>
  <c r="F33" i="147"/>
  <c r="U51" i="146"/>
  <c r="I16" i="147"/>
  <c r="V49" i="146"/>
  <c r="J49" i="146"/>
  <c r="K49" i="146"/>
  <c r="N49" i="146"/>
  <c r="M49" i="146"/>
  <c r="L49" i="146"/>
  <c r="I49" i="146"/>
  <c r="C6" i="147"/>
  <c r="Q32" i="147"/>
  <c r="D33" i="147"/>
  <c r="L169" i="147"/>
  <c r="L23" i="147"/>
  <c r="O31" i="147"/>
  <c r="O6" i="147"/>
  <c r="V37" i="147"/>
  <c r="E37" i="147"/>
  <c r="T32" i="147"/>
  <c r="N31" i="147"/>
  <c r="N6" i="147"/>
  <c r="U37" i="147"/>
  <c r="K31" i="147"/>
  <c r="K6" i="147"/>
  <c r="I31" i="147"/>
  <c r="I6" i="147"/>
  <c r="C31" i="147"/>
  <c r="O32" i="147"/>
  <c r="G37" i="147"/>
  <c r="V32" i="147"/>
  <c r="P31" i="147"/>
  <c r="U32" i="147"/>
  <c r="D37" i="147"/>
  <c r="S32" i="147"/>
  <c r="M31" i="147"/>
  <c r="M6" i="147"/>
  <c r="S33" i="147"/>
  <c r="C32" i="147"/>
  <c r="I4" i="147"/>
  <c r="J31" i="147"/>
  <c r="J6" i="147"/>
  <c r="P32" i="147"/>
  <c r="Q31" i="147"/>
  <c r="C33" i="147"/>
  <c r="F37" i="147"/>
  <c r="L31" i="147"/>
  <c r="L6" i="147"/>
  <c r="R33" i="147"/>
  <c r="M33" i="147"/>
  <c r="L33" i="147"/>
  <c r="K33" i="147"/>
  <c r="K14" i="147"/>
  <c r="L32" i="147"/>
  <c r="E6" i="147"/>
  <c r="N33" i="147"/>
  <c r="F6" i="147"/>
  <c r="K32" i="147"/>
  <c r="J32" i="147"/>
  <c r="N37" i="147"/>
  <c r="J33" i="147"/>
  <c r="G6" i="147"/>
  <c r="M37" i="147"/>
  <c r="T6" i="147"/>
  <c r="L37" i="147"/>
  <c r="U6" i="147"/>
  <c r="S6" i="147"/>
  <c r="K37" i="147"/>
  <c r="J37" i="147"/>
  <c r="C11" i="141"/>
  <c r="O45" i="123"/>
  <c r="I43" i="147" l="1"/>
  <c r="I95" i="147"/>
  <c r="E51" i="146"/>
  <c r="E26" i="146"/>
  <c r="E26" i="147" s="1"/>
  <c r="J26" i="146"/>
  <c r="P20" i="146"/>
  <c r="P20" i="147" s="1"/>
  <c r="D51" i="146"/>
  <c r="O170" i="147"/>
  <c r="O24" i="147"/>
  <c r="Q26" i="146"/>
  <c r="F35" i="146"/>
  <c r="F35" i="147" s="1"/>
  <c r="L35" i="146"/>
  <c r="L35" i="147" s="1"/>
  <c r="F51" i="146"/>
  <c r="N35" i="146"/>
  <c r="N35" i="147" s="1"/>
  <c r="G51" i="146"/>
  <c r="R26" i="146"/>
  <c r="M35" i="146"/>
  <c r="M35" i="147" s="1"/>
  <c r="S26" i="146"/>
  <c r="I35" i="146"/>
  <c r="I35" i="147" s="1"/>
  <c r="T26" i="146"/>
  <c r="J35" i="146"/>
  <c r="J35" i="147" s="1"/>
  <c r="K35" i="146"/>
  <c r="K35" i="147" s="1"/>
  <c r="H51" i="146"/>
  <c r="I51" i="146"/>
  <c r="M51" i="146"/>
  <c r="N20" i="146"/>
  <c r="N20" i="147" s="1"/>
  <c r="H26" i="146"/>
  <c r="O35" i="146"/>
  <c r="O35" i="147" s="1"/>
  <c r="N51" i="146"/>
  <c r="S51" i="146"/>
  <c r="Q51" i="146"/>
  <c r="J51" i="146"/>
  <c r="P26" i="146"/>
  <c r="P26" i="147" s="1"/>
  <c r="V26" i="146"/>
  <c r="V43" i="147" s="1"/>
  <c r="I45" i="146"/>
  <c r="O2" i="146"/>
  <c r="O2" i="147" s="1"/>
  <c r="R3" i="146"/>
  <c r="R3" i="147" s="1"/>
  <c r="U5" i="146"/>
  <c r="U5" i="147" s="1"/>
  <c r="D9" i="146"/>
  <c r="D9" i="147" s="1"/>
  <c r="F10" i="146"/>
  <c r="F10" i="147" s="1"/>
  <c r="H11" i="146"/>
  <c r="J12" i="146"/>
  <c r="J12" i="147" s="1"/>
  <c r="L13" i="146"/>
  <c r="L13" i="147" s="1"/>
  <c r="D17" i="146"/>
  <c r="D17" i="147" s="1"/>
  <c r="F18" i="146"/>
  <c r="F18" i="147" s="1"/>
  <c r="H19" i="146"/>
  <c r="H19" i="147" s="1"/>
  <c r="T27" i="146"/>
  <c r="T27" i="147" s="1"/>
  <c r="U28" i="146"/>
  <c r="U28" i="147" s="1"/>
  <c r="V29" i="146"/>
  <c r="V29" i="147" s="1"/>
  <c r="V34" i="146"/>
  <c r="V34" i="147" s="1"/>
  <c r="O38" i="146"/>
  <c r="O38" i="147" s="1"/>
  <c r="V42" i="146"/>
  <c r="V42" i="147" s="1"/>
  <c r="C3" i="146"/>
  <c r="C3" i="147" s="1"/>
  <c r="C34" i="146"/>
  <c r="C34" i="147" s="1"/>
  <c r="P38" i="146"/>
  <c r="P38" i="147" s="1"/>
  <c r="D43" i="146"/>
  <c r="C5" i="146"/>
  <c r="C5" i="147" s="1"/>
  <c r="C38" i="146"/>
  <c r="C38" i="147" s="1"/>
  <c r="G43" i="146"/>
  <c r="U2" i="146"/>
  <c r="U2" i="147" s="1"/>
  <c r="I9" i="146"/>
  <c r="I9" i="147" s="1"/>
  <c r="M11" i="146"/>
  <c r="Q13" i="146"/>
  <c r="Q13" i="147" s="1"/>
  <c r="N19" i="146"/>
  <c r="N19" i="147" s="1"/>
  <c r="E27" i="146"/>
  <c r="E27" i="147" s="1"/>
  <c r="G29" i="146"/>
  <c r="G29" i="147" s="1"/>
  <c r="G34" i="146"/>
  <c r="G34" i="147" s="1"/>
  <c r="T38" i="146"/>
  <c r="T38" i="147" s="1"/>
  <c r="H43" i="146"/>
  <c r="C11" i="146"/>
  <c r="V2" i="146"/>
  <c r="V2" i="147" s="1"/>
  <c r="F5" i="146"/>
  <c r="F5" i="147" s="1"/>
  <c r="N11" i="146"/>
  <c r="K17" i="146"/>
  <c r="K17" i="147" s="1"/>
  <c r="U38" i="146"/>
  <c r="U38" i="147" s="1"/>
  <c r="I43" i="146"/>
  <c r="C42" i="146"/>
  <c r="C42" i="147" s="1"/>
  <c r="D3" i="146"/>
  <c r="D3" i="147" s="1"/>
  <c r="G5" i="146"/>
  <c r="G5" i="147" s="1"/>
  <c r="M10" i="146"/>
  <c r="M10" i="147" s="1"/>
  <c r="Q12" i="146"/>
  <c r="Q12" i="147" s="1"/>
  <c r="S13" i="146"/>
  <c r="S13" i="147" s="1"/>
  <c r="N18" i="146"/>
  <c r="N18" i="147" s="1"/>
  <c r="H28" i="146"/>
  <c r="H28" i="147" s="1"/>
  <c r="J43" i="146"/>
  <c r="C43" i="146"/>
  <c r="E3" i="146"/>
  <c r="E3" i="147" s="1"/>
  <c r="I5" i="146"/>
  <c r="I5" i="147" s="1"/>
  <c r="L9" i="146"/>
  <c r="L9" i="147" s="1"/>
  <c r="N10" i="146"/>
  <c r="N10" i="147" s="1"/>
  <c r="T13" i="146"/>
  <c r="T13" i="147" s="1"/>
  <c r="M17" i="146"/>
  <c r="M17" i="147" s="1"/>
  <c r="Q19" i="146"/>
  <c r="Q19" i="147" s="1"/>
  <c r="H27" i="146"/>
  <c r="H27" i="147" s="1"/>
  <c r="J45" i="146"/>
  <c r="P2" i="146"/>
  <c r="P2" i="147" s="1"/>
  <c r="S3" i="146"/>
  <c r="S3" i="147" s="1"/>
  <c r="E9" i="146"/>
  <c r="E9" i="147" s="1"/>
  <c r="G10" i="146"/>
  <c r="G10" i="147" s="1"/>
  <c r="I11" i="146"/>
  <c r="K12" i="146"/>
  <c r="K12" i="147" s="1"/>
  <c r="M13" i="146"/>
  <c r="M13" i="147" s="1"/>
  <c r="E17" i="146"/>
  <c r="E17" i="147" s="1"/>
  <c r="G18" i="146"/>
  <c r="G18" i="147" s="1"/>
  <c r="I19" i="146"/>
  <c r="I19" i="147" s="1"/>
  <c r="U27" i="146"/>
  <c r="U27" i="147" s="1"/>
  <c r="V28" i="146"/>
  <c r="V28" i="147" s="1"/>
  <c r="S38" i="146"/>
  <c r="S38" i="147" s="1"/>
  <c r="N45" i="146"/>
  <c r="L18" i="146"/>
  <c r="L18" i="147" s="1"/>
  <c r="F28" i="146"/>
  <c r="F28" i="147" s="1"/>
  <c r="P45" i="146"/>
  <c r="J9" i="146"/>
  <c r="J9" i="147" s="1"/>
  <c r="M18" i="146"/>
  <c r="M18" i="147" s="1"/>
  <c r="G28" i="146"/>
  <c r="G28" i="147" s="1"/>
  <c r="C12" i="146"/>
  <c r="C12" i="147" s="1"/>
  <c r="O11" i="146"/>
  <c r="I42" i="146"/>
  <c r="I42" i="147" s="1"/>
  <c r="P11" i="146"/>
  <c r="K45" i="146"/>
  <c r="Q2" i="146"/>
  <c r="Q2" i="147" s="1"/>
  <c r="U3" i="146"/>
  <c r="U3" i="147" s="1"/>
  <c r="F9" i="146"/>
  <c r="F9" i="147" s="1"/>
  <c r="H10" i="146"/>
  <c r="H10" i="147" s="1"/>
  <c r="J11" i="146"/>
  <c r="L12" i="146"/>
  <c r="L12" i="147" s="1"/>
  <c r="N13" i="146"/>
  <c r="N13" i="147" s="1"/>
  <c r="F17" i="146"/>
  <c r="F17" i="147" s="1"/>
  <c r="H18" i="146"/>
  <c r="H18" i="147" s="1"/>
  <c r="J19" i="146"/>
  <c r="J19" i="147" s="1"/>
  <c r="V27" i="146"/>
  <c r="V27" i="147" s="1"/>
  <c r="D29" i="146"/>
  <c r="D29" i="147" s="1"/>
  <c r="D34" i="146"/>
  <c r="D34" i="147" s="1"/>
  <c r="Q38" i="146"/>
  <c r="Q38" i="147" s="1"/>
  <c r="D42" i="146"/>
  <c r="D42" i="147" s="1"/>
  <c r="E43" i="146"/>
  <c r="F42" i="146"/>
  <c r="F42" i="147" s="1"/>
  <c r="E5" i="146"/>
  <c r="E5" i="147" s="1"/>
  <c r="O12" i="146"/>
  <c r="O12" i="147" s="1"/>
  <c r="I2" i="146"/>
  <c r="I2" i="147" s="1"/>
  <c r="L10" i="146"/>
  <c r="L10" i="147" s="1"/>
  <c r="O19" i="146"/>
  <c r="O19" i="147" s="1"/>
  <c r="H29" i="146"/>
  <c r="H29" i="147" s="1"/>
  <c r="Q45" i="146"/>
  <c r="K9" i="146"/>
  <c r="K9" i="147" s="1"/>
  <c r="L17" i="146"/>
  <c r="L17" i="147" s="1"/>
  <c r="G27" i="146"/>
  <c r="G27" i="147" s="1"/>
  <c r="I34" i="146"/>
  <c r="I34" i="147" s="1"/>
  <c r="L45" i="146"/>
  <c r="S2" i="146"/>
  <c r="S2" i="147" s="1"/>
  <c r="V3" i="146"/>
  <c r="V3" i="147" s="1"/>
  <c r="G9" i="146"/>
  <c r="G9" i="147" s="1"/>
  <c r="I10" i="146"/>
  <c r="I10" i="147" s="1"/>
  <c r="K11" i="146"/>
  <c r="M12" i="146"/>
  <c r="M12" i="147" s="1"/>
  <c r="O13" i="146"/>
  <c r="O13" i="147" s="1"/>
  <c r="G17" i="146"/>
  <c r="G17" i="147" s="1"/>
  <c r="I18" i="146"/>
  <c r="I18" i="147" s="1"/>
  <c r="K19" i="146"/>
  <c r="K19" i="147" s="1"/>
  <c r="D28" i="146"/>
  <c r="D28" i="147" s="1"/>
  <c r="E29" i="146"/>
  <c r="E29" i="147" s="1"/>
  <c r="E34" i="146"/>
  <c r="E34" i="147" s="1"/>
  <c r="R38" i="146"/>
  <c r="R38" i="147" s="1"/>
  <c r="E42" i="146"/>
  <c r="E42" i="147" s="1"/>
  <c r="F43" i="146"/>
  <c r="C9" i="146"/>
  <c r="C9" i="147" s="1"/>
  <c r="R13" i="146"/>
  <c r="R13" i="147" s="1"/>
  <c r="F27" i="146"/>
  <c r="F27" i="147" s="1"/>
  <c r="R45" i="146"/>
  <c r="O18" i="146"/>
  <c r="O18" i="147" s="1"/>
  <c r="M45" i="146"/>
  <c r="T2" i="146"/>
  <c r="T2" i="147" s="1"/>
  <c r="D5" i="146"/>
  <c r="D5" i="147" s="1"/>
  <c r="H9" i="146"/>
  <c r="H9" i="147" s="1"/>
  <c r="J10" i="146"/>
  <c r="J10" i="147" s="1"/>
  <c r="L11" i="146"/>
  <c r="N12" i="146"/>
  <c r="N12" i="147" s="1"/>
  <c r="P13" i="146"/>
  <c r="P13" i="147" s="1"/>
  <c r="H17" i="146"/>
  <c r="H17" i="147" s="1"/>
  <c r="J18" i="146"/>
  <c r="J18" i="147" s="1"/>
  <c r="M19" i="146"/>
  <c r="M19" i="147" s="1"/>
  <c r="D27" i="146"/>
  <c r="D27" i="147" s="1"/>
  <c r="E28" i="146"/>
  <c r="E28" i="147" s="1"/>
  <c r="F29" i="146"/>
  <c r="F29" i="147" s="1"/>
  <c r="F34" i="146"/>
  <c r="F34" i="147" s="1"/>
  <c r="C10" i="146"/>
  <c r="C10" i="147" s="1"/>
  <c r="K10" i="146"/>
  <c r="K10" i="147" s="1"/>
  <c r="I17" i="146"/>
  <c r="I17" i="147" s="1"/>
  <c r="G42" i="146"/>
  <c r="G42" i="147" s="1"/>
  <c r="P12" i="146"/>
  <c r="P12" i="147" s="1"/>
  <c r="H34" i="146"/>
  <c r="H34" i="147" s="1"/>
  <c r="H42" i="146"/>
  <c r="H42" i="147" s="1"/>
  <c r="P19" i="146"/>
  <c r="P19" i="147" s="1"/>
  <c r="I29" i="146"/>
  <c r="I29" i="147" s="1"/>
  <c r="V38" i="146"/>
  <c r="V38" i="147" s="1"/>
  <c r="C13" i="146"/>
  <c r="C13" i="147" s="1"/>
  <c r="R12" i="146"/>
  <c r="R12" i="147" s="1"/>
  <c r="U45" i="146"/>
  <c r="F3" i="146"/>
  <c r="F3" i="147" s="1"/>
  <c r="S5" i="146"/>
  <c r="S5" i="147" s="1"/>
  <c r="E11" i="146"/>
  <c r="G13" i="146"/>
  <c r="G13" i="147" s="1"/>
  <c r="R17" i="146"/>
  <c r="R17" i="147" s="1"/>
  <c r="T19" i="146"/>
  <c r="T19" i="147" s="1"/>
  <c r="P28" i="146"/>
  <c r="P28" i="147" s="1"/>
  <c r="O34" i="146"/>
  <c r="O34" i="147" s="1"/>
  <c r="O42" i="146"/>
  <c r="O42" i="147" s="1"/>
  <c r="C17" i="146"/>
  <c r="C17" i="147" s="1"/>
  <c r="U13" i="146"/>
  <c r="U13" i="147" s="1"/>
  <c r="L27" i="146"/>
  <c r="L27" i="147" s="1"/>
  <c r="T34" i="146"/>
  <c r="T34" i="147" s="1"/>
  <c r="R18" i="146"/>
  <c r="R18" i="147" s="1"/>
  <c r="M43" i="146"/>
  <c r="D2" i="146"/>
  <c r="D2" i="147" s="1"/>
  <c r="S18" i="146"/>
  <c r="S18" i="147" s="1"/>
  <c r="E2" i="146"/>
  <c r="E2" i="147" s="1"/>
  <c r="V45" i="146"/>
  <c r="G3" i="146"/>
  <c r="G3" i="147" s="1"/>
  <c r="T5" i="146"/>
  <c r="T5" i="147" s="1"/>
  <c r="M9" i="146"/>
  <c r="M9" i="147" s="1"/>
  <c r="F11" i="146"/>
  <c r="H13" i="146"/>
  <c r="H13" i="147" s="1"/>
  <c r="S17" i="146"/>
  <c r="S17" i="147" s="1"/>
  <c r="U19" i="146"/>
  <c r="U19" i="147" s="1"/>
  <c r="Q28" i="146"/>
  <c r="Q28" i="147" s="1"/>
  <c r="P34" i="146"/>
  <c r="P34" i="147" s="1"/>
  <c r="P42" i="146"/>
  <c r="P42" i="147" s="1"/>
  <c r="C18" i="146"/>
  <c r="C18" i="147" s="1"/>
  <c r="K3" i="146"/>
  <c r="K3" i="147" s="1"/>
  <c r="V17" i="146"/>
  <c r="V17" i="147" s="1"/>
  <c r="K27" i="146"/>
  <c r="K27" i="147" s="1"/>
  <c r="Q9" i="146"/>
  <c r="Q9" i="147" s="1"/>
  <c r="T42" i="146"/>
  <c r="T42" i="147" s="1"/>
  <c r="C28" i="146"/>
  <c r="C28" i="147" s="1"/>
  <c r="P27" i="146"/>
  <c r="P27" i="147" s="1"/>
  <c r="G12" i="146"/>
  <c r="G12" i="147" s="1"/>
  <c r="R27" i="146"/>
  <c r="R27" i="147" s="1"/>
  <c r="R29" i="146"/>
  <c r="R29" i="147" s="1"/>
  <c r="S12" i="146"/>
  <c r="S12" i="147" s="1"/>
  <c r="F45" i="146"/>
  <c r="N5" i="146"/>
  <c r="N5" i="147" s="1"/>
  <c r="T12" i="146"/>
  <c r="T12" i="147" s="1"/>
  <c r="K28" i="146"/>
  <c r="K28" i="147" s="1"/>
  <c r="H3" i="146"/>
  <c r="H3" i="147" s="1"/>
  <c r="N9" i="146"/>
  <c r="N9" i="147" s="1"/>
  <c r="G11" i="146"/>
  <c r="I13" i="146"/>
  <c r="I13" i="147" s="1"/>
  <c r="T17" i="146"/>
  <c r="T17" i="147" s="1"/>
  <c r="V19" i="146"/>
  <c r="V19" i="147" s="1"/>
  <c r="I27" i="146"/>
  <c r="I27" i="147" s="1"/>
  <c r="R28" i="146"/>
  <c r="R28" i="147" s="1"/>
  <c r="Q34" i="146"/>
  <c r="Q34" i="147" s="1"/>
  <c r="Q42" i="146"/>
  <c r="Q42" i="147" s="1"/>
  <c r="C19" i="146"/>
  <c r="C19" i="147" s="1"/>
  <c r="R11" i="146"/>
  <c r="T28" i="146"/>
  <c r="T28" i="147" s="1"/>
  <c r="S34" i="146"/>
  <c r="S34" i="147" s="1"/>
  <c r="S42" i="146"/>
  <c r="S42" i="147" s="1"/>
  <c r="S11" i="146"/>
  <c r="D10" i="146"/>
  <c r="D10" i="147" s="1"/>
  <c r="F38" i="146"/>
  <c r="F38" i="147" s="1"/>
  <c r="E10" i="146"/>
  <c r="E10" i="147" s="1"/>
  <c r="V18" i="146"/>
  <c r="V18" i="147" s="1"/>
  <c r="I38" i="146"/>
  <c r="I38" i="147" s="1"/>
  <c r="C2" i="146"/>
  <c r="C2" i="147" s="1"/>
  <c r="Q10" i="146"/>
  <c r="Q10" i="147" s="1"/>
  <c r="D19" i="146"/>
  <c r="D19" i="147" s="1"/>
  <c r="S29" i="146"/>
  <c r="S29" i="147" s="1"/>
  <c r="J2" i="146"/>
  <c r="J2" i="147" s="1"/>
  <c r="R10" i="146"/>
  <c r="R10" i="147" s="1"/>
  <c r="E19" i="146"/>
  <c r="E19" i="147" s="1"/>
  <c r="J34" i="146"/>
  <c r="J34" i="147" s="1"/>
  <c r="I3" i="146"/>
  <c r="I3" i="147" s="1"/>
  <c r="O9" i="146"/>
  <c r="O9" i="147" s="1"/>
  <c r="Q11" i="146"/>
  <c r="J13" i="146"/>
  <c r="J13" i="147" s="1"/>
  <c r="U17" i="146"/>
  <c r="U17" i="147" s="1"/>
  <c r="J27" i="146"/>
  <c r="J27" i="147" s="1"/>
  <c r="S28" i="146"/>
  <c r="S28" i="147" s="1"/>
  <c r="R34" i="146"/>
  <c r="R34" i="147" s="1"/>
  <c r="R42" i="146"/>
  <c r="R42" i="147" s="1"/>
  <c r="P9" i="146"/>
  <c r="P9" i="147" s="1"/>
  <c r="K13" i="146"/>
  <c r="K13" i="147" s="1"/>
  <c r="L3" i="146"/>
  <c r="L3" i="147" s="1"/>
  <c r="D18" i="146"/>
  <c r="D18" i="147" s="1"/>
  <c r="J29" i="146"/>
  <c r="J29" i="147" s="1"/>
  <c r="L43" i="146"/>
  <c r="E38" i="146"/>
  <c r="E38" i="147" s="1"/>
  <c r="K5" i="146"/>
  <c r="K5" i="147" s="1"/>
  <c r="U18" i="146"/>
  <c r="U18" i="147" s="1"/>
  <c r="Q29" i="146"/>
  <c r="Q29" i="147" s="1"/>
  <c r="H38" i="146"/>
  <c r="H38" i="147" s="1"/>
  <c r="P43" i="146"/>
  <c r="Q43" i="146"/>
  <c r="M5" i="146"/>
  <c r="M5" i="147" s="1"/>
  <c r="M3" i="146"/>
  <c r="M3" i="147" s="1"/>
  <c r="R9" i="146"/>
  <c r="R9" i="147" s="1"/>
  <c r="T11" i="146"/>
  <c r="V13" i="146"/>
  <c r="V13" i="147" s="1"/>
  <c r="E18" i="146"/>
  <c r="E18" i="147" s="1"/>
  <c r="M27" i="146"/>
  <c r="M27" i="147" s="1"/>
  <c r="K29" i="146"/>
  <c r="K29" i="147" s="1"/>
  <c r="U34" i="146"/>
  <c r="U34" i="147" s="1"/>
  <c r="U42" i="146"/>
  <c r="U42" i="147" s="1"/>
  <c r="N3" i="146"/>
  <c r="N3" i="147" s="1"/>
  <c r="S9" i="146"/>
  <c r="S9" i="147" s="1"/>
  <c r="U11" i="146"/>
  <c r="P18" i="146"/>
  <c r="P18" i="147" s="1"/>
  <c r="N27" i="146"/>
  <c r="N27" i="147" s="1"/>
  <c r="L29" i="146"/>
  <c r="L29" i="147" s="1"/>
  <c r="K43" i="146"/>
  <c r="C27" i="146"/>
  <c r="C27" i="147" s="1"/>
  <c r="O3" i="146"/>
  <c r="O3" i="147" s="1"/>
  <c r="U9" i="146"/>
  <c r="U9" i="147" s="1"/>
  <c r="D12" i="146"/>
  <c r="D12" i="147" s="1"/>
  <c r="Q18" i="146"/>
  <c r="Q18" i="147" s="1"/>
  <c r="O27" i="146"/>
  <c r="O27" i="147" s="1"/>
  <c r="M29" i="146"/>
  <c r="M29" i="147" s="1"/>
  <c r="D38" i="146"/>
  <c r="D38" i="147" s="1"/>
  <c r="P3" i="146"/>
  <c r="P3" i="147" s="1"/>
  <c r="V9" i="146"/>
  <c r="V9" i="147" s="1"/>
  <c r="E12" i="146"/>
  <c r="E12" i="147" s="1"/>
  <c r="N29" i="146"/>
  <c r="N29" i="147" s="1"/>
  <c r="C29" i="146"/>
  <c r="C29" i="147" s="1"/>
  <c r="Q3" i="146"/>
  <c r="Q3" i="147" s="1"/>
  <c r="F12" i="146"/>
  <c r="F12" i="147" s="1"/>
  <c r="Q27" i="146"/>
  <c r="Q27" i="147" s="1"/>
  <c r="O29" i="146"/>
  <c r="O29" i="147" s="1"/>
  <c r="N43" i="146"/>
  <c r="J5" i="146"/>
  <c r="J5" i="147" s="1"/>
  <c r="T18" i="146"/>
  <c r="T18" i="147" s="1"/>
  <c r="P29" i="146"/>
  <c r="P29" i="147" s="1"/>
  <c r="G38" i="146"/>
  <c r="G38" i="147" s="1"/>
  <c r="O43" i="146"/>
  <c r="F2" i="146"/>
  <c r="F2" i="147" s="1"/>
  <c r="O10" i="146"/>
  <c r="O10" i="147" s="1"/>
  <c r="H12" i="146"/>
  <c r="H12" i="147" s="1"/>
  <c r="S27" i="146"/>
  <c r="S27" i="147" s="1"/>
  <c r="D45" i="146"/>
  <c r="G2" i="146"/>
  <c r="G2" i="147" s="1"/>
  <c r="L5" i="146"/>
  <c r="L5" i="147" s="1"/>
  <c r="P10" i="146"/>
  <c r="P10" i="147" s="1"/>
  <c r="I12" i="146"/>
  <c r="I12" i="147" s="1"/>
  <c r="I28" i="146"/>
  <c r="I28" i="147" s="1"/>
  <c r="E45" i="146"/>
  <c r="H2" i="146"/>
  <c r="H2" i="147" s="1"/>
  <c r="J28" i="146"/>
  <c r="J28" i="147" s="1"/>
  <c r="J38" i="146"/>
  <c r="J38" i="147" s="1"/>
  <c r="R43" i="146"/>
  <c r="T29" i="146"/>
  <c r="T29" i="147" s="1"/>
  <c r="K38" i="146"/>
  <c r="K38" i="147" s="1"/>
  <c r="V10" i="146"/>
  <c r="V10" i="147" s="1"/>
  <c r="R19" i="146"/>
  <c r="R19" i="147" s="1"/>
  <c r="V12" i="146"/>
  <c r="V12" i="147" s="1"/>
  <c r="N28" i="146"/>
  <c r="N28" i="147" s="1"/>
  <c r="D11" i="146"/>
  <c r="S19" i="146"/>
  <c r="S19" i="147" s="1"/>
  <c r="F13" i="146"/>
  <c r="F13" i="147" s="1"/>
  <c r="G45" i="146"/>
  <c r="O17" i="146"/>
  <c r="O17" i="147" s="1"/>
  <c r="N38" i="146"/>
  <c r="N38" i="147" s="1"/>
  <c r="U12" i="146"/>
  <c r="U12" i="147" s="1"/>
  <c r="E13" i="146"/>
  <c r="E13" i="147" s="1"/>
  <c r="K34" i="146"/>
  <c r="K34" i="147" s="1"/>
  <c r="U29" i="146"/>
  <c r="U29" i="147" s="1"/>
  <c r="V43" i="146"/>
  <c r="Q5" i="146"/>
  <c r="Q5" i="147" s="1"/>
  <c r="R5" i="146"/>
  <c r="R5" i="147" s="1"/>
  <c r="M38" i="146"/>
  <c r="M38" i="147" s="1"/>
  <c r="T10" i="146"/>
  <c r="T10" i="147" s="1"/>
  <c r="J42" i="146"/>
  <c r="J42" i="147" s="1"/>
  <c r="K42" i="146"/>
  <c r="K42" i="147" s="1"/>
  <c r="L42" i="146"/>
  <c r="L42" i="147" s="1"/>
  <c r="M42" i="146"/>
  <c r="M42" i="147" s="1"/>
  <c r="L28" i="146"/>
  <c r="L28" i="147" s="1"/>
  <c r="N42" i="146"/>
  <c r="N42" i="147" s="1"/>
  <c r="K2" i="146"/>
  <c r="K2" i="147" s="1"/>
  <c r="M28" i="146"/>
  <c r="M28" i="147" s="1"/>
  <c r="S43" i="146"/>
  <c r="L2" i="146"/>
  <c r="L2" i="147" s="1"/>
  <c r="T43" i="146"/>
  <c r="M2" i="146"/>
  <c r="M2" i="147" s="1"/>
  <c r="O28" i="146"/>
  <c r="O28" i="147" s="1"/>
  <c r="U43" i="146"/>
  <c r="H45" i="146"/>
  <c r="N2" i="146"/>
  <c r="N2" i="147" s="1"/>
  <c r="N17" i="146"/>
  <c r="N17" i="147" s="1"/>
  <c r="L34" i="146"/>
  <c r="L34" i="147" s="1"/>
  <c r="S45" i="146"/>
  <c r="O5" i="146"/>
  <c r="O5" i="147" s="1"/>
  <c r="M34" i="146"/>
  <c r="M34" i="147" s="1"/>
  <c r="T45" i="146"/>
  <c r="P5" i="146"/>
  <c r="P5" i="147" s="1"/>
  <c r="P17" i="146"/>
  <c r="P17" i="147" s="1"/>
  <c r="N34" i="146"/>
  <c r="N34" i="147" s="1"/>
  <c r="Q17" i="146"/>
  <c r="Q17" i="147" s="1"/>
  <c r="L38" i="146"/>
  <c r="L38" i="147" s="1"/>
  <c r="S10" i="146"/>
  <c r="S10" i="147" s="1"/>
  <c r="F19" i="146"/>
  <c r="F19" i="147" s="1"/>
  <c r="C45" i="146"/>
  <c r="G19" i="146"/>
  <c r="G19" i="147" s="1"/>
  <c r="T51" i="146"/>
  <c r="R51" i="146"/>
  <c r="S35" i="146"/>
  <c r="Q35" i="146"/>
  <c r="Q46" i="146"/>
  <c r="J22" i="146"/>
  <c r="N23" i="146"/>
  <c r="S24" i="146"/>
  <c r="P39" i="146"/>
  <c r="P39" i="147" s="1"/>
  <c r="S40" i="146"/>
  <c r="S40" i="147" s="1"/>
  <c r="U41" i="146"/>
  <c r="U41" i="147" s="1"/>
  <c r="T40" i="146"/>
  <c r="T40" i="147" s="1"/>
  <c r="V41" i="146"/>
  <c r="V41" i="147" s="1"/>
  <c r="U39" i="146"/>
  <c r="U39" i="147" s="1"/>
  <c r="O22" i="146"/>
  <c r="V39" i="146"/>
  <c r="V39" i="147" s="1"/>
  <c r="Q22" i="146"/>
  <c r="V23" i="146"/>
  <c r="F41" i="146"/>
  <c r="F41" i="147" s="1"/>
  <c r="H25" i="146"/>
  <c r="E40" i="146"/>
  <c r="E40" i="147" s="1"/>
  <c r="I25" i="146"/>
  <c r="R46" i="146"/>
  <c r="K22" i="146"/>
  <c r="O23" i="146"/>
  <c r="U24" i="146"/>
  <c r="R39" i="146"/>
  <c r="R39" i="147" s="1"/>
  <c r="C40" i="146"/>
  <c r="C40" i="147" s="1"/>
  <c r="C41" i="146"/>
  <c r="C41" i="147" s="1"/>
  <c r="S22" i="146"/>
  <c r="T22" i="146"/>
  <c r="S46" i="146"/>
  <c r="L22" i="146"/>
  <c r="P23" i="146"/>
  <c r="V24" i="146"/>
  <c r="S39" i="146"/>
  <c r="S39" i="147" s="1"/>
  <c r="U40" i="146"/>
  <c r="U40" i="147" s="1"/>
  <c r="U23" i="146"/>
  <c r="E41" i="146"/>
  <c r="E41" i="147" s="1"/>
  <c r="D40" i="146"/>
  <c r="D40" i="147" s="1"/>
  <c r="G41" i="146"/>
  <c r="G41" i="147" s="1"/>
  <c r="T46" i="146"/>
  <c r="M22" i="146"/>
  <c r="R23" i="146"/>
  <c r="D25" i="146"/>
  <c r="T39" i="146"/>
  <c r="T39" i="147" s="1"/>
  <c r="V40" i="146"/>
  <c r="V40" i="147" s="1"/>
  <c r="C39" i="146"/>
  <c r="C39" i="147" s="1"/>
  <c r="D24" i="146"/>
  <c r="U46" i="146"/>
  <c r="N22" i="146"/>
  <c r="T23" i="146"/>
  <c r="E25" i="146"/>
  <c r="D41" i="146"/>
  <c r="D41" i="147" s="1"/>
  <c r="F25" i="146"/>
  <c r="G25" i="146"/>
  <c r="M46" i="146"/>
  <c r="E24" i="146"/>
  <c r="F24" i="146"/>
  <c r="T25" i="146"/>
  <c r="E39" i="146"/>
  <c r="E39" i="147" s="1"/>
  <c r="O40" i="146"/>
  <c r="O40" i="147" s="1"/>
  <c r="I39" i="146"/>
  <c r="I39" i="147" s="1"/>
  <c r="J46" i="146"/>
  <c r="J41" i="146"/>
  <c r="J41" i="147" s="1"/>
  <c r="G24" i="146"/>
  <c r="V25" i="146"/>
  <c r="F39" i="146"/>
  <c r="F39" i="147" s="1"/>
  <c r="P40" i="146"/>
  <c r="P40" i="147" s="1"/>
  <c r="C23" i="146"/>
  <c r="E22" i="146"/>
  <c r="O39" i="146"/>
  <c r="O39" i="147" s="1"/>
  <c r="K25" i="146"/>
  <c r="R41" i="146"/>
  <c r="R41" i="147" s="1"/>
  <c r="G23" i="146"/>
  <c r="D46" i="146"/>
  <c r="H23" i="146"/>
  <c r="F46" i="146"/>
  <c r="H24" i="146"/>
  <c r="G39" i="146"/>
  <c r="G39" i="147" s="1"/>
  <c r="Q40" i="146"/>
  <c r="Q40" i="147" s="1"/>
  <c r="I46" i="146"/>
  <c r="D22" i="146"/>
  <c r="K24" i="146"/>
  <c r="N39" i="146"/>
  <c r="N39" i="147" s="1"/>
  <c r="Q24" i="146"/>
  <c r="J25" i="146"/>
  <c r="T41" i="146"/>
  <c r="T41" i="147" s="1"/>
  <c r="N25" i="146"/>
  <c r="G46" i="146"/>
  <c r="I24" i="146"/>
  <c r="H39" i="146"/>
  <c r="H39" i="147" s="1"/>
  <c r="H41" i="146"/>
  <c r="H41" i="147" s="1"/>
  <c r="C22" i="146"/>
  <c r="J24" i="146"/>
  <c r="I41" i="146"/>
  <c r="I41" i="147" s="1"/>
  <c r="J39" i="146"/>
  <c r="J39" i="147" s="1"/>
  <c r="C24" i="146"/>
  <c r="M39" i="146"/>
  <c r="M39" i="147" s="1"/>
  <c r="U22" i="146"/>
  <c r="P41" i="146"/>
  <c r="P41" i="147" s="1"/>
  <c r="L25" i="146"/>
  <c r="H40" i="146"/>
  <c r="H40" i="147" s="1"/>
  <c r="M25" i="146"/>
  <c r="I40" i="146"/>
  <c r="I40" i="147" s="1"/>
  <c r="K46" i="146"/>
  <c r="F22" i="146"/>
  <c r="L24" i="146"/>
  <c r="K39" i="146"/>
  <c r="K39" i="147" s="1"/>
  <c r="K41" i="146"/>
  <c r="K41" i="147" s="1"/>
  <c r="C25" i="146"/>
  <c r="L46" i="146"/>
  <c r="G22" i="146"/>
  <c r="M24" i="146"/>
  <c r="L39" i="146"/>
  <c r="L39" i="147" s="1"/>
  <c r="L41" i="146"/>
  <c r="L41" i="147" s="1"/>
  <c r="P46" i="146"/>
  <c r="H22" i="146"/>
  <c r="N24" i="146"/>
  <c r="M41" i="146"/>
  <c r="M41" i="147" s="1"/>
  <c r="P24" i="146"/>
  <c r="N41" i="146"/>
  <c r="N41" i="147" s="1"/>
  <c r="V22" i="146"/>
  <c r="O41" i="146"/>
  <c r="O41" i="147" s="1"/>
  <c r="D23" i="146"/>
  <c r="F40" i="146"/>
  <c r="F40" i="147" s="1"/>
  <c r="E23" i="146"/>
  <c r="G40" i="146"/>
  <c r="G40" i="147" s="1"/>
  <c r="Q41" i="146"/>
  <c r="Q41" i="147" s="1"/>
  <c r="F23" i="146"/>
  <c r="C46" i="146"/>
  <c r="D39" i="146"/>
  <c r="D39" i="147" s="1"/>
  <c r="K23" i="146"/>
  <c r="J40" i="146"/>
  <c r="J40" i="147" s="1"/>
  <c r="L40" i="146"/>
  <c r="L40" i="147" s="1"/>
  <c r="N40" i="146"/>
  <c r="N40" i="147" s="1"/>
  <c r="I23" i="146"/>
  <c r="K40" i="146"/>
  <c r="K40" i="147" s="1"/>
  <c r="J23" i="146"/>
  <c r="M40" i="146"/>
  <c r="M40" i="147" s="1"/>
  <c r="M23" i="146"/>
  <c r="O25" i="146"/>
  <c r="P25" i="146"/>
  <c r="Q25" i="146"/>
  <c r="R25" i="146"/>
  <c r="E46" i="146"/>
  <c r="U26" i="146"/>
  <c r="U26" i="147" s="1"/>
  <c r="V35" i="146"/>
  <c r="V35" i="147" s="1"/>
  <c r="C26" i="146"/>
  <c r="U20" i="146"/>
  <c r="U20" i="147" s="1"/>
  <c r="F10" i="129"/>
  <c r="O10" i="129"/>
  <c r="Q10" i="129"/>
  <c r="G10" i="129"/>
  <c r="N10" i="129"/>
  <c r="S10" i="129"/>
  <c r="D10" i="129"/>
  <c r="U10" i="129"/>
  <c r="H10" i="129"/>
  <c r="I10" i="129"/>
  <c r="J10" i="129"/>
  <c r="K10" i="129"/>
  <c r="L10" i="129"/>
  <c r="M10" i="129"/>
  <c r="P10" i="129"/>
  <c r="R10" i="129"/>
  <c r="T10" i="129"/>
  <c r="V10" i="129"/>
  <c r="X9" i="129"/>
  <c r="X27" i="129"/>
  <c r="X13" i="129"/>
  <c r="X26" i="129"/>
  <c r="X29" i="129"/>
  <c r="X28" i="129"/>
  <c r="X25" i="129"/>
  <c r="X12" i="129"/>
  <c r="X11" i="129"/>
  <c r="X8" i="129"/>
  <c r="S96" i="147"/>
  <c r="M4" i="147"/>
  <c r="P7" i="147"/>
  <c r="V15" i="147"/>
  <c r="C21" i="147"/>
  <c r="S23" i="147"/>
  <c r="S16" i="147"/>
  <c r="T14" i="147"/>
  <c r="V11" i="147"/>
  <c r="V16" i="147"/>
  <c r="I168" i="147"/>
  <c r="D36" i="147"/>
  <c r="U4" i="147"/>
  <c r="U10" i="147"/>
  <c r="D7" i="147"/>
  <c r="J21" i="147"/>
  <c r="D13" i="147"/>
  <c r="L14" i="147"/>
  <c r="E7" i="147"/>
  <c r="E4" i="147"/>
  <c r="O16" i="147"/>
  <c r="V4" i="147"/>
  <c r="L20" i="147"/>
  <c r="Q39" i="147"/>
  <c r="E14" i="147"/>
  <c r="J3" i="147"/>
  <c r="Q23" i="147"/>
  <c r="Q36" i="147"/>
  <c r="R20" i="147"/>
  <c r="V20" i="147"/>
  <c r="D14" i="147"/>
  <c r="S171" i="147"/>
  <c r="U171" i="147"/>
  <c r="R22" i="147"/>
  <c r="G4" i="147"/>
  <c r="M30" i="147"/>
  <c r="O14" i="147"/>
  <c r="C14" i="147"/>
  <c r="N14" i="147"/>
  <c r="I14" i="147"/>
  <c r="F8" i="147"/>
  <c r="M36" i="147"/>
  <c r="C8" i="147"/>
  <c r="F14" i="147"/>
  <c r="U25" i="147"/>
  <c r="C30" i="147"/>
  <c r="S41" i="147"/>
  <c r="U16" i="147"/>
  <c r="R95" i="147"/>
  <c r="V7" i="147"/>
  <c r="T36" i="147"/>
  <c r="T30" i="147"/>
  <c r="P16" i="147"/>
  <c r="O30" i="147"/>
  <c r="D8" i="147"/>
  <c r="J43" i="147"/>
  <c r="J26" i="147"/>
  <c r="F4" i="147"/>
  <c r="I8" i="147"/>
  <c r="K4" i="147"/>
  <c r="H14" i="147"/>
  <c r="E8" i="147"/>
  <c r="R24" i="147"/>
  <c r="P95" i="147"/>
  <c r="R97" i="147"/>
  <c r="P14" i="147"/>
  <c r="R36" i="147"/>
  <c r="P22" i="147"/>
  <c r="T35" i="147"/>
  <c r="L8" i="147"/>
  <c r="Q14" i="147"/>
  <c r="Q7" i="147"/>
  <c r="T24" i="147"/>
  <c r="T97" i="147"/>
  <c r="I7" i="147"/>
  <c r="D16" i="147"/>
  <c r="S25" i="147"/>
  <c r="S20" i="147"/>
  <c r="J7" i="147"/>
  <c r="R14" i="147"/>
  <c r="M43" i="147"/>
  <c r="T8" i="147"/>
  <c r="T20" i="147"/>
  <c r="F26" i="147"/>
  <c r="O4" i="147"/>
  <c r="M26" i="147"/>
  <c r="E16" i="147"/>
  <c r="D21" i="147"/>
  <c r="C43" i="147"/>
  <c r="T170" i="147"/>
  <c r="G8" i="147"/>
  <c r="Q96" i="147"/>
  <c r="C26" i="147"/>
  <c r="G14" i="147"/>
  <c r="C20" i="147"/>
  <c r="H36" i="147"/>
  <c r="D20" i="147"/>
  <c r="S14" i="147"/>
  <c r="E21" i="147"/>
  <c r="N43" i="147"/>
  <c r="N4" i="147"/>
  <c r="M8" i="147"/>
  <c r="N26" i="147"/>
  <c r="J30" i="147"/>
  <c r="I36" i="147"/>
  <c r="O43" i="147"/>
  <c r="P30" i="147"/>
  <c r="U30" i="147"/>
  <c r="N36" i="147"/>
  <c r="C36" i="147"/>
  <c r="M21" i="147"/>
  <c r="F20" i="147"/>
  <c r="L4" i="147"/>
  <c r="N21" i="147"/>
  <c r="S4" i="147"/>
  <c r="U35" i="147"/>
  <c r="S35" i="147"/>
  <c r="T4" i="147"/>
  <c r="Q20" i="147"/>
  <c r="O21" i="147"/>
  <c r="H4" i="147"/>
  <c r="F43" i="147"/>
  <c r="P4" i="147"/>
  <c r="C7" i="147"/>
  <c r="R7" i="147"/>
  <c r="K43" i="147"/>
  <c r="Q21" i="147"/>
  <c r="D43" i="147"/>
  <c r="L43" i="147"/>
  <c r="Q4" i="147"/>
  <c r="P35" i="147"/>
  <c r="L26" i="147"/>
  <c r="J20" i="147"/>
  <c r="R4" i="147"/>
  <c r="P21" i="147"/>
  <c r="O7" i="147"/>
  <c r="G43" i="147"/>
  <c r="C35" i="147"/>
  <c r="E43" i="147"/>
  <c r="E20" i="147"/>
  <c r="Q35" i="147"/>
  <c r="K26" i="147"/>
  <c r="O20" i="147"/>
  <c r="S21" i="147"/>
  <c r="G26" i="147"/>
  <c r="U43" i="147" l="1"/>
  <c r="V26" i="147"/>
  <c r="T171" i="147"/>
  <c r="T98" i="147"/>
  <c r="T25" i="147"/>
  <c r="F15" i="147"/>
  <c r="F11" i="147"/>
  <c r="I11" i="147"/>
  <c r="I15" i="147"/>
  <c r="T43" i="147"/>
  <c r="T26" i="147"/>
  <c r="T11" i="147"/>
  <c r="T15" i="147"/>
  <c r="S43" i="147"/>
  <c r="S26" i="147"/>
  <c r="J170" i="147"/>
  <c r="J24" i="147"/>
  <c r="J97" i="147"/>
  <c r="M97" i="147"/>
  <c r="M170" i="147"/>
  <c r="M24" i="147"/>
  <c r="Q11" i="147"/>
  <c r="Q15" i="147"/>
  <c r="G95" i="147"/>
  <c r="G22" i="147"/>
  <c r="G168" i="147"/>
  <c r="K25" i="147"/>
  <c r="K171" i="147"/>
  <c r="K98" i="147"/>
  <c r="L95" i="147"/>
  <c r="L22" i="147"/>
  <c r="L168" i="147"/>
  <c r="T23" i="147"/>
  <c r="T96" i="147"/>
  <c r="T169" i="147"/>
  <c r="C98" i="147"/>
  <c r="C25" i="147"/>
  <c r="N168" i="147"/>
  <c r="N22" i="147"/>
  <c r="N95" i="147"/>
  <c r="N171" i="147"/>
  <c r="N98" i="147"/>
  <c r="N25" i="147"/>
  <c r="D97" i="147"/>
  <c r="D24" i="147"/>
  <c r="D170" i="147"/>
  <c r="C15" i="147"/>
  <c r="C11" i="147"/>
  <c r="S24" i="147"/>
  <c r="S170" i="147"/>
  <c r="S97" i="147"/>
  <c r="E23" i="147"/>
  <c r="E169" i="147"/>
  <c r="E96" i="147"/>
  <c r="F168" i="147"/>
  <c r="F95" i="147"/>
  <c r="F22" i="147"/>
  <c r="V25" i="147"/>
  <c r="V98" i="147"/>
  <c r="V171" i="147"/>
  <c r="R98" i="147"/>
  <c r="R171" i="147"/>
  <c r="R25" i="147"/>
  <c r="D96" i="147"/>
  <c r="D169" i="147"/>
  <c r="D23" i="147"/>
  <c r="Q98" i="147"/>
  <c r="Q171" i="147"/>
  <c r="Q25" i="147"/>
  <c r="M171" i="147"/>
  <c r="M98" i="147"/>
  <c r="M25" i="147"/>
  <c r="K24" i="147"/>
  <c r="K97" i="147"/>
  <c r="K170" i="147"/>
  <c r="R169" i="147"/>
  <c r="R23" i="147"/>
  <c r="R96" i="147"/>
  <c r="K22" i="147"/>
  <c r="K168" i="147"/>
  <c r="K95" i="147"/>
  <c r="J15" i="147"/>
  <c r="J11" i="147"/>
  <c r="C24" i="147"/>
  <c r="C97" i="147"/>
  <c r="V96" i="147"/>
  <c r="V169" i="147"/>
  <c r="V23" i="147"/>
  <c r="S11" i="147"/>
  <c r="S15" i="147"/>
  <c r="O11" i="147"/>
  <c r="O15" i="147"/>
  <c r="F98" i="147"/>
  <c r="F25" i="147"/>
  <c r="F171" i="147"/>
  <c r="O168" i="147"/>
  <c r="O95" i="147"/>
  <c r="O22" i="147"/>
  <c r="K15" i="147"/>
  <c r="K11" i="147"/>
  <c r="N11" i="147"/>
  <c r="N15" i="147"/>
  <c r="P43" i="147"/>
  <c r="I24" i="147"/>
  <c r="I170" i="147"/>
  <c r="I97" i="147"/>
  <c r="E168" i="147"/>
  <c r="E22" i="147"/>
  <c r="E95" i="147"/>
  <c r="T22" i="147"/>
  <c r="T95" i="147"/>
  <c r="T168" i="147"/>
  <c r="J98" i="147"/>
  <c r="J25" i="147"/>
  <c r="J171" i="147"/>
  <c r="Q170" i="147"/>
  <c r="Q97" i="147"/>
  <c r="Q24" i="147"/>
  <c r="J168" i="147"/>
  <c r="J95" i="147"/>
  <c r="J22" i="147"/>
  <c r="H43" i="147"/>
  <c r="H26" i="147"/>
  <c r="O23" i="147"/>
  <c r="O169" i="147"/>
  <c r="O96" i="147"/>
  <c r="P98" i="147"/>
  <c r="P25" i="147"/>
  <c r="P171" i="147"/>
  <c r="V22" i="147"/>
  <c r="V95" i="147"/>
  <c r="V168" i="147"/>
  <c r="D22" i="147"/>
  <c r="D168" i="147"/>
  <c r="D95" i="147"/>
  <c r="M168" i="147"/>
  <c r="M95" i="147"/>
  <c r="M22" i="147"/>
  <c r="U22" i="147"/>
  <c r="U95" i="147"/>
  <c r="U168" i="147"/>
  <c r="E15" i="147"/>
  <c r="E11" i="147"/>
  <c r="N97" i="147"/>
  <c r="N170" i="147"/>
  <c r="N24" i="147"/>
  <c r="F97" i="147"/>
  <c r="F170" i="147"/>
  <c r="F24" i="147"/>
  <c r="I96" i="147"/>
  <c r="I169" i="147"/>
  <c r="I23" i="147"/>
  <c r="H96" i="147"/>
  <c r="H23" i="147"/>
  <c r="H169" i="147"/>
  <c r="G96" i="147"/>
  <c r="G23" i="147"/>
  <c r="G69" i="147" s="1"/>
  <c r="G169" i="147"/>
  <c r="D11" i="147"/>
  <c r="D15" i="147"/>
  <c r="L15" i="147"/>
  <c r="L11" i="147"/>
  <c r="R43" i="147"/>
  <c r="R26" i="147"/>
  <c r="R11" i="147"/>
  <c r="R15" i="147"/>
  <c r="K96" i="147"/>
  <c r="K169" i="147"/>
  <c r="K23" i="147"/>
  <c r="E98" i="147"/>
  <c r="E25" i="147"/>
  <c r="E171" i="147"/>
  <c r="S22" i="147"/>
  <c r="S168" i="147"/>
  <c r="S95" i="147"/>
  <c r="L170" i="147"/>
  <c r="L24" i="147"/>
  <c r="L97" i="147"/>
  <c r="N23" i="147"/>
  <c r="N96" i="147"/>
  <c r="N169" i="147"/>
  <c r="G97" i="147"/>
  <c r="G24" i="147"/>
  <c r="G170" i="147"/>
  <c r="U15" i="147"/>
  <c r="U11" i="147"/>
  <c r="G15" i="147"/>
  <c r="G11" i="147"/>
  <c r="O171" i="147"/>
  <c r="O25" i="147"/>
  <c r="O98" i="147"/>
  <c r="L171" i="147"/>
  <c r="L98" i="147"/>
  <c r="L25" i="147"/>
  <c r="I171" i="147"/>
  <c r="I25" i="147"/>
  <c r="I98" i="147"/>
  <c r="H25" i="147"/>
  <c r="H98" i="147"/>
  <c r="H171" i="147"/>
  <c r="H15" i="147"/>
  <c r="H11" i="147"/>
  <c r="J96" i="147"/>
  <c r="J23" i="147"/>
  <c r="J169" i="147"/>
  <c r="H24" i="147"/>
  <c r="H170" i="147"/>
  <c r="H97" i="147"/>
  <c r="H22" i="147"/>
  <c r="H95" i="147"/>
  <c r="H168" i="147"/>
  <c r="E97" i="147"/>
  <c r="E24" i="147"/>
  <c r="E170" i="147"/>
  <c r="U96" i="147"/>
  <c r="U23" i="147"/>
  <c r="U169" i="147"/>
  <c r="P15" i="147"/>
  <c r="P11" i="147"/>
  <c r="Q95" i="147"/>
  <c r="Q168" i="147"/>
  <c r="Q22" i="147"/>
  <c r="G98" i="147"/>
  <c r="G171" i="147"/>
  <c r="G25" i="147"/>
  <c r="V24" i="147"/>
  <c r="V97" i="147"/>
  <c r="V170" i="147"/>
  <c r="C22" i="147"/>
  <c r="C95" i="147"/>
  <c r="P23" i="147"/>
  <c r="P169" i="147"/>
  <c r="P96" i="147"/>
  <c r="F169" i="147"/>
  <c r="F23" i="147"/>
  <c r="F96" i="147"/>
  <c r="C23" i="147"/>
  <c r="C96" i="147"/>
  <c r="Q26" i="147"/>
  <c r="Q43" i="147"/>
  <c r="U170" i="147"/>
  <c r="U24" i="147"/>
  <c r="U97" i="147"/>
  <c r="D25" i="147"/>
  <c r="D98" i="147"/>
  <c r="D171" i="147"/>
  <c r="M96" i="147"/>
  <c r="M169" i="147"/>
  <c r="M23" i="147"/>
  <c r="P170" i="147"/>
  <c r="P97" i="147"/>
  <c r="P24" i="147"/>
  <c r="M15" i="147"/>
  <c r="M11" i="147"/>
  <c r="X10" i="129"/>
  <c r="X15" i="129" s="1"/>
  <c r="K132" i="51" s="1"/>
  <c r="K133" i="51" s="1"/>
  <c r="X31" i="129"/>
  <c r="V219" i="134"/>
  <c r="U219" i="134"/>
  <c r="T219" i="134"/>
  <c r="S219" i="134"/>
  <c r="R219" i="134"/>
  <c r="Q219" i="134"/>
  <c r="P219" i="134"/>
  <c r="O219" i="134"/>
  <c r="N219" i="134"/>
  <c r="M219" i="134"/>
  <c r="L219" i="134"/>
  <c r="K219" i="134"/>
  <c r="J219" i="134"/>
  <c r="I219" i="134"/>
  <c r="H219" i="134"/>
  <c r="G219" i="134"/>
  <c r="F219" i="134"/>
  <c r="E219" i="134"/>
  <c r="D219" i="134"/>
  <c r="C219" i="134"/>
  <c r="V140" i="134"/>
  <c r="U140" i="134"/>
  <c r="T140" i="134"/>
  <c r="S140" i="134"/>
  <c r="R140" i="134"/>
  <c r="Q140" i="134"/>
  <c r="P140" i="134"/>
  <c r="O140" i="134"/>
  <c r="N140" i="134"/>
  <c r="M140" i="134"/>
  <c r="L140" i="134"/>
  <c r="K140" i="134"/>
  <c r="J140" i="134"/>
  <c r="I140" i="134"/>
  <c r="H140" i="134"/>
  <c r="G140" i="134"/>
  <c r="F140" i="134"/>
  <c r="E140" i="134"/>
  <c r="D140" i="134"/>
  <c r="C140" i="134"/>
  <c r="D61" i="134"/>
  <c r="E61" i="134"/>
  <c r="F61" i="134"/>
  <c r="G61" i="134"/>
  <c r="H61" i="134"/>
  <c r="I61" i="134"/>
  <c r="J61" i="134"/>
  <c r="K61" i="134"/>
  <c r="L61" i="134"/>
  <c r="M61" i="134"/>
  <c r="N61" i="134"/>
  <c r="O61" i="134"/>
  <c r="P61" i="134"/>
  <c r="Q61" i="134"/>
  <c r="R61" i="134"/>
  <c r="S61" i="134"/>
  <c r="T61" i="134"/>
  <c r="U61" i="134"/>
  <c r="V61" i="134"/>
  <c r="C61" i="134"/>
  <c r="F230" i="138"/>
  <c r="K152" i="138"/>
  <c r="J152" i="138"/>
  <c r="I152" i="138"/>
  <c r="D74" i="138"/>
  <c r="E74" i="138"/>
  <c r="F74" i="138"/>
  <c r="G74" i="138"/>
  <c r="H74" i="138"/>
  <c r="I74" i="138"/>
  <c r="J74" i="138"/>
  <c r="K74" i="138"/>
  <c r="L74" i="138"/>
  <c r="M74" i="138"/>
  <c r="N74" i="138"/>
  <c r="O74" i="138"/>
  <c r="P74" i="138"/>
  <c r="Q74" i="138"/>
  <c r="R74" i="138"/>
  <c r="S74" i="138"/>
  <c r="T74" i="138"/>
  <c r="U74" i="138"/>
  <c r="V74" i="138"/>
  <c r="C74" i="138"/>
  <c r="A206" i="138"/>
  <c r="A207" i="138"/>
  <c r="A208" i="138"/>
  <c r="A209" i="138"/>
  <c r="A210" i="138"/>
  <c r="A211" i="138"/>
  <c r="A212" i="138"/>
  <c r="A205" i="138"/>
  <c r="C159" i="138"/>
  <c r="C148" i="147" s="1"/>
  <c r="D159" i="138"/>
  <c r="E159" i="138"/>
  <c r="F159" i="138"/>
  <c r="G159" i="138"/>
  <c r="H159" i="138"/>
  <c r="I159" i="138"/>
  <c r="J159" i="138"/>
  <c r="K159" i="138"/>
  <c r="L159" i="138"/>
  <c r="M159" i="138"/>
  <c r="N159" i="138"/>
  <c r="O159" i="138"/>
  <c r="P159" i="138"/>
  <c r="Q159" i="138"/>
  <c r="R159" i="138"/>
  <c r="S159" i="138"/>
  <c r="T159" i="138"/>
  <c r="U159" i="138"/>
  <c r="V159" i="138"/>
  <c r="C160" i="138"/>
  <c r="C149" i="147" s="1"/>
  <c r="D160" i="138"/>
  <c r="E160" i="138"/>
  <c r="F160" i="138"/>
  <c r="G160" i="138"/>
  <c r="H160" i="138"/>
  <c r="I160" i="138"/>
  <c r="J160" i="138"/>
  <c r="K160" i="138"/>
  <c r="L160" i="138"/>
  <c r="M160" i="138"/>
  <c r="N160" i="138"/>
  <c r="O160" i="138"/>
  <c r="P160" i="138"/>
  <c r="Q160" i="138"/>
  <c r="R160" i="138"/>
  <c r="S160" i="138"/>
  <c r="T160" i="138"/>
  <c r="U160" i="138"/>
  <c r="V160" i="138"/>
  <c r="C161" i="138"/>
  <c r="D161" i="138"/>
  <c r="E161" i="138"/>
  <c r="F161" i="138"/>
  <c r="G161" i="138"/>
  <c r="H161" i="138"/>
  <c r="I161" i="138"/>
  <c r="J161" i="138"/>
  <c r="K161" i="138"/>
  <c r="L161" i="138"/>
  <c r="M161" i="138"/>
  <c r="N161" i="138"/>
  <c r="O161" i="138"/>
  <c r="P161" i="138"/>
  <c r="Q161" i="138"/>
  <c r="R161" i="138"/>
  <c r="S161" i="138"/>
  <c r="T161" i="138"/>
  <c r="U161" i="138"/>
  <c r="V161" i="138"/>
  <c r="C162" i="138"/>
  <c r="C150" i="147" s="1"/>
  <c r="D162" i="138"/>
  <c r="E162" i="138"/>
  <c r="F162" i="138"/>
  <c r="G162" i="138"/>
  <c r="H162" i="138"/>
  <c r="I162" i="138"/>
  <c r="J162" i="138"/>
  <c r="K162" i="138"/>
  <c r="L162" i="138"/>
  <c r="M162" i="138"/>
  <c r="N162" i="138"/>
  <c r="O162" i="138"/>
  <c r="P162" i="138"/>
  <c r="Q162" i="138"/>
  <c r="R162" i="138"/>
  <c r="S162" i="138"/>
  <c r="T162" i="138"/>
  <c r="U162" i="138"/>
  <c r="V162" i="138"/>
  <c r="C163" i="138"/>
  <c r="C151" i="147" s="1"/>
  <c r="D163" i="138"/>
  <c r="E163" i="138"/>
  <c r="F163" i="138"/>
  <c r="G163" i="138"/>
  <c r="H163" i="138"/>
  <c r="I163" i="138"/>
  <c r="J163" i="138"/>
  <c r="K163" i="138"/>
  <c r="L163" i="138"/>
  <c r="M163" i="138"/>
  <c r="N163" i="138"/>
  <c r="O163" i="138"/>
  <c r="P163" i="138"/>
  <c r="Q163" i="138"/>
  <c r="R163" i="138"/>
  <c r="S163" i="138"/>
  <c r="T163" i="138"/>
  <c r="U163" i="138"/>
  <c r="V163" i="138"/>
  <c r="C164" i="138"/>
  <c r="C152" i="147" s="1"/>
  <c r="D164" i="138"/>
  <c r="E164" i="138"/>
  <c r="F164" i="138"/>
  <c r="G164" i="138"/>
  <c r="H164" i="138"/>
  <c r="I164" i="138"/>
  <c r="J164" i="138"/>
  <c r="K164" i="138"/>
  <c r="L164" i="138"/>
  <c r="M164" i="138"/>
  <c r="N164" i="138"/>
  <c r="O164" i="138"/>
  <c r="P164" i="138"/>
  <c r="Q164" i="138"/>
  <c r="R164" i="138"/>
  <c r="S164" i="138"/>
  <c r="T164" i="138"/>
  <c r="U164" i="138"/>
  <c r="V164" i="138"/>
  <c r="C165" i="138"/>
  <c r="D165" i="138"/>
  <c r="E165" i="138"/>
  <c r="F165" i="138"/>
  <c r="G165" i="138"/>
  <c r="H165" i="138"/>
  <c r="I165" i="138"/>
  <c r="J165" i="138"/>
  <c r="K165" i="138"/>
  <c r="L165" i="138"/>
  <c r="M165" i="138"/>
  <c r="N165" i="138"/>
  <c r="O165" i="138"/>
  <c r="P165" i="138"/>
  <c r="Q165" i="138"/>
  <c r="R165" i="138"/>
  <c r="S165" i="138"/>
  <c r="T165" i="138"/>
  <c r="U165" i="138"/>
  <c r="V165" i="138"/>
  <c r="C166" i="138"/>
  <c r="C177" i="147" s="1"/>
  <c r="D166" i="138"/>
  <c r="E166" i="138"/>
  <c r="F166" i="138"/>
  <c r="G166" i="138"/>
  <c r="H166" i="138"/>
  <c r="I166" i="138"/>
  <c r="J166" i="138"/>
  <c r="K166" i="138"/>
  <c r="L166" i="138"/>
  <c r="M166" i="138"/>
  <c r="N166" i="138"/>
  <c r="O166" i="138"/>
  <c r="P166" i="138"/>
  <c r="Q166" i="138"/>
  <c r="R166" i="138"/>
  <c r="S166" i="138"/>
  <c r="T166" i="138"/>
  <c r="U166" i="138"/>
  <c r="V166" i="138"/>
  <c r="C167" i="138"/>
  <c r="C153" i="147" s="1"/>
  <c r="D167" i="138"/>
  <c r="E167" i="138"/>
  <c r="F167" i="138"/>
  <c r="G167" i="138"/>
  <c r="H167" i="138"/>
  <c r="I167" i="138"/>
  <c r="J167" i="138"/>
  <c r="K167" i="138"/>
  <c r="L167" i="138"/>
  <c r="M167" i="138"/>
  <c r="N167" i="138"/>
  <c r="O167" i="138"/>
  <c r="P167" i="138"/>
  <c r="Q167" i="138"/>
  <c r="R167" i="138"/>
  <c r="S167" i="138"/>
  <c r="T167" i="138"/>
  <c r="U167" i="138"/>
  <c r="V167" i="138"/>
  <c r="C168" i="138"/>
  <c r="C154" i="147" s="1"/>
  <c r="D168" i="138"/>
  <c r="E168" i="138"/>
  <c r="F168" i="138"/>
  <c r="G168" i="138"/>
  <c r="H168" i="138"/>
  <c r="I168" i="138"/>
  <c r="J168" i="138"/>
  <c r="K168" i="138"/>
  <c r="L168" i="138"/>
  <c r="M168" i="138"/>
  <c r="N168" i="138"/>
  <c r="O168" i="138"/>
  <c r="P168" i="138"/>
  <c r="Q168" i="138"/>
  <c r="R168" i="138"/>
  <c r="S168" i="138"/>
  <c r="T168" i="138"/>
  <c r="U168" i="138"/>
  <c r="V168" i="138"/>
  <c r="C169" i="138"/>
  <c r="D169" i="138"/>
  <c r="E169" i="138"/>
  <c r="F169" i="138"/>
  <c r="G169" i="138"/>
  <c r="H169" i="138"/>
  <c r="I169" i="138"/>
  <c r="J169" i="138"/>
  <c r="K169" i="138"/>
  <c r="L169" i="138"/>
  <c r="M169" i="138"/>
  <c r="N169" i="138"/>
  <c r="O169" i="138"/>
  <c r="P169" i="138"/>
  <c r="Q169" i="138"/>
  <c r="R169" i="138"/>
  <c r="S169" i="138"/>
  <c r="T169" i="138"/>
  <c r="U169" i="138"/>
  <c r="V169" i="138"/>
  <c r="C170" i="138"/>
  <c r="C155" i="147" s="1"/>
  <c r="D170" i="138"/>
  <c r="E170" i="138"/>
  <c r="F170" i="138"/>
  <c r="G170" i="138"/>
  <c r="H170" i="138"/>
  <c r="I170" i="138"/>
  <c r="J170" i="138"/>
  <c r="K170" i="138"/>
  <c r="L170" i="138"/>
  <c r="M170" i="138"/>
  <c r="N170" i="138"/>
  <c r="O170" i="138"/>
  <c r="P170" i="138"/>
  <c r="Q170" i="138"/>
  <c r="R170" i="138"/>
  <c r="S170" i="138"/>
  <c r="T170" i="138"/>
  <c r="U170" i="138"/>
  <c r="V170" i="138"/>
  <c r="C171" i="138"/>
  <c r="D171" i="138"/>
  <c r="E171" i="138"/>
  <c r="F171" i="138"/>
  <c r="G171" i="138"/>
  <c r="H171" i="138"/>
  <c r="I171" i="138"/>
  <c r="J171" i="138"/>
  <c r="K171" i="138"/>
  <c r="L171" i="138"/>
  <c r="M171" i="138"/>
  <c r="N171" i="138"/>
  <c r="O171" i="138"/>
  <c r="P171" i="138"/>
  <c r="Q171" i="138"/>
  <c r="R171" i="138"/>
  <c r="S171" i="138"/>
  <c r="T171" i="138"/>
  <c r="U171" i="138"/>
  <c r="V171" i="138"/>
  <c r="C172" i="138"/>
  <c r="D172" i="138"/>
  <c r="E172" i="138"/>
  <c r="F172" i="138"/>
  <c r="G172" i="138"/>
  <c r="H172" i="138"/>
  <c r="I172" i="138"/>
  <c r="J172" i="138"/>
  <c r="K172" i="138"/>
  <c r="L172" i="138"/>
  <c r="M172" i="138"/>
  <c r="N172" i="138"/>
  <c r="O172" i="138"/>
  <c r="P172" i="138"/>
  <c r="Q172" i="138"/>
  <c r="R172" i="138"/>
  <c r="S172" i="138"/>
  <c r="T172" i="138"/>
  <c r="U172" i="138"/>
  <c r="V172" i="138"/>
  <c r="C173" i="138"/>
  <c r="D173" i="138"/>
  <c r="E173" i="138"/>
  <c r="F173" i="138"/>
  <c r="G173" i="138"/>
  <c r="H173" i="138"/>
  <c r="I173" i="138"/>
  <c r="J173" i="138"/>
  <c r="K173" i="138"/>
  <c r="L173" i="138"/>
  <c r="M173" i="138"/>
  <c r="N173" i="138"/>
  <c r="O173" i="138"/>
  <c r="P173" i="138"/>
  <c r="Q173" i="138"/>
  <c r="R173" i="138"/>
  <c r="S173" i="138"/>
  <c r="T173" i="138"/>
  <c r="U173" i="138"/>
  <c r="V173" i="138"/>
  <c r="C174" i="138"/>
  <c r="D174" i="138"/>
  <c r="E174" i="138"/>
  <c r="F174" i="138"/>
  <c r="G174" i="138"/>
  <c r="H174" i="138"/>
  <c r="I174" i="138"/>
  <c r="J174" i="138"/>
  <c r="K174" i="138"/>
  <c r="L174" i="138"/>
  <c r="M174" i="138"/>
  <c r="N174" i="138"/>
  <c r="O174" i="138"/>
  <c r="P174" i="138"/>
  <c r="Q174" i="138"/>
  <c r="R174" i="138"/>
  <c r="S174" i="138"/>
  <c r="T174" i="138"/>
  <c r="U174" i="138"/>
  <c r="V174" i="138"/>
  <c r="C175" i="138"/>
  <c r="C156" i="147" s="1"/>
  <c r="D175" i="138"/>
  <c r="E175" i="138"/>
  <c r="F175" i="138"/>
  <c r="G175" i="138"/>
  <c r="H175" i="138"/>
  <c r="I175" i="138"/>
  <c r="J175" i="138"/>
  <c r="K175" i="138"/>
  <c r="L175" i="138"/>
  <c r="M175" i="138"/>
  <c r="N175" i="138"/>
  <c r="O175" i="138"/>
  <c r="P175" i="138"/>
  <c r="Q175" i="138"/>
  <c r="R175" i="138"/>
  <c r="S175" i="138"/>
  <c r="T175" i="138"/>
  <c r="U175" i="138"/>
  <c r="V175" i="138"/>
  <c r="C176" i="138"/>
  <c r="C157" i="147" s="1"/>
  <c r="D176" i="138"/>
  <c r="E176" i="138"/>
  <c r="F176" i="138"/>
  <c r="G176" i="138"/>
  <c r="H176" i="138"/>
  <c r="I176" i="138"/>
  <c r="J176" i="138"/>
  <c r="K176" i="138"/>
  <c r="L176" i="138"/>
  <c r="M176" i="138"/>
  <c r="N176" i="138"/>
  <c r="O176" i="138"/>
  <c r="P176" i="138"/>
  <c r="Q176" i="138"/>
  <c r="R176" i="138"/>
  <c r="S176" i="138"/>
  <c r="T176" i="138"/>
  <c r="U176" i="138"/>
  <c r="V176" i="138"/>
  <c r="C177" i="138"/>
  <c r="C161" i="147" s="1"/>
  <c r="D177" i="138"/>
  <c r="E177" i="138"/>
  <c r="F177" i="138"/>
  <c r="G177" i="138"/>
  <c r="H177" i="138"/>
  <c r="I177" i="138"/>
  <c r="J177" i="138"/>
  <c r="K177" i="138"/>
  <c r="L177" i="138"/>
  <c r="M177" i="138"/>
  <c r="N177" i="138"/>
  <c r="O177" i="138"/>
  <c r="P177" i="138"/>
  <c r="Q177" i="138"/>
  <c r="R177" i="138"/>
  <c r="S177" i="138"/>
  <c r="T177" i="138"/>
  <c r="U177" i="138"/>
  <c r="V177" i="138"/>
  <c r="C178" i="138"/>
  <c r="C158" i="147" s="1"/>
  <c r="D178" i="138"/>
  <c r="E178" i="138"/>
  <c r="F178" i="138"/>
  <c r="G178" i="138"/>
  <c r="H178" i="138"/>
  <c r="I178" i="138"/>
  <c r="J178" i="138"/>
  <c r="K178" i="138"/>
  <c r="L178" i="138"/>
  <c r="M178" i="138"/>
  <c r="N178" i="138"/>
  <c r="O178" i="138"/>
  <c r="P178" i="138"/>
  <c r="Q178" i="138"/>
  <c r="R178" i="138"/>
  <c r="S178" i="138"/>
  <c r="T178" i="138"/>
  <c r="U178" i="138"/>
  <c r="V178" i="138"/>
  <c r="C179" i="138"/>
  <c r="C159" i="147" s="1"/>
  <c r="D179" i="138"/>
  <c r="E179" i="138"/>
  <c r="F179" i="138"/>
  <c r="G179" i="138"/>
  <c r="H179" i="138"/>
  <c r="I179" i="138"/>
  <c r="J179" i="138"/>
  <c r="K179" i="138"/>
  <c r="L179" i="138"/>
  <c r="M179" i="138"/>
  <c r="N179" i="138"/>
  <c r="O179" i="138"/>
  <c r="P179" i="138"/>
  <c r="Q179" i="138"/>
  <c r="R179" i="138"/>
  <c r="S179" i="138"/>
  <c r="T179" i="138"/>
  <c r="U179" i="138"/>
  <c r="V179" i="138"/>
  <c r="C180" i="138"/>
  <c r="C160" i="147" s="1"/>
  <c r="D180" i="138"/>
  <c r="E180" i="138"/>
  <c r="F180" i="138"/>
  <c r="G180" i="138"/>
  <c r="H180" i="138"/>
  <c r="I180" i="138"/>
  <c r="J180" i="138"/>
  <c r="K180" i="138"/>
  <c r="L180" i="138"/>
  <c r="M180" i="138"/>
  <c r="N180" i="138"/>
  <c r="O180" i="138"/>
  <c r="P180" i="138"/>
  <c r="Q180" i="138"/>
  <c r="R180" i="138"/>
  <c r="S180" i="138"/>
  <c r="T180" i="138"/>
  <c r="U180" i="138"/>
  <c r="V180" i="138"/>
  <c r="C181" i="138"/>
  <c r="C162" i="147" s="1"/>
  <c r="D181" i="138"/>
  <c r="E181" i="138"/>
  <c r="F181" i="138"/>
  <c r="G181" i="138"/>
  <c r="H181" i="138"/>
  <c r="I181" i="138"/>
  <c r="J181" i="138"/>
  <c r="K181" i="138"/>
  <c r="L181" i="138"/>
  <c r="M181" i="138"/>
  <c r="N181" i="138"/>
  <c r="O181" i="138"/>
  <c r="P181" i="138"/>
  <c r="Q181" i="138"/>
  <c r="R181" i="138"/>
  <c r="S181" i="138"/>
  <c r="T181" i="138"/>
  <c r="U181" i="138"/>
  <c r="V181" i="138"/>
  <c r="C182" i="138"/>
  <c r="C163" i="147" s="1"/>
  <c r="D182" i="138"/>
  <c r="E182" i="138"/>
  <c r="F182" i="138"/>
  <c r="G182" i="138"/>
  <c r="H182" i="138"/>
  <c r="I182" i="138"/>
  <c r="J182" i="138"/>
  <c r="K182" i="138"/>
  <c r="L182" i="138"/>
  <c r="M182" i="138"/>
  <c r="N182" i="138"/>
  <c r="O182" i="138"/>
  <c r="P182" i="138"/>
  <c r="Q182" i="138"/>
  <c r="R182" i="138"/>
  <c r="S182" i="138"/>
  <c r="T182" i="138"/>
  <c r="U182" i="138"/>
  <c r="V182" i="138"/>
  <c r="C183" i="138"/>
  <c r="C164" i="147" s="1"/>
  <c r="D183" i="138"/>
  <c r="E183" i="138"/>
  <c r="F183" i="138"/>
  <c r="G183" i="138"/>
  <c r="H183" i="138"/>
  <c r="I183" i="138"/>
  <c r="J183" i="138"/>
  <c r="K183" i="138"/>
  <c r="L183" i="138"/>
  <c r="M183" i="138"/>
  <c r="N183" i="138"/>
  <c r="O183" i="138"/>
  <c r="P183" i="138"/>
  <c r="Q183" i="138"/>
  <c r="R183" i="138"/>
  <c r="S183" i="138"/>
  <c r="T183" i="138"/>
  <c r="U183" i="138"/>
  <c r="V183" i="138"/>
  <c r="C184" i="138"/>
  <c r="C165" i="147" s="1"/>
  <c r="D184" i="138"/>
  <c r="E184" i="138"/>
  <c r="F184" i="138"/>
  <c r="G184" i="138"/>
  <c r="H184" i="138"/>
  <c r="I184" i="138"/>
  <c r="J184" i="138"/>
  <c r="K184" i="138"/>
  <c r="L184" i="138"/>
  <c r="M184" i="138"/>
  <c r="N184" i="138"/>
  <c r="O184" i="138"/>
  <c r="P184" i="138"/>
  <c r="Q184" i="138"/>
  <c r="R184" i="138"/>
  <c r="S184" i="138"/>
  <c r="T184" i="138"/>
  <c r="U184" i="138"/>
  <c r="V184" i="138"/>
  <c r="C185" i="138"/>
  <c r="C166" i="147" s="1"/>
  <c r="D185" i="138"/>
  <c r="E185" i="138"/>
  <c r="F185" i="138"/>
  <c r="G185" i="138"/>
  <c r="H185" i="138"/>
  <c r="I185" i="138"/>
  <c r="J185" i="138"/>
  <c r="K185" i="138"/>
  <c r="L185" i="138"/>
  <c r="M185" i="138"/>
  <c r="N185" i="138"/>
  <c r="O185" i="138"/>
  <c r="P185" i="138"/>
  <c r="Q185" i="138"/>
  <c r="R185" i="138"/>
  <c r="S185" i="138"/>
  <c r="T185" i="138"/>
  <c r="U185" i="138"/>
  <c r="V185" i="138"/>
  <c r="C186" i="138"/>
  <c r="C167" i="147" s="1"/>
  <c r="D186" i="138"/>
  <c r="E186" i="138"/>
  <c r="F186" i="138"/>
  <c r="G186" i="138"/>
  <c r="H186" i="138"/>
  <c r="I186" i="138"/>
  <c r="J186" i="138"/>
  <c r="K186" i="138"/>
  <c r="L186" i="138"/>
  <c r="M186" i="138"/>
  <c r="N186" i="138"/>
  <c r="O186" i="138"/>
  <c r="P186" i="138"/>
  <c r="Q186" i="138"/>
  <c r="R186" i="138"/>
  <c r="S186" i="138"/>
  <c r="T186" i="138"/>
  <c r="U186" i="138"/>
  <c r="V186" i="138"/>
  <c r="C187" i="138"/>
  <c r="D187" i="138"/>
  <c r="E187" i="138"/>
  <c r="F187" i="138"/>
  <c r="G187" i="138"/>
  <c r="H187" i="138"/>
  <c r="I187" i="138"/>
  <c r="J187" i="138"/>
  <c r="K187" i="138"/>
  <c r="L187" i="138"/>
  <c r="M187" i="138"/>
  <c r="N187" i="138"/>
  <c r="O187" i="138"/>
  <c r="P187" i="138"/>
  <c r="Q187" i="138"/>
  <c r="R187" i="138"/>
  <c r="S187" i="138"/>
  <c r="T187" i="138"/>
  <c r="U187" i="138"/>
  <c r="V187" i="138"/>
  <c r="C188" i="138"/>
  <c r="C172" i="147" s="1"/>
  <c r="D188" i="138"/>
  <c r="E188" i="138"/>
  <c r="F188" i="138"/>
  <c r="G188" i="138"/>
  <c r="H188" i="138"/>
  <c r="I188" i="138"/>
  <c r="J188" i="138"/>
  <c r="K188" i="138"/>
  <c r="L188" i="138"/>
  <c r="M188" i="138"/>
  <c r="N188" i="138"/>
  <c r="O188" i="138"/>
  <c r="P188" i="138"/>
  <c r="Q188" i="138"/>
  <c r="R188" i="138"/>
  <c r="S188" i="138"/>
  <c r="T188" i="138"/>
  <c r="U188" i="138"/>
  <c r="V188" i="138"/>
  <c r="C189" i="138"/>
  <c r="C189" i="147" s="1"/>
  <c r="D189" i="138"/>
  <c r="E189" i="138"/>
  <c r="F189" i="138"/>
  <c r="G189" i="138"/>
  <c r="H189" i="138"/>
  <c r="I189" i="138"/>
  <c r="J189" i="138"/>
  <c r="K189" i="138"/>
  <c r="L189" i="138"/>
  <c r="M189" i="138"/>
  <c r="N189" i="138"/>
  <c r="O189" i="138"/>
  <c r="P189" i="138"/>
  <c r="Q189" i="138"/>
  <c r="R189" i="138"/>
  <c r="S189" i="138"/>
  <c r="T189" i="138"/>
  <c r="U189" i="138"/>
  <c r="V189" i="138"/>
  <c r="C190" i="138"/>
  <c r="C173" i="147" s="1"/>
  <c r="D190" i="138"/>
  <c r="E190" i="138"/>
  <c r="F190" i="138"/>
  <c r="G190" i="138"/>
  <c r="H190" i="138"/>
  <c r="I190" i="138"/>
  <c r="J190" i="138"/>
  <c r="K190" i="138"/>
  <c r="L190" i="138"/>
  <c r="M190" i="138"/>
  <c r="N190" i="138"/>
  <c r="O190" i="138"/>
  <c r="P190" i="138"/>
  <c r="Q190" i="138"/>
  <c r="R190" i="138"/>
  <c r="S190" i="138"/>
  <c r="T190" i="138"/>
  <c r="U190" i="138"/>
  <c r="V190" i="138"/>
  <c r="C191" i="138"/>
  <c r="C174" i="147" s="1"/>
  <c r="D191" i="138"/>
  <c r="E191" i="138"/>
  <c r="F191" i="138"/>
  <c r="G191" i="138"/>
  <c r="H191" i="138"/>
  <c r="I191" i="138"/>
  <c r="J191" i="138"/>
  <c r="K191" i="138"/>
  <c r="L191" i="138"/>
  <c r="M191" i="138"/>
  <c r="N191" i="138"/>
  <c r="O191" i="138"/>
  <c r="P191" i="138"/>
  <c r="Q191" i="138"/>
  <c r="R191" i="138"/>
  <c r="S191" i="138"/>
  <c r="T191" i="138"/>
  <c r="U191" i="138"/>
  <c r="V191" i="138"/>
  <c r="C192" i="138"/>
  <c r="C175" i="147" s="1"/>
  <c r="D192" i="138"/>
  <c r="E192" i="138"/>
  <c r="F192" i="138"/>
  <c r="G192" i="138"/>
  <c r="H192" i="138"/>
  <c r="I192" i="138"/>
  <c r="J192" i="138"/>
  <c r="K192" i="138"/>
  <c r="L192" i="138"/>
  <c r="M192" i="138"/>
  <c r="N192" i="138"/>
  <c r="O192" i="138"/>
  <c r="P192" i="138"/>
  <c r="Q192" i="138"/>
  <c r="R192" i="138"/>
  <c r="S192" i="138"/>
  <c r="T192" i="138"/>
  <c r="U192" i="138"/>
  <c r="V192" i="138"/>
  <c r="C193" i="138"/>
  <c r="C176" i="147" s="1"/>
  <c r="D193" i="138"/>
  <c r="E193" i="138"/>
  <c r="F193" i="138"/>
  <c r="G193" i="138"/>
  <c r="H193" i="138"/>
  <c r="I193" i="138"/>
  <c r="J193" i="138"/>
  <c r="K193" i="138"/>
  <c r="L193" i="138"/>
  <c r="M193" i="138"/>
  <c r="N193" i="138"/>
  <c r="O193" i="138"/>
  <c r="P193" i="138"/>
  <c r="Q193" i="138"/>
  <c r="R193" i="138"/>
  <c r="S193" i="138"/>
  <c r="T193" i="138"/>
  <c r="U193" i="138"/>
  <c r="V193" i="138"/>
  <c r="C194" i="138"/>
  <c r="C178" i="147" s="1"/>
  <c r="D194" i="138"/>
  <c r="E194" i="138"/>
  <c r="F194" i="138"/>
  <c r="G194" i="138"/>
  <c r="H194" i="138"/>
  <c r="I194" i="138"/>
  <c r="J194" i="138"/>
  <c r="K194" i="138"/>
  <c r="L194" i="138"/>
  <c r="M194" i="138"/>
  <c r="N194" i="138"/>
  <c r="O194" i="138"/>
  <c r="P194" i="138"/>
  <c r="Q194" i="138"/>
  <c r="R194" i="138"/>
  <c r="S194" i="138"/>
  <c r="T194" i="138"/>
  <c r="U194" i="138"/>
  <c r="V194" i="138"/>
  <c r="C195" i="138"/>
  <c r="C179" i="147" s="1"/>
  <c r="D195" i="138"/>
  <c r="E195" i="138"/>
  <c r="F195" i="138"/>
  <c r="G195" i="138"/>
  <c r="H195" i="138"/>
  <c r="I195" i="138"/>
  <c r="J195" i="138"/>
  <c r="K195" i="138"/>
  <c r="L195" i="138"/>
  <c r="M195" i="138"/>
  <c r="N195" i="138"/>
  <c r="O195" i="138"/>
  <c r="P195" i="138"/>
  <c r="Q195" i="138"/>
  <c r="R195" i="138"/>
  <c r="S195" i="138"/>
  <c r="T195" i="138"/>
  <c r="U195" i="138"/>
  <c r="V195" i="138"/>
  <c r="C196" i="138"/>
  <c r="C180" i="147" s="1"/>
  <c r="D196" i="138"/>
  <c r="E196" i="138"/>
  <c r="F196" i="138"/>
  <c r="G196" i="138"/>
  <c r="H196" i="138"/>
  <c r="I196" i="138"/>
  <c r="J196" i="138"/>
  <c r="K196" i="138"/>
  <c r="L196" i="138"/>
  <c r="M196" i="138"/>
  <c r="N196" i="138"/>
  <c r="O196" i="138"/>
  <c r="P196" i="138"/>
  <c r="Q196" i="138"/>
  <c r="R196" i="138"/>
  <c r="S196" i="138"/>
  <c r="T196" i="138"/>
  <c r="U196" i="138"/>
  <c r="V196" i="138"/>
  <c r="C197" i="138"/>
  <c r="C181" i="147" s="1"/>
  <c r="D197" i="138"/>
  <c r="E197" i="138"/>
  <c r="F197" i="138"/>
  <c r="G197" i="138"/>
  <c r="H197" i="138"/>
  <c r="I197" i="138"/>
  <c r="J197" i="138"/>
  <c r="K197" i="138"/>
  <c r="L197" i="138"/>
  <c r="M197" i="138"/>
  <c r="N197" i="138"/>
  <c r="O197" i="138"/>
  <c r="P197" i="138"/>
  <c r="Q197" i="138"/>
  <c r="R197" i="138"/>
  <c r="S197" i="138"/>
  <c r="T197" i="138"/>
  <c r="U197" i="138"/>
  <c r="V197" i="138"/>
  <c r="C198" i="138"/>
  <c r="C182" i="147" s="1"/>
  <c r="D198" i="138"/>
  <c r="E198" i="138"/>
  <c r="F198" i="138"/>
  <c r="G198" i="138"/>
  <c r="H198" i="138"/>
  <c r="I198" i="138"/>
  <c r="J198" i="138"/>
  <c r="K198" i="138"/>
  <c r="L198" i="138"/>
  <c r="M198" i="138"/>
  <c r="N198" i="138"/>
  <c r="O198" i="138"/>
  <c r="P198" i="138"/>
  <c r="Q198" i="138"/>
  <c r="R198" i="138"/>
  <c r="S198" i="138"/>
  <c r="T198" i="138"/>
  <c r="U198" i="138"/>
  <c r="V198" i="138"/>
  <c r="C199" i="138"/>
  <c r="C183" i="147" s="1"/>
  <c r="D199" i="138"/>
  <c r="E199" i="138"/>
  <c r="F199" i="138"/>
  <c r="G199" i="138"/>
  <c r="H199" i="138"/>
  <c r="I199" i="138"/>
  <c r="J199" i="138"/>
  <c r="K199" i="138"/>
  <c r="L199" i="138"/>
  <c r="M199" i="138"/>
  <c r="N199" i="138"/>
  <c r="O199" i="138"/>
  <c r="P199" i="138"/>
  <c r="Q199" i="138"/>
  <c r="R199" i="138"/>
  <c r="S199" i="138"/>
  <c r="T199" i="138"/>
  <c r="U199" i="138"/>
  <c r="V199" i="138"/>
  <c r="C200" i="138"/>
  <c r="C184" i="147" s="1"/>
  <c r="D200" i="138"/>
  <c r="E200" i="138"/>
  <c r="F200" i="138"/>
  <c r="G200" i="138"/>
  <c r="H200" i="138"/>
  <c r="I200" i="138"/>
  <c r="J200" i="138"/>
  <c r="K200" i="138"/>
  <c r="L200" i="138"/>
  <c r="M200" i="138"/>
  <c r="N200" i="138"/>
  <c r="O200" i="138"/>
  <c r="P200" i="138"/>
  <c r="Q200" i="138"/>
  <c r="R200" i="138"/>
  <c r="S200" i="138"/>
  <c r="T200" i="138"/>
  <c r="U200" i="138"/>
  <c r="V200" i="138"/>
  <c r="C201" i="138"/>
  <c r="C185" i="147" s="1"/>
  <c r="D201" i="138"/>
  <c r="E201" i="138"/>
  <c r="F201" i="138"/>
  <c r="G201" i="138"/>
  <c r="H201" i="138"/>
  <c r="I201" i="138"/>
  <c r="J201" i="138"/>
  <c r="K201" i="138"/>
  <c r="L201" i="138"/>
  <c r="M201" i="138"/>
  <c r="N201" i="138"/>
  <c r="O201" i="138"/>
  <c r="P201" i="138"/>
  <c r="Q201" i="138"/>
  <c r="R201" i="138"/>
  <c r="S201" i="138"/>
  <c r="T201" i="138"/>
  <c r="U201" i="138"/>
  <c r="V201" i="138"/>
  <c r="C202" i="138"/>
  <c r="C186" i="147" s="1"/>
  <c r="D202" i="138"/>
  <c r="E202" i="138"/>
  <c r="F202" i="138"/>
  <c r="G202" i="138"/>
  <c r="H202" i="138"/>
  <c r="I202" i="138"/>
  <c r="J202" i="138"/>
  <c r="K202" i="138"/>
  <c r="L202" i="138"/>
  <c r="M202" i="138"/>
  <c r="N202" i="138"/>
  <c r="O202" i="138"/>
  <c r="P202" i="138"/>
  <c r="Q202" i="138"/>
  <c r="R202" i="138"/>
  <c r="S202" i="138"/>
  <c r="T202" i="138"/>
  <c r="U202" i="138"/>
  <c r="V202" i="138"/>
  <c r="C203" i="138"/>
  <c r="C187" i="147" s="1"/>
  <c r="D203" i="138"/>
  <c r="E203" i="138"/>
  <c r="F203" i="138"/>
  <c r="G203" i="138"/>
  <c r="H203" i="138"/>
  <c r="I203" i="138"/>
  <c r="J203" i="138"/>
  <c r="K203" i="138"/>
  <c r="L203" i="138"/>
  <c r="M203" i="138"/>
  <c r="N203" i="138"/>
  <c r="O203" i="138"/>
  <c r="P203" i="138"/>
  <c r="Q203" i="138"/>
  <c r="R203" i="138"/>
  <c r="S203" i="138"/>
  <c r="T203" i="138"/>
  <c r="U203" i="138"/>
  <c r="V203" i="138"/>
  <c r="C204" i="138"/>
  <c r="C188" i="147" s="1"/>
  <c r="D204" i="138"/>
  <c r="E204" i="138"/>
  <c r="F204" i="138"/>
  <c r="G204" i="138"/>
  <c r="H204" i="138"/>
  <c r="I204" i="138"/>
  <c r="J204" i="138"/>
  <c r="K204" i="138"/>
  <c r="L204" i="138"/>
  <c r="M204" i="138"/>
  <c r="N204" i="138"/>
  <c r="O204" i="138"/>
  <c r="P204" i="138"/>
  <c r="Q204" i="138"/>
  <c r="R204" i="138"/>
  <c r="S204" i="138"/>
  <c r="T204" i="138"/>
  <c r="U204" i="138"/>
  <c r="V204" i="138"/>
  <c r="D158" i="138"/>
  <c r="D230" i="138" s="1"/>
  <c r="E158" i="138"/>
  <c r="F158" i="138"/>
  <c r="G158" i="138"/>
  <c r="H158" i="138"/>
  <c r="I158" i="138"/>
  <c r="I230" i="138" s="1"/>
  <c r="J158" i="138"/>
  <c r="J230" i="138" s="1"/>
  <c r="K158" i="138"/>
  <c r="L158" i="138"/>
  <c r="L230" i="138" s="1"/>
  <c r="M158" i="138"/>
  <c r="M230" i="138" s="1"/>
  <c r="N158" i="138"/>
  <c r="N230" i="138" s="1"/>
  <c r="O158" i="138"/>
  <c r="O230" i="138" s="1"/>
  <c r="P158" i="138"/>
  <c r="P230" i="138" s="1"/>
  <c r="Q158" i="138"/>
  <c r="R158" i="138"/>
  <c r="R230" i="138" s="1"/>
  <c r="S158" i="138"/>
  <c r="S230" i="138" s="1"/>
  <c r="T158" i="138"/>
  <c r="T230" i="138" s="1"/>
  <c r="U158" i="138"/>
  <c r="U230" i="138" s="1"/>
  <c r="V158" i="138"/>
  <c r="C158" i="138"/>
  <c r="C81" i="138"/>
  <c r="C75" i="147" s="1"/>
  <c r="D81" i="138"/>
  <c r="E81" i="138"/>
  <c r="F81" i="138"/>
  <c r="G81" i="138"/>
  <c r="H81" i="138"/>
  <c r="I81" i="138"/>
  <c r="J81" i="138"/>
  <c r="K81" i="138"/>
  <c r="L81" i="138"/>
  <c r="M81" i="138"/>
  <c r="N81" i="138"/>
  <c r="O81" i="138"/>
  <c r="P81" i="138"/>
  <c r="Q81" i="138"/>
  <c r="R81" i="138"/>
  <c r="S81" i="138"/>
  <c r="T81" i="138"/>
  <c r="U81" i="138"/>
  <c r="V81" i="138"/>
  <c r="C82" i="138"/>
  <c r="C76" i="147" s="1"/>
  <c r="D82" i="138"/>
  <c r="E82" i="138"/>
  <c r="F82" i="138"/>
  <c r="G82" i="138"/>
  <c r="H82" i="138"/>
  <c r="I82" i="138"/>
  <c r="J82" i="138"/>
  <c r="K82" i="138"/>
  <c r="L82" i="138"/>
  <c r="M82" i="138"/>
  <c r="N82" i="138"/>
  <c r="O82" i="138"/>
  <c r="P82" i="138"/>
  <c r="Q82" i="138"/>
  <c r="R82" i="138"/>
  <c r="S82" i="138"/>
  <c r="T82" i="138"/>
  <c r="U82" i="138"/>
  <c r="V82" i="138"/>
  <c r="C83" i="138"/>
  <c r="D83" i="138"/>
  <c r="E83" i="138"/>
  <c r="F83" i="138"/>
  <c r="G83" i="138"/>
  <c r="H83" i="138"/>
  <c r="I83" i="138"/>
  <c r="J83" i="138"/>
  <c r="K83" i="138"/>
  <c r="L83" i="138"/>
  <c r="M83" i="138"/>
  <c r="N83" i="138"/>
  <c r="O83" i="138"/>
  <c r="P83" i="138"/>
  <c r="Q83" i="138"/>
  <c r="R83" i="138"/>
  <c r="S83" i="138"/>
  <c r="T83" i="138"/>
  <c r="U83" i="138"/>
  <c r="V83" i="138"/>
  <c r="C84" i="138"/>
  <c r="C77" i="147" s="1"/>
  <c r="D84" i="138"/>
  <c r="E84" i="138"/>
  <c r="F84" i="138"/>
  <c r="G84" i="138"/>
  <c r="H84" i="138"/>
  <c r="I84" i="138"/>
  <c r="J84" i="138"/>
  <c r="K84" i="138"/>
  <c r="L84" i="138"/>
  <c r="M84" i="138"/>
  <c r="N84" i="138"/>
  <c r="O84" i="138"/>
  <c r="P84" i="138"/>
  <c r="Q84" i="138"/>
  <c r="R84" i="138"/>
  <c r="S84" i="138"/>
  <c r="T84" i="138"/>
  <c r="U84" i="138"/>
  <c r="V84" i="138"/>
  <c r="C85" i="138"/>
  <c r="C78" i="147" s="1"/>
  <c r="D85" i="138"/>
  <c r="E85" i="138"/>
  <c r="F85" i="138"/>
  <c r="G85" i="138"/>
  <c r="H85" i="138"/>
  <c r="I85" i="138"/>
  <c r="J85" i="138"/>
  <c r="K85" i="138"/>
  <c r="L85" i="138"/>
  <c r="M85" i="138"/>
  <c r="N85" i="138"/>
  <c r="O85" i="138"/>
  <c r="P85" i="138"/>
  <c r="Q85" i="138"/>
  <c r="R85" i="138"/>
  <c r="S85" i="138"/>
  <c r="T85" i="138"/>
  <c r="U85" i="138"/>
  <c r="V85" i="138"/>
  <c r="C86" i="138"/>
  <c r="C79" i="147" s="1"/>
  <c r="D86" i="138"/>
  <c r="E86" i="138"/>
  <c r="F86" i="138"/>
  <c r="G86" i="138"/>
  <c r="H86" i="138"/>
  <c r="I86" i="138"/>
  <c r="J86" i="138"/>
  <c r="K86" i="138"/>
  <c r="L86" i="138"/>
  <c r="M86" i="138"/>
  <c r="N86" i="138"/>
  <c r="O86" i="138"/>
  <c r="P86" i="138"/>
  <c r="Q86" i="138"/>
  <c r="R86" i="138"/>
  <c r="S86" i="138"/>
  <c r="T86" i="138"/>
  <c r="U86" i="138"/>
  <c r="V86" i="138"/>
  <c r="C87" i="138"/>
  <c r="D87" i="138"/>
  <c r="E87" i="138"/>
  <c r="F87" i="138"/>
  <c r="G87" i="138"/>
  <c r="H87" i="138"/>
  <c r="I87" i="138"/>
  <c r="J87" i="138"/>
  <c r="K87" i="138"/>
  <c r="L87" i="138"/>
  <c r="M87" i="138"/>
  <c r="N87" i="138"/>
  <c r="O87" i="138"/>
  <c r="P87" i="138"/>
  <c r="Q87" i="138"/>
  <c r="R87" i="138"/>
  <c r="S87" i="138"/>
  <c r="T87" i="138"/>
  <c r="U87" i="138"/>
  <c r="V87" i="138"/>
  <c r="C88" i="138"/>
  <c r="C104" i="147" s="1"/>
  <c r="D88" i="138"/>
  <c r="E88" i="138"/>
  <c r="F88" i="138"/>
  <c r="G88" i="138"/>
  <c r="H88" i="138"/>
  <c r="I88" i="138"/>
  <c r="J88" i="138"/>
  <c r="K88" i="138"/>
  <c r="L88" i="138"/>
  <c r="M88" i="138"/>
  <c r="N88" i="138"/>
  <c r="O88" i="138"/>
  <c r="P88" i="138"/>
  <c r="Q88" i="138"/>
  <c r="R88" i="138"/>
  <c r="S88" i="138"/>
  <c r="T88" i="138"/>
  <c r="U88" i="138"/>
  <c r="V88" i="138"/>
  <c r="C89" i="138"/>
  <c r="C80" i="147" s="1"/>
  <c r="D89" i="138"/>
  <c r="E89" i="138"/>
  <c r="F89" i="138"/>
  <c r="G89" i="138"/>
  <c r="H89" i="138"/>
  <c r="I89" i="138"/>
  <c r="J89" i="138"/>
  <c r="K89" i="138"/>
  <c r="L89" i="138"/>
  <c r="M89" i="138"/>
  <c r="N89" i="138"/>
  <c r="O89" i="138"/>
  <c r="P89" i="138"/>
  <c r="Q89" i="138"/>
  <c r="R89" i="138"/>
  <c r="S89" i="138"/>
  <c r="T89" i="138"/>
  <c r="U89" i="138"/>
  <c r="V89" i="138"/>
  <c r="C90" i="138"/>
  <c r="C81" i="147" s="1"/>
  <c r="D90" i="138"/>
  <c r="E90" i="138"/>
  <c r="F90" i="138"/>
  <c r="G90" i="138"/>
  <c r="H90" i="138"/>
  <c r="I90" i="138"/>
  <c r="J90" i="138"/>
  <c r="K90" i="138"/>
  <c r="L90" i="138"/>
  <c r="M90" i="138"/>
  <c r="N90" i="138"/>
  <c r="O90" i="138"/>
  <c r="P90" i="138"/>
  <c r="Q90" i="138"/>
  <c r="R90" i="138"/>
  <c r="S90" i="138"/>
  <c r="T90" i="138"/>
  <c r="U90" i="138"/>
  <c r="V90" i="138"/>
  <c r="C91" i="138"/>
  <c r="D91" i="138"/>
  <c r="E91" i="138"/>
  <c r="F91" i="138"/>
  <c r="G91" i="138"/>
  <c r="H91" i="138"/>
  <c r="I91" i="138"/>
  <c r="J91" i="138"/>
  <c r="K91" i="138"/>
  <c r="L91" i="138"/>
  <c r="M91" i="138"/>
  <c r="N91" i="138"/>
  <c r="O91" i="138"/>
  <c r="P91" i="138"/>
  <c r="Q91" i="138"/>
  <c r="R91" i="138"/>
  <c r="S91" i="138"/>
  <c r="T91" i="138"/>
  <c r="U91" i="138"/>
  <c r="V91" i="138"/>
  <c r="C92" i="138"/>
  <c r="C82" i="147" s="1"/>
  <c r="D92" i="138"/>
  <c r="E92" i="138"/>
  <c r="F92" i="138"/>
  <c r="G92" i="138"/>
  <c r="H92" i="138"/>
  <c r="I92" i="138"/>
  <c r="J92" i="138"/>
  <c r="K92" i="138"/>
  <c r="L92" i="138"/>
  <c r="M92" i="138"/>
  <c r="N92" i="138"/>
  <c r="O92" i="138"/>
  <c r="P92" i="138"/>
  <c r="Q92" i="138"/>
  <c r="R92" i="138"/>
  <c r="S92" i="138"/>
  <c r="T92" i="138"/>
  <c r="U92" i="138"/>
  <c r="V92" i="138"/>
  <c r="C93" i="138"/>
  <c r="D93" i="138"/>
  <c r="E93" i="138"/>
  <c r="F93" i="138"/>
  <c r="G93" i="138"/>
  <c r="H93" i="138"/>
  <c r="I93" i="138"/>
  <c r="J93" i="138"/>
  <c r="K93" i="138"/>
  <c r="L93" i="138"/>
  <c r="M93" i="138"/>
  <c r="N93" i="138"/>
  <c r="O93" i="138"/>
  <c r="P93" i="138"/>
  <c r="Q93" i="138"/>
  <c r="R93" i="138"/>
  <c r="S93" i="138"/>
  <c r="T93" i="138"/>
  <c r="U93" i="138"/>
  <c r="V93" i="138"/>
  <c r="C94" i="138"/>
  <c r="D94" i="138"/>
  <c r="E94" i="138"/>
  <c r="F94" i="138"/>
  <c r="G94" i="138"/>
  <c r="H94" i="138"/>
  <c r="I94" i="138"/>
  <c r="J94" i="138"/>
  <c r="K94" i="138"/>
  <c r="L94" i="138"/>
  <c r="M94" i="138"/>
  <c r="N94" i="138"/>
  <c r="O94" i="138"/>
  <c r="P94" i="138"/>
  <c r="Q94" i="138"/>
  <c r="R94" i="138"/>
  <c r="S94" i="138"/>
  <c r="T94" i="138"/>
  <c r="U94" i="138"/>
  <c r="V94" i="138"/>
  <c r="C95" i="138"/>
  <c r="D95" i="138"/>
  <c r="E95" i="138"/>
  <c r="F95" i="138"/>
  <c r="G95" i="138"/>
  <c r="H95" i="138"/>
  <c r="I95" i="138"/>
  <c r="J95" i="138"/>
  <c r="K95" i="138"/>
  <c r="L95" i="138"/>
  <c r="M95" i="138"/>
  <c r="N95" i="138"/>
  <c r="O95" i="138"/>
  <c r="P95" i="138"/>
  <c r="Q95" i="138"/>
  <c r="R95" i="138"/>
  <c r="S95" i="138"/>
  <c r="T95" i="138"/>
  <c r="U95" i="138"/>
  <c r="V95" i="138"/>
  <c r="C96" i="138"/>
  <c r="D96" i="138"/>
  <c r="E96" i="138"/>
  <c r="F96" i="138"/>
  <c r="G96" i="138"/>
  <c r="H96" i="138"/>
  <c r="I96" i="138"/>
  <c r="J96" i="138"/>
  <c r="K96" i="138"/>
  <c r="L96" i="138"/>
  <c r="M96" i="138"/>
  <c r="N96" i="138"/>
  <c r="O96" i="138"/>
  <c r="P96" i="138"/>
  <c r="Q96" i="138"/>
  <c r="R96" i="138"/>
  <c r="S96" i="138"/>
  <c r="T96" i="138"/>
  <c r="U96" i="138"/>
  <c r="V96" i="138"/>
  <c r="C97" i="138"/>
  <c r="C83" i="147" s="1"/>
  <c r="D97" i="138"/>
  <c r="E97" i="138"/>
  <c r="F97" i="138"/>
  <c r="G97" i="138"/>
  <c r="H97" i="138"/>
  <c r="I97" i="138"/>
  <c r="J97" i="138"/>
  <c r="K97" i="138"/>
  <c r="L97" i="138"/>
  <c r="M97" i="138"/>
  <c r="N97" i="138"/>
  <c r="O97" i="138"/>
  <c r="P97" i="138"/>
  <c r="Q97" i="138"/>
  <c r="R97" i="138"/>
  <c r="S97" i="138"/>
  <c r="T97" i="138"/>
  <c r="U97" i="138"/>
  <c r="V97" i="138"/>
  <c r="C98" i="138"/>
  <c r="C84" i="147" s="1"/>
  <c r="D98" i="138"/>
  <c r="E98" i="138"/>
  <c r="F98" i="138"/>
  <c r="G98" i="138"/>
  <c r="H98" i="138"/>
  <c r="I98" i="138"/>
  <c r="J98" i="138"/>
  <c r="K98" i="138"/>
  <c r="L98" i="138"/>
  <c r="M98" i="138"/>
  <c r="N98" i="138"/>
  <c r="O98" i="138"/>
  <c r="P98" i="138"/>
  <c r="Q98" i="138"/>
  <c r="R98" i="138"/>
  <c r="S98" i="138"/>
  <c r="T98" i="138"/>
  <c r="U98" i="138"/>
  <c r="V98" i="138"/>
  <c r="C99" i="138"/>
  <c r="C88" i="147" s="1"/>
  <c r="D99" i="138"/>
  <c r="E99" i="138"/>
  <c r="F99" i="138"/>
  <c r="G99" i="138"/>
  <c r="H99" i="138"/>
  <c r="I99" i="138"/>
  <c r="J99" i="138"/>
  <c r="K99" i="138"/>
  <c r="L99" i="138"/>
  <c r="M99" i="138"/>
  <c r="N99" i="138"/>
  <c r="O99" i="138"/>
  <c r="P99" i="138"/>
  <c r="Q99" i="138"/>
  <c r="R99" i="138"/>
  <c r="S99" i="138"/>
  <c r="T99" i="138"/>
  <c r="U99" i="138"/>
  <c r="V99" i="138"/>
  <c r="C100" i="138"/>
  <c r="C85" i="147" s="1"/>
  <c r="D100" i="138"/>
  <c r="E100" i="138"/>
  <c r="F100" i="138"/>
  <c r="G100" i="138"/>
  <c r="H100" i="138"/>
  <c r="I100" i="138"/>
  <c r="J100" i="138"/>
  <c r="K100" i="138"/>
  <c r="L100" i="138"/>
  <c r="M100" i="138"/>
  <c r="N100" i="138"/>
  <c r="O100" i="138"/>
  <c r="P100" i="138"/>
  <c r="Q100" i="138"/>
  <c r="R100" i="138"/>
  <c r="S100" i="138"/>
  <c r="T100" i="138"/>
  <c r="U100" i="138"/>
  <c r="V100" i="138"/>
  <c r="C101" i="138"/>
  <c r="C86" i="147" s="1"/>
  <c r="D101" i="138"/>
  <c r="E101" i="138"/>
  <c r="F101" i="138"/>
  <c r="G101" i="138"/>
  <c r="H101" i="138"/>
  <c r="I101" i="138"/>
  <c r="J101" i="138"/>
  <c r="K101" i="138"/>
  <c r="L101" i="138"/>
  <c r="M101" i="138"/>
  <c r="N101" i="138"/>
  <c r="O101" i="138"/>
  <c r="P101" i="138"/>
  <c r="Q101" i="138"/>
  <c r="R101" i="138"/>
  <c r="S101" i="138"/>
  <c r="T101" i="138"/>
  <c r="U101" i="138"/>
  <c r="V101" i="138"/>
  <c r="C102" i="138"/>
  <c r="C87" i="147" s="1"/>
  <c r="D102" i="138"/>
  <c r="E102" i="138"/>
  <c r="F102" i="138"/>
  <c r="G102" i="138"/>
  <c r="H102" i="138"/>
  <c r="I102" i="138"/>
  <c r="J102" i="138"/>
  <c r="K102" i="138"/>
  <c r="L102" i="138"/>
  <c r="M102" i="138"/>
  <c r="N102" i="138"/>
  <c r="O102" i="138"/>
  <c r="P102" i="138"/>
  <c r="Q102" i="138"/>
  <c r="R102" i="138"/>
  <c r="S102" i="138"/>
  <c r="T102" i="138"/>
  <c r="U102" i="138"/>
  <c r="V102" i="138"/>
  <c r="C103" i="138"/>
  <c r="C89" i="147" s="1"/>
  <c r="D103" i="138"/>
  <c r="E103" i="138"/>
  <c r="F103" i="138"/>
  <c r="G103" i="138"/>
  <c r="H103" i="138"/>
  <c r="I103" i="138"/>
  <c r="J103" i="138"/>
  <c r="K103" i="138"/>
  <c r="L103" i="138"/>
  <c r="M103" i="138"/>
  <c r="N103" i="138"/>
  <c r="O103" i="138"/>
  <c r="P103" i="138"/>
  <c r="Q103" i="138"/>
  <c r="R103" i="138"/>
  <c r="S103" i="138"/>
  <c r="T103" i="138"/>
  <c r="U103" i="138"/>
  <c r="V103" i="138"/>
  <c r="C104" i="138"/>
  <c r="C90" i="147" s="1"/>
  <c r="D104" i="138"/>
  <c r="E104" i="138"/>
  <c r="F104" i="138"/>
  <c r="G104" i="138"/>
  <c r="H104" i="138"/>
  <c r="I104" i="138"/>
  <c r="J104" i="138"/>
  <c r="K104" i="138"/>
  <c r="L104" i="138"/>
  <c r="M104" i="138"/>
  <c r="N104" i="138"/>
  <c r="O104" i="138"/>
  <c r="P104" i="138"/>
  <c r="Q104" i="138"/>
  <c r="R104" i="138"/>
  <c r="S104" i="138"/>
  <c r="T104" i="138"/>
  <c r="U104" i="138"/>
  <c r="V104" i="138"/>
  <c r="C105" i="138"/>
  <c r="C91" i="147" s="1"/>
  <c r="D105" i="138"/>
  <c r="E105" i="138"/>
  <c r="F105" i="138"/>
  <c r="G105" i="138"/>
  <c r="H105" i="138"/>
  <c r="I105" i="138"/>
  <c r="J105" i="138"/>
  <c r="K105" i="138"/>
  <c r="L105" i="138"/>
  <c r="M105" i="138"/>
  <c r="N105" i="138"/>
  <c r="O105" i="138"/>
  <c r="P105" i="138"/>
  <c r="Q105" i="138"/>
  <c r="R105" i="138"/>
  <c r="S105" i="138"/>
  <c r="T105" i="138"/>
  <c r="U105" i="138"/>
  <c r="V105" i="138"/>
  <c r="C106" i="138"/>
  <c r="C92" i="147" s="1"/>
  <c r="D106" i="138"/>
  <c r="E106" i="138"/>
  <c r="F106" i="138"/>
  <c r="G106" i="138"/>
  <c r="H106" i="138"/>
  <c r="I106" i="138"/>
  <c r="J106" i="138"/>
  <c r="K106" i="138"/>
  <c r="L106" i="138"/>
  <c r="M106" i="138"/>
  <c r="N106" i="138"/>
  <c r="O106" i="138"/>
  <c r="P106" i="138"/>
  <c r="Q106" i="138"/>
  <c r="R106" i="138"/>
  <c r="S106" i="138"/>
  <c r="T106" i="138"/>
  <c r="U106" i="138"/>
  <c r="V106" i="138"/>
  <c r="C107" i="138"/>
  <c r="C93" i="147" s="1"/>
  <c r="D107" i="138"/>
  <c r="E107" i="138"/>
  <c r="F107" i="138"/>
  <c r="G107" i="138"/>
  <c r="H107" i="138"/>
  <c r="I107" i="138"/>
  <c r="J107" i="138"/>
  <c r="K107" i="138"/>
  <c r="L107" i="138"/>
  <c r="M107" i="138"/>
  <c r="N107" i="138"/>
  <c r="O107" i="138"/>
  <c r="P107" i="138"/>
  <c r="Q107" i="138"/>
  <c r="R107" i="138"/>
  <c r="S107" i="138"/>
  <c r="T107" i="138"/>
  <c r="U107" i="138"/>
  <c r="V107" i="138"/>
  <c r="C108" i="138"/>
  <c r="C94" i="147" s="1"/>
  <c r="D108" i="138"/>
  <c r="E108" i="138"/>
  <c r="F108" i="138"/>
  <c r="G108" i="138"/>
  <c r="H108" i="138"/>
  <c r="I108" i="138"/>
  <c r="J108" i="138"/>
  <c r="K108" i="138"/>
  <c r="L108" i="138"/>
  <c r="M108" i="138"/>
  <c r="N108" i="138"/>
  <c r="O108" i="138"/>
  <c r="P108" i="138"/>
  <c r="Q108" i="138"/>
  <c r="R108" i="138"/>
  <c r="S108" i="138"/>
  <c r="T108" i="138"/>
  <c r="U108" i="138"/>
  <c r="V108" i="138"/>
  <c r="C109" i="138"/>
  <c r="D109" i="138"/>
  <c r="E109" i="138"/>
  <c r="F109" i="138"/>
  <c r="G109" i="138"/>
  <c r="H109" i="138"/>
  <c r="I109" i="138"/>
  <c r="J109" i="138"/>
  <c r="K109" i="138"/>
  <c r="L109" i="138"/>
  <c r="M109" i="138"/>
  <c r="N109" i="138"/>
  <c r="O109" i="138"/>
  <c r="P109" i="138"/>
  <c r="Q109" i="138"/>
  <c r="R109" i="138"/>
  <c r="S109" i="138"/>
  <c r="T109" i="138"/>
  <c r="U109" i="138"/>
  <c r="V109" i="138"/>
  <c r="C110" i="138"/>
  <c r="C99" i="147" s="1"/>
  <c r="D110" i="138"/>
  <c r="E110" i="138"/>
  <c r="F110" i="138"/>
  <c r="G110" i="138"/>
  <c r="H110" i="138"/>
  <c r="I110" i="138"/>
  <c r="J110" i="138"/>
  <c r="K110" i="138"/>
  <c r="L110" i="138"/>
  <c r="M110" i="138"/>
  <c r="N110" i="138"/>
  <c r="O110" i="138"/>
  <c r="P110" i="138"/>
  <c r="Q110" i="138"/>
  <c r="R110" i="138"/>
  <c r="S110" i="138"/>
  <c r="T110" i="138"/>
  <c r="U110" i="138"/>
  <c r="V110" i="138"/>
  <c r="C111" i="138"/>
  <c r="C116" i="147" s="1"/>
  <c r="D111" i="138"/>
  <c r="E111" i="138"/>
  <c r="F111" i="138"/>
  <c r="G111" i="138"/>
  <c r="H111" i="138"/>
  <c r="I111" i="138"/>
  <c r="J111" i="138"/>
  <c r="K111" i="138"/>
  <c r="L111" i="138"/>
  <c r="M111" i="138"/>
  <c r="N111" i="138"/>
  <c r="O111" i="138"/>
  <c r="P111" i="138"/>
  <c r="Q111" i="138"/>
  <c r="R111" i="138"/>
  <c r="S111" i="138"/>
  <c r="T111" i="138"/>
  <c r="U111" i="138"/>
  <c r="V111" i="138"/>
  <c r="C112" i="138"/>
  <c r="C100" i="147" s="1"/>
  <c r="D112" i="138"/>
  <c r="E112" i="138"/>
  <c r="F112" i="138"/>
  <c r="G112" i="138"/>
  <c r="H112" i="138"/>
  <c r="I112" i="138"/>
  <c r="J112" i="138"/>
  <c r="K112" i="138"/>
  <c r="L112" i="138"/>
  <c r="M112" i="138"/>
  <c r="N112" i="138"/>
  <c r="O112" i="138"/>
  <c r="P112" i="138"/>
  <c r="Q112" i="138"/>
  <c r="R112" i="138"/>
  <c r="S112" i="138"/>
  <c r="T112" i="138"/>
  <c r="U112" i="138"/>
  <c r="V112" i="138"/>
  <c r="C113" i="138"/>
  <c r="C101" i="147" s="1"/>
  <c r="D113" i="138"/>
  <c r="E113" i="138"/>
  <c r="F113" i="138"/>
  <c r="G113" i="138"/>
  <c r="H113" i="138"/>
  <c r="I113" i="138"/>
  <c r="J113" i="138"/>
  <c r="K113" i="138"/>
  <c r="L113" i="138"/>
  <c r="M113" i="138"/>
  <c r="N113" i="138"/>
  <c r="O113" i="138"/>
  <c r="P113" i="138"/>
  <c r="Q113" i="138"/>
  <c r="R113" i="138"/>
  <c r="S113" i="138"/>
  <c r="T113" i="138"/>
  <c r="U113" i="138"/>
  <c r="V113" i="138"/>
  <c r="C114" i="138"/>
  <c r="C102" i="147" s="1"/>
  <c r="D114" i="138"/>
  <c r="E114" i="138"/>
  <c r="F114" i="138"/>
  <c r="G114" i="138"/>
  <c r="H114" i="138"/>
  <c r="I114" i="138"/>
  <c r="J114" i="138"/>
  <c r="K114" i="138"/>
  <c r="L114" i="138"/>
  <c r="M114" i="138"/>
  <c r="N114" i="138"/>
  <c r="O114" i="138"/>
  <c r="P114" i="138"/>
  <c r="Q114" i="138"/>
  <c r="R114" i="138"/>
  <c r="S114" i="138"/>
  <c r="T114" i="138"/>
  <c r="U114" i="138"/>
  <c r="V114" i="138"/>
  <c r="C115" i="138"/>
  <c r="C103" i="147" s="1"/>
  <c r="D115" i="138"/>
  <c r="E115" i="138"/>
  <c r="F115" i="138"/>
  <c r="G115" i="138"/>
  <c r="H115" i="138"/>
  <c r="I115" i="138"/>
  <c r="J115" i="138"/>
  <c r="K115" i="138"/>
  <c r="L115" i="138"/>
  <c r="M115" i="138"/>
  <c r="N115" i="138"/>
  <c r="O115" i="138"/>
  <c r="P115" i="138"/>
  <c r="Q115" i="138"/>
  <c r="R115" i="138"/>
  <c r="S115" i="138"/>
  <c r="T115" i="138"/>
  <c r="U115" i="138"/>
  <c r="V115" i="138"/>
  <c r="C116" i="138"/>
  <c r="C105" i="147" s="1"/>
  <c r="D116" i="138"/>
  <c r="E116" i="138"/>
  <c r="F116" i="138"/>
  <c r="G116" i="138"/>
  <c r="H116" i="138"/>
  <c r="I116" i="138"/>
  <c r="J116" i="138"/>
  <c r="K116" i="138"/>
  <c r="L116" i="138"/>
  <c r="M116" i="138"/>
  <c r="N116" i="138"/>
  <c r="O116" i="138"/>
  <c r="P116" i="138"/>
  <c r="Q116" i="138"/>
  <c r="R116" i="138"/>
  <c r="S116" i="138"/>
  <c r="T116" i="138"/>
  <c r="U116" i="138"/>
  <c r="V116" i="138"/>
  <c r="C117" i="138"/>
  <c r="C106" i="147" s="1"/>
  <c r="D117" i="138"/>
  <c r="E117" i="138"/>
  <c r="F117" i="138"/>
  <c r="G117" i="138"/>
  <c r="H117" i="138"/>
  <c r="I117" i="138"/>
  <c r="J117" i="138"/>
  <c r="K117" i="138"/>
  <c r="L117" i="138"/>
  <c r="M117" i="138"/>
  <c r="N117" i="138"/>
  <c r="O117" i="138"/>
  <c r="P117" i="138"/>
  <c r="Q117" i="138"/>
  <c r="R117" i="138"/>
  <c r="S117" i="138"/>
  <c r="T117" i="138"/>
  <c r="U117" i="138"/>
  <c r="V117" i="138"/>
  <c r="C118" i="138"/>
  <c r="C107" i="147" s="1"/>
  <c r="D118" i="138"/>
  <c r="E118" i="138"/>
  <c r="F118" i="138"/>
  <c r="G118" i="138"/>
  <c r="H118" i="138"/>
  <c r="I118" i="138"/>
  <c r="J118" i="138"/>
  <c r="K118" i="138"/>
  <c r="L118" i="138"/>
  <c r="M118" i="138"/>
  <c r="N118" i="138"/>
  <c r="O118" i="138"/>
  <c r="P118" i="138"/>
  <c r="Q118" i="138"/>
  <c r="R118" i="138"/>
  <c r="S118" i="138"/>
  <c r="T118" i="138"/>
  <c r="U118" i="138"/>
  <c r="V118" i="138"/>
  <c r="C119" i="138"/>
  <c r="C108" i="147" s="1"/>
  <c r="D119" i="138"/>
  <c r="E119" i="138"/>
  <c r="F119" i="138"/>
  <c r="G119" i="138"/>
  <c r="H119" i="138"/>
  <c r="I119" i="138"/>
  <c r="J119" i="138"/>
  <c r="K119" i="138"/>
  <c r="L119" i="138"/>
  <c r="M119" i="138"/>
  <c r="N119" i="138"/>
  <c r="O119" i="138"/>
  <c r="P119" i="138"/>
  <c r="Q119" i="138"/>
  <c r="R119" i="138"/>
  <c r="S119" i="138"/>
  <c r="T119" i="138"/>
  <c r="U119" i="138"/>
  <c r="V119" i="138"/>
  <c r="C120" i="138"/>
  <c r="C109" i="147" s="1"/>
  <c r="D120" i="138"/>
  <c r="E120" i="138"/>
  <c r="F120" i="138"/>
  <c r="G120" i="138"/>
  <c r="H120" i="138"/>
  <c r="I120" i="138"/>
  <c r="J120" i="138"/>
  <c r="K120" i="138"/>
  <c r="L120" i="138"/>
  <c r="M120" i="138"/>
  <c r="N120" i="138"/>
  <c r="O120" i="138"/>
  <c r="P120" i="138"/>
  <c r="Q120" i="138"/>
  <c r="R120" i="138"/>
  <c r="S120" i="138"/>
  <c r="T120" i="138"/>
  <c r="U120" i="138"/>
  <c r="V120" i="138"/>
  <c r="C121" i="138"/>
  <c r="C110" i="147" s="1"/>
  <c r="D121" i="138"/>
  <c r="E121" i="138"/>
  <c r="F121" i="138"/>
  <c r="G121" i="138"/>
  <c r="H121" i="138"/>
  <c r="I121" i="138"/>
  <c r="J121" i="138"/>
  <c r="K121" i="138"/>
  <c r="L121" i="138"/>
  <c r="M121" i="138"/>
  <c r="N121" i="138"/>
  <c r="O121" i="138"/>
  <c r="P121" i="138"/>
  <c r="Q121" i="138"/>
  <c r="R121" i="138"/>
  <c r="S121" i="138"/>
  <c r="T121" i="138"/>
  <c r="U121" i="138"/>
  <c r="V121" i="138"/>
  <c r="C122" i="138"/>
  <c r="C111" i="147" s="1"/>
  <c r="D122" i="138"/>
  <c r="E122" i="138"/>
  <c r="F122" i="138"/>
  <c r="G122" i="138"/>
  <c r="H122" i="138"/>
  <c r="I122" i="138"/>
  <c r="J122" i="138"/>
  <c r="K122" i="138"/>
  <c r="L122" i="138"/>
  <c r="M122" i="138"/>
  <c r="N122" i="138"/>
  <c r="O122" i="138"/>
  <c r="P122" i="138"/>
  <c r="Q122" i="138"/>
  <c r="R122" i="138"/>
  <c r="S122" i="138"/>
  <c r="T122" i="138"/>
  <c r="U122" i="138"/>
  <c r="V122" i="138"/>
  <c r="C123" i="138"/>
  <c r="C112" i="147" s="1"/>
  <c r="D123" i="138"/>
  <c r="E123" i="138"/>
  <c r="F123" i="138"/>
  <c r="G123" i="138"/>
  <c r="H123" i="138"/>
  <c r="I123" i="138"/>
  <c r="J123" i="138"/>
  <c r="K123" i="138"/>
  <c r="L123" i="138"/>
  <c r="M123" i="138"/>
  <c r="N123" i="138"/>
  <c r="O123" i="138"/>
  <c r="P123" i="138"/>
  <c r="Q123" i="138"/>
  <c r="R123" i="138"/>
  <c r="S123" i="138"/>
  <c r="T123" i="138"/>
  <c r="U123" i="138"/>
  <c r="V123" i="138"/>
  <c r="C124" i="138"/>
  <c r="C113" i="147" s="1"/>
  <c r="D124" i="138"/>
  <c r="E124" i="138"/>
  <c r="F124" i="138"/>
  <c r="G124" i="138"/>
  <c r="H124" i="138"/>
  <c r="I124" i="138"/>
  <c r="J124" i="138"/>
  <c r="K124" i="138"/>
  <c r="L124" i="138"/>
  <c r="M124" i="138"/>
  <c r="N124" i="138"/>
  <c r="O124" i="138"/>
  <c r="P124" i="138"/>
  <c r="Q124" i="138"/>
  <c r="R124" i="138"/>
  <c r="S124" i="138"/>
  <c r="T124" i="138"/>
  <c r="U124" i="138"/>
  <c r="V124" i="138"/>
  <c r="C125" i="138"/>
  <c r="C114" i="147" s="1"/>
  <c r="D125" i="138"/>
  <c r="E125" i="138"/>
  <c r="F125" i="138"/>
  <c r="G125" i="138"/>
  <c r="H125" i="138"/>
  <c r="I125" i="138"/>
  <c r="J125" i="138"/>
  <c r="K125" i="138"/>
  <c r="L125" i="138"/>
  <c r="M125" i="138"/>
  <c r="N125" i="138"/>
  <c r="O125" i="138"/>
  <c r="P125" i="138"/>
  <c r="Q125" i="138"/>
  <c r="R125" i="138"/>
  <c r="S125" i="138"/>
  <c r="T125" i="138"/>
  <c r="U125" i="138"/>
  <c r="V125" i="138"/>
  <c r="C126" i="138"/>
  <c r="C115" i="147" s="1"/>
  <c r="D126" i="138"/>
  <c r="E126" i="138"/>
  <c r="F126" i="138"/>
  <c r="G126" i="138"/>
  <c r="H126" i="138"/>
  <c r="I126" i="138"/>
  <c r="J126" i="138"/>
  <c r="K126" i="138"/>
  <c r="L126" i="138"/>
  <c r="M126" i="138"/>
  <c r="N126" i="138"/>
  <c r="O126" i="138"/>
  <c r="P126" i="138"/>
  <c r="Q126" i="138"/>
  <c r="R126" i="138"/>
  <c r="S126" i="138"/>
  <c r="T126" i="138"/>
  <c r="U126" i="138"/>
  <c r="V126" i="138"/>
  <c r="D80" i="138"/>
  <c r="D152" i="138" s="1"/>
  <c r="E80" i="138"/>
  <c r="F80" i="138"/>
  <c r="G80" i="138"/>
  <c r="H80" i="138"/>
  <c r="I80" i="138"/>
  <c r="J80" i="138"/>
  <c r="K80" i="138"/>
  <c r="L80" i="138"/>
  <c r="M80" i="138"/>
  <c r="M152" i="138" s="1"/>
  <c r="N80" i="138"/>
  <c r="N152" i="138" s="1"/>
  <c r="O80" i="138"/>
  <c r="O152" i="138" s="1"/>
  <c r="P80" i="138"/>
  <c r="P152" i="138" s="1"/>
  <c r="Q80" i="138"/>
  <c r="R80" i="138"/>
  <c r="R152" i="138" s="1"/>
  <c r="S80" i="138"/>
  <c r="T80" i="138"/>
  <c r="T152" i="138" s="1"/>
  <c r="U80" i="138"/>
  <c r="U152" i="138" s="1"/>
  <c r="V80" i="138"/>
  <c r="C80" i="138"/>
  <c r="A128" i="138"/>
  <c r="A129" i="138"/>
  <c r="A130" i="138"/>
  <c r="A131" i="138"/>
  <c r="A132" i="138"/>
  <c r="A133" i="138"/>
  <c r="A134" i="138"/>
  <c r="A127" i="138"/>
  <c r="V216" i="138"/>
  <c r="U216" i="138"/>
  <c r="T216" i="138"/>
  <c r="S216" i="138"/>
  <c r="R216" i="138"/>
  <c r="Q216" i="138"/>
  <c r="P216" i="138"/>
  <c r="O216" i="138"/>
  <c r="N216" i="138"/>
  <c r="M216" i="138"/>
  <c r="L216" i="138"/>
  <c r="K216" i="138"/>
  <c r="J216" i="138"/>
  <c r="I216" i="138"/>
  <c r="H216" i="138"/>
  <c r="G216" i="138"/>
  <c r="F216" i="138"/>
  <c r="E216" i="138"/>
  <c r="D216" i="138"/>
  <c r="C216" i="138"/>
  <c r="V138" i="138"/>
  <c r="U138" i="138"/>
  <c r="T138" i="138"/>
  <c r="S138" i="138"/>
  <c r="R138" i="138"/>
  <c r="Q138" i="138"/>
  <c r="P138" i="138"/>
  <c r="O138" i="138"/>
  <c r="N138" i="138"/>
  <c r="M138" i="138"/>
  <c r="L138" i="138"/>
  <c r="K138" i="138"/>
  <c r="J138" i="138"/>
  <c r="I138" i="138"/>
  <c r="H138" i="138"/>
  <c r="G138" i="138"/>
  <c r="F138" i="138"/>
  <c r="E138" i="138"/>
  <c r="D138" i="138"/>
  <c r="C138" i="138"/>
  <c r="D60" i="138"/>
  <c r="E60" i="138"/>
  <c r="F60" i="138"/>
  <c r="G60" i="138"/>
  <c r="H60" i="138"/>
  <c r="I60" i="138"/>
  <c r="J60" i="138"/>
  <c r="K60" i="138"/>
  <c r="L60" i="138"/>
  <c r="M60" i="138"/>
  <c r="N60" i="138"/>
  <c r="O60" i="138"/>
  <c r="P60" i="138"/>
  <c r="Q60" i="138"/>
  <c r="R60" i="138"/>
  <c r="S60" i="138"/>
  <c r="T60" i="138"/>
  <c r="U60" i="138"/>
  <c r="V60" i="138"/>
  <c r="C60" i="138"/>
  <c r="C17" i="51"/>
  <c r="C69" i="147" l="1"/>
  <c r="R69" i="147"/>
  <c r="T69" i="147"/>
  <c r="I69" i="147"/>
  <c r="K69" i="147"/>
  <c r="P69" i="147"/>
  <c r="U69" i="147"/>
  <c r="F69" i="147"/>
  <c r="D69" i="147"/>
  <c r="O69" i="147"/>
  <c r="V69" i="147"/>
  <c r="S69" i="147"/>
  <c r="M69" i="147"/>
  <c r="H69" i="147"/>
  <c r="L69" i="147"/>
  <c r="E69" i="147"/>
  <c r="J69" i="147"/>
  <c r="Q69" i="147"/>
  <c r="N69" i="147"/>
  <c r="Q230" i="138"/>
  <c r="L152" i="138"/>
  <c r="K230" i="138"/>
  <c r="H152" i="138"/>
  <c r="H230" i="138"/>
  <c r="G230" i="138"/>
  <c r="F152" i="138"/>
  <c r="E152" i="138"/>
  <c r="E230" i="138"/>
  <c r="V152" i="138"/>
  <c r="V230" i="138"/>
  <c r="C152" i="138"/>
  <c r="C230" i="138"/>
  <c r="S152" i="138"/>
  <c r="X32" i="129"/>
  <c r="X33" i="129" s="1"/>
  <c r="K150" i="51"/>
  <c r="K151" i="51" s="1"/>
  <c r="K145" i="51"/>
  <c r="K144" i="51"/>
  <c r="K143" i="51"/>
  <c r="K139" i="51"/>
  <c r="K142" i="51"/>
  <c r="K138" i="51"/>
  <c r="K134" i="51"/>
  <c r="K141" i="51"/>
  <c r="K140" i="51"/>
  <c r="K137" i="51"/>
  <c r="K136" i="51"/>
  <c r="K135" i="51"/>
  <c r="V115" i="147"/>
  <c r="V188" i="147"/>
  <c r="V187" i="147"/>
  <c r="V114" i="147"/>
  <c r="V186" i="147"/>
  <c r="V113" i="147"/>
  <c r="V112" i="147"/>
  <c r="V185" i="147"/>
  <c r="V184" i="147"/>
  <c r="V111" i="147"/>
  <c r="V183" i="147"/>
  <c r="V110" i="147"/>
  <c r="V109" i="147"/>
  <c r="V182" i="147"/>
  <c r="V181" i="147"/>
  <c r="V108" i="147"/>
  <c r="V107" i="147"/>
  <c r="V180" i="147"/>
  <c r="V106" i="147"/>
  <c r="V179" i="147"/>
  <c r="V178" i="147"/>
  <c r="V105" i="147"/>
  <c r="V103" i="147"/>
  <c r="V176" i="147"/>
  <c r="V175" i="147"/>
  <c r="V102" i="147"/>
  <c r="V174" i="147"/>
  <c r="V101" i="147"/>
  <c r="V100" i="147"/>
  <c r="V173" i="147"/>
  <c r="V116" i="147"/>
  <c r="V189" i="147"/>
  <c r="V99" i="147"/>
  <c r="V172" i="147"/>
  <c r="V94" i="147"/>
  <c r="V167" i="147"/>
  <c r="V166" i="147"/>
  <c r="V93" i="147"/>
  <c r="V92" i="147"/>
  <c r="V165" i="147"/>
  <c r="V91" i="147"/>
  <c r="V164" i="147"/>
  <c r="V90" i="147"/>
  <c r="V163" i="147"/>
  <c r="V89" i="147"/>
  <c r="V162" i="147"/>
  <c r="V160" i="147"/>
  <c r="V87" i="147"/>
  <c r="V86" i="147"/>
  <c r="V159" i="147"/>
  <c r="V85" i="147"/>
  <c r="V158" i="147"/>
  <c r="V88" i="147"/>
  <c r="V161" i="147"/>
  <c r="V84" i="147"/>
  <c r="V157" i="147"/>
  <c r="V83" i="147"/>
  <c r="V156" i="147"/>
  <c r="V82" i="147"/>
  <c r="V155" i="147"/>
  <c r="V154" i="147"/>
  <c r="V81" i="147"/>
  <c r="V80" i="147"/>
  <c r="V153" i="147"/>
  <c r="V104" i="147"/>
  <c r="V177" i="147"/>
  <c r="V152" i="147"/>
  <c r="V79" i="147"/>
  <c r="V78" i="147"/>
  <c r="V151" i="147"/>
  <c r="V77" i="147"/>
  <c r="V150" i="147"/>
  <c r="V76" i="147"/>
  <c r="V149" i="147"/>
  <c r="V148" i="147"/>
  <c r="V75" i="147"/>
  <c r="C170" i="147"/>
  <c r="C171" i="147"/>
  <c r="C168" i="147"/>
  <c r="C169" i="147"/>
  <c r="G186" i="147"/>
  <c r="G113" i="147"/>
  <c r="G182" i="147"/>
  <c r="G109" i="147"/>
  <c r="G106" i="147"/>
  <c r="G179" i="147"/>
  <c r="G102" i="147"/>
  <c r="G175" i="147"/>
  <c r="G100" i="147"/>
  <c r="G173" i="147"/>
  <c r="G93" i="147"/>
  <c r="G166" i="147"/>
  <c r="G165" i="147"/>
  <c r="G92" i="147"/>
  <c r="G163" i="147"/>
  <c r="G90" i="147"/>
  <c r="G87" i="147"/>
  <c r="G160" i="147"/>
  <c r="G158" i="147"/>
  <c r="G85" i="147"/>
  <c r="G157" i="147"/>
  <c r="G84" i="147"/>
  <c r="G155" i="147"/>
  <c r="G82" i="147"/>
  <c r="G81" i="147"/>
  <c r="G154" i="147"/>
  <c r="G177" i="147"/>
  <c r="G104" i="147"/>
  <c r="G150" i="147"/>
  <c r="G77" i="147"/>
  <c r="G148" i="147"/>
  <c r="G75" i="147"/>
  <c r="F115" i="147"/>
  <c r="F188" i="147"/>
  <c r="F114" i="147"/>
  <c r="F187" i="147"/>
  <c r="F186" i="147"/>
  <c r="F113" i="147"/>
  <c r="F184" i="147"/>
  <c r="F111" i="147"/>
  <c r="F109" i="147"/>
  <c r="F182" i="147"/>
  <c r="F181" i="147"/>
  <c r="F108" i="147"/>
  <c r="F180" i="147"/>
  <c r="F107" i="147"/>
  <c r="F103" i="147"/>
  <c r="F176" i="147"/>
  <c r="F102" i="147"/>
  <c r="F175" i="147"/>
  <c r="F173" i="147"/>
  <c r="F100" i="147"/>
  <c r="F116" i="147"/>
  <c r="F189" i="147"/>
  <c r="F167" i="147"/>
  <c r="F94" i="147"/>
  <c r="F93" i="147"/>
  <c r="F166" i="147"/>
  <c r="F92" i="147"/>
  <c r="F165" i="147"/>
  <c r="F163" i="147"/>
  <c r="F90" i="147"/>
  <c r="F162" i="147"/>
  <c r="F89" i="147"/>
  <c r="F159" i="147"/>
  <c r="F86" i="147"/>
  <c r="F85" i="147"/>
  <c r="F158" i="147"/>
  <c r="F157" i="147"/>
  <c r="F84" i="147"/>
  <c r="F155" i="147"/>
  <c r="F82" i="147"/>
  <c r="F81" i="147"/>
  <c r="F154" i="147"/>
  <c r="F177" i="147"/>
  <c r="F104" i="147"/>
  <c r="F79" i="147"/>
  <c r="F152" i="147"/>
  <c r="F150" i="147"/>
  <c r="F77" i="147"/>
  <c r="F75" i="147"/>
  <c r="F148" i="147"/>
  <c r="E187" i="147"/>
  <c r="E114" i="147"/>
  <c r="E183" i="147"/>
  <c r="E110" i="147"/>
  <c r="E108" i="147"/>
  <c r="E181" i="147"/>
  <c r="E179" i="147"/>
  <c r="E106" i="147"/>
  <c r="E102" i="147"/>
  <c r="E175" i="147"/>
  <c r="E189" i="147"/>
  <c r="E116" i="147"/>
  <c r="E93" i="147"/>
  <c r="E166" i="147"/>
  <c r="E92" i="147"/>
  <c r="E165" i="147"/>
  <c r="E163" i="147"/>
  <c r="E90" i="147"/>
  <c r="E160" i="147"/>
  <c r="E87" i="147"/>
  <c r="E85" i="147"/>
  <c r="E158" i="147"/>
  <c r="E84" i="147"/>
  <c r="E157" i="147"/>
  <c r="E177" i="147"/>
  <c r="E104" i="147"/>
  <c r="E151" i="147"/>
  <c r="E78" i="147"/>
  <c r="E150" i="147"/>
  <c r="E77" i="147"/>
  <c r="E148" i="147"/>
  <c r="E75" i="147"/>
  <c r="D188" i="147"/>
  <c r="D115" i="147"/>
  <c r="D113" i="147"/>
  <c r="D186" i="147"/>
  <c r="D111" i="147"/>
  <c r="D184" i="147"/>
  <c r="D108" i="147"/>
  <c r="D181" i="147"/>
  <c r="D106" i="147"/>
  <c r="D179" i="147"/>
  <c r="D105" i="147"/>
  <c r="D178" i="147"/>
  <c r="D101" i="147"/>
  <c r="D174" i="147"/>
  <c r="D94" i="147"/>
  <c r="D167" i="147"/>
  <c r="D92" i="147"/>
  <c r="D165" i="147"/>
  <c r="D90" i="147"/>
  <c r="D163" i="147"/>
  <c r="D89" i="147"/>
  <c r="D162" i="147"/>
  <c r="D159" i="147"/>
  <c r="D86" i="147"/>
  <c r="D158" i="147"/>
  <c r="D85" i="147"/>
  <c r="D157" i="147"/>
  <c r="D84" i="147"/>
  <c r="D177" i="147"/>
  <c r="D104" i="147"/>
  <c r="D152" i="147"/>
  <c r="D79" i="147"/>
  <c r="D150" i="147"/>
  <c r="D77" i="147"/>
  <c r="D149" i="147"/>
  <c r="D76" i="147"/>
  <c r="U187" i="147"/>
  <c r="U114" i="147"/>
  <c r="U185" i="147"/>
  <c r="U112" i="147"/>
  <c r="U184" i="147"/>
  <c r="U111" i="147"/>
  <c r="U109" i="147"/>
  <c r="U182" i="147"/>
  <c r="U105" i="147"/>
  <c r="U178" i="147"/>
  <c r="U116" i="147"/>
  <c r="U189" i="147"/>
  <c r="U94" i="147"/>
  <c r="U167" i="147"/>
  <c r="U92" i="147"/>
  <c r="U165" i="147"/>
  <c r="U162" i="147"/>
  <c r="U89" i="147"/>
  <c r="U86" i="147"/>
  <c r="U159" i="147"/>
  <c r="U161" i="147"/>
  <c r="U88" i="147"/>
  <c r="U156" i="147"/>
  <c r="U83" i="147"/>
  <c r="U82" i="147"/>
  <c r="U155" i="147"/>
  <c r="U177" i="147"/>
  <c r="U104" i="147"/>
  <c r="U77" i="147"/>
  <c r="U150" i="147"/>
  <c r="U76" i="147"/>
  <c r="U149" i="147"/>
  <c r="T112" i="147"/>
  <c r="T185" i="147"/>
  <c r="T181" i="147"/>
  <c r="T108" i="147"/>
  <c r="T176" i="147"/>
  <c r="T103" i="147"/>
  <c r="T116" i="147"/>
  <c r="T189" i="147"/>
  <c r="T94" i="147"/>
  <c r="T167" i="147"/>
  <c r="T163" i="147"/>
  <c r="T90" i="147"/>
  <c r="T87" i="147"/>
  <c r="T160" i="147"/>
  <c r="T161" i="147"/>
  <c r="T88" i="147"/>
  <c r="T80" i="147"/>
  <c r="T153" i="147"/>
  <c r="T151" i="147"/>
  <c r="T78" i="147"/>
  <c r="S188" i="147"/>
  <c r="S115" i="147"/>
  <c r="S111" i="147"/>
  <c r="S184" i="147"/>
  <c r="S180" i="147"/>
  <c r="S107" i="147"/>
  <c r="S105" i="147"/>
  <c r="S178" i="147"/>
  <c r="S102" i="147"/>
  <c r="S175" i="147"/>
  <c r="S173" i="147"/>
  <c r="S100" i="147"/>
  <c r="S116" i="147"/>
  <c r="S189" i="147"/>
  <c r="S99" i="147"/>
  <c r="S172" i="147"/>
  <c r="S94" i="147"/>
  <c r="S167" i="147"/>
  <c r="S91" i="147"/>
  <c r="S164" i="147"/>
  <c r="S89" i="147"/>
  <c r="S162" i="147"/>
  <c r="S161" i="147"/>
  <c r="S88" i="147"/>
  <c r="S83" i="147"/>
  <c r="S156" i="147"/>
  <c r="S80" i="147"/>
  <c r="S153" i="147"/>
  <c r="S79" i="147"/>
  <c r="S152" i="147"/>
  <c r="S150" i="147"/>
  <c r="S77" i="147"/>
  <c r="S148" i="147"/>
  <c r="S75" i="147"/>
  <c r="R115" i="147"/>
  <c r="R188" i="147"/>
  <c r="R114" i="147"/>
  <c r="R187" i="147"/>
  <c r="R111" i="147"/>
  <c r="R184" i="147"/>
  <c r="R109" i="147"/>
  <c r="R182" i="147"/>
  <c r="R107" i="147"/>
  <c r="R180" i="147"/>
  <c r="R105" i="147"/>
  <c r="R178" i="147"/>
  <c r="R174" i="147"/>
  <c r="R101" i="147"/>
  <c r="R93" i="147"/>
  <c r="R166" i="147"/>
  <c r="R165" i="147"/>
  <c r="R92" i="147"/>
  <c r="R90" i="147"/>
  <c r="R163" i="147"/>
  <c r="R86" i="147"/>
  <c r="R159" i="147"/>
  <c r="R161" i="147"/>
  <c r="R88" i="147"/>
  <c r="R156" i="147"/>
  <c r="R83" i="147"/>
  <c r="R155" i="147"/>
  <c r="R82" i="147"/>
  <c r="R153" i="147"/>
  <c r="R80" i="147"/>
  <c r="R78" i="147"/>
  <c r="R151" i="147"/>
  <c r="Q188" i="147"/>
  <c r="Q115" i="147"/>
  <c r="Q179" i="147"/>
  <c r="Q106" i="147"/>
  <c r="Q94" i="147"/>
  <c r="Q167" i="147"/>
  <c r="Q88" i="147"/>
  <c r="Q161" i="147"/>
  <c r="Q104" i="147"/>
  <c r="Q177" i="147"/>
  <c r="P187" i="147"/>
  <c r="P114" i="147"/>
  <c r="P185" i="147"/>
  <c r="P112" i="147"/>
  <c r="P184" i="147"/>
  <c r="P111" i="147"/>
  <c r="P183" i="147"/>
  <c r="P110" i="147"/>
  <c r="P180" i="147"/>
  <c r="P107" i="147"/>
  <c r="P103" i="147"/>
  <c r="P176" i="147"/>
  <c r="P174" i="147"/>
  <c r="P101" i="147"/>
  <c r="P93" i="147"/>
  <c r="P166" i="147"/>
  <c r="P163" i="147"/>
  <c r="P90" i="147"/>
  <c r="P86" i="147"/>
  <c r="P159" i="147"/>
  <c r="P88" i="147"/>
  <c r="P161" i="147"/>
  <c r="P155" i="147"/>
  <c r="P82" i="147"/>
  <c r="P81" i="147"/>
  <c r="P154" i="147"/>
  <c r="P152" i="147"/>
  <c r="P79" i="147"/>
  <c r="P151" i="147"/>
  <c r="P78" i="147"/>
  <c r="P150" i="147"/>
  <c r="P77" i="147"/>
  <c r="P75" i="147"/>
  <c r="P148" i="147"/>
  <c r="O188" i="147"/>
  <c r="O115" i="147"/>
  <c r="O114" i="147"/>
  <c r="O187" i="147"/>
  <c r="O186" i="147"/>
  <c r="O113" i="147"/>
  <c r="O185" i="147"/>
  <c r="O112" i="147"/>
  <c r="O184" i="147"/>
  <c r="O111" i="147"/>
  <c r="O183" i="147"/>
  <c r="O110" i="147"/>
  <c r="O109" i="147"/>
  <c r="O182" i="147"/>
  <c r="O108" i="147"/>
  <c r="O181" i="147"/>
  <c r="O107" i="147"/>
  <c r="O180" i="147"/>
  <c r="O179" i="147"/>
  <c r="O106" i="147"/>
  <c r="O178" i="147"/>
  <c r="O105" i="147"/>
  <c r="O103" i="147"/>
  <c r="O176" i="147"/>
  <c r="O102" i="147"/>
  <c r="O175" i="147"/>
  <c r="O101" i="147"/>
  <c r="O174" i="147"/>
  <c r="O173" i="147"/>
  <c r="O100" i="147"/>
  <c r="O116" i="147"/>
  <c r="O189" i="147"/>
  <c r="O99" i="147"/>
  <c r="O172" i="147"/>
  <c r="O94" i="147"/>
  <c r="O167" i="147"/>
  <c r="O93" i="147"/>
  <c r="O166" i="147"/>
  <c r="O92" i="147"/>
  <c r="O165" i="147"/>
  <c r="O164" i="147"/>
  <c r="O91" i="147"/>
  <c r="O163" i="147"/>
  <c r="O90" i="147"/>
  <c r="O162" i="147"/>
  <c r="O89" i="147"/>
  <c r="O87" i="147"/>
  <c r="O160" i="147"/>
  <c r="O86" i="147"/>
  <c r="O159" i="147"/>
  <c r="O85" i="147"/>
  <c r="O158" i="147"/>
  <c r="O161" i="147"/>
  <c r="O88" i="147"/>
  <c r="O84" i="147"/>
  <c r="O157" i="147"/>
  <c r="O156" i="147"/>
  <c r="O83" i="147"/>
  <c r="O155" i="147"/>
  <c r="O82" i="147"/>
  <c r="O154" i="147"/>
  <c r="O81" i="147"/>
  <c r="O80" i="147"/>
  <c r="O153" i="147"/>
  <c r="O177" i="147"/>
  <c r="O104" i="147"/>
  <c r="O152" i="147"/>
  <c r="O79" i="147"/>
  <c r="O151" i="147"/>
  <c r="O78" i="147"/>
  <c r="O150" i="147"/>
  <c r="O77" i="147"/>
  <c r="O149" i="147"/>
  <c r="O76" i="147"/>
  <c r="O75" i="147"/>
  <c r="O148" i="147"/>
  <c r="N188" i="147"/>
  <c r="N115" i="147"/>
  <c r="N187" i="147"/>
  <c r="N114" i="147"/>
  <c r="N186" i="147"/>
  <c r="N113" i="147"/>
  <c r="N185" i="147"/>
  <c r="N112" i="147"/>
  <c r="N111" i="147"/>
  <c r="N184" i="147"/>
  <c r="N110" i="147"/>
  <c r="N183" i="147"/>
  <c r="N182" i="147"/>
  <c r="N109" i="147"/>
  <c r="N181" i="147"/>
  <c r="N108" i="147"/>
  <c r="N107" i="147"/>
  <c r="N180" i="147"/>
  <c r="N179" i="147"/>
  <c r="N106" i="147"/>
  <c r="N105" i="147"/>
  <c r="N178" i="147"/>
  <c r="N103" i="147"/>
  <c r="N176" i="147"/>
  <c r="N175" i="147"/>
  <c r="N102" i="147"/>
  <c r="N101" i="147"/>
  <c r="N174" i="147"/>
  <c r="N173" i="147"/>
  <c r="N100" i="147"/>
  <c r="N116" i="147"/>
  <c r="N189" i="147"/>
  <c r="N99" i="147"/>
  <c r="N172" i="147"/>
  <c r="N167" i="147"/>
  <c r="N94" i="147"/>
  <c r="N93" i="147"/>
  <c r="N166" i="147"/>
  <c r="N165" i="147"/>
  <c r="N92" i="147"/>
  <c r="N164" i="147"/>
  <c r="N91" i="147"/>
  <c r="N163" i="147"/>
  <c r="N90" i="147"/>
  <c r="N89" i="147"/>
  <c r="N162" i="147"/>
  <c r="N160" i="147"/>
  <c r="N87" i="147"/>
  <c r="N86" i="147"/>
  <c r="N159" i="147"/>
  <c r="N158" i="147"/>
  <c r="N85" i="147"/>
  <c r="N88" i="147"/>
  <c r="N161" i="147"/>
  <c r="N84" i="147"/>
  <c r="N157" i="147"/>
  <c r="N83" i="147"/>
  <c r="N156" i="147"/>
  <c r="N155" i="147"/>
  <c r="N82" i="147"/>
  <c r="N154" i="147"/>
  <c r="N81" i="147"/>
  <c r="N80" i="147"/>
  <c r="N153" i="147"/>
  <c r="N104" i="147"/>
  <c r="N177" i="147"/>
  <c r="N79" i="147"/>
  <c r="N152" i="147"/>
  <c r="N151" i="147"/>
  <c r="N78" i="147"/>
  <c r="N77" i="147"/>
  <c r="N150" i="147"/>
  <c r="N149" i="147"/>
  <c r="N76" i="147"/>
  <c r="N148" i="147"/>
  <c r="N75" i="147"/>
  <c r="G172" i="147"/>
  <c r="G99" i="147"/>
  <c r="F110" i="147"/>
  <c r="F183" i="147"/>
  <c r="E173" i="147"/>
  <c r="E100" i="147"/>
  <c r="D189" i="147"/>
  <c r="D116" i="147"/>
  <c r="U99" i="147"/>
  <c r="U172" i="147"/>
  <c r="T91" i="147"/>
  <c r="T164" i="147"/>
  <c r="S182" i="147"/>
  <c r="S109" i="147"/>
  <c r="S76" i="147"/>
  <c r="S149" i="147"/>
  <c r="R79" i="147"/>
  <c r="R152" i="147"/>
  <c r="Q92" i="147"/>
  <c r="Q165" i="147"/>
  <c r="P116" i="147"/>
  <c r="P189" i="147"/>
  <c r="P104" i="147"/>
  <c r="P177" i="147"/>
  <c r="M172" i="147"/>
  <c r="M99" i="147"/>
  <c r="L115" i="147"/>
  <c r="L188" i="147"/>
  <c r="L187" i="147"/>
  <c r="L114" i="147"/>
  <c r="L186" i="147"/>
  <c r="L113" i="147"/>
  <c r="L112" i="147"/>
  <c r="L185" i="147"/>
  <c r="L184" i="147"/>
  <c r="L111" i="147"/>
  <c r="L183" i="147"/>
  <c r="L110" i="147"/>
  <c r="L182" i="147"/>
  <c r="L109" i="147"/>
  <c r="L108" i="147"/>
  <c r="L181" i="147"/>
  <c r="L180" i="147"/>
  <c r="L107" i="147"/>
  <c r="L179" i="147"/>
  <c r="L106" i="147"/>
  <c r="L178" i="147"/>
  <c r="L105" i="147"/>
  <c r="L103" i="147"/>
  <c r="L176" i="147"/>
  <c r="L175" i="147"/>
  <c r="L102" i="147"/>
  <c r="L101" i="147"/>
  <c r="L174" i="147"/>
  <c r="L173" i="147"/>
  <c r="L100" i="147"/>
  <c r="L189" i="147"/>
  <c r="L116" i="147"/>
  <c r="L99" i="147"/>
  <c r="L172" i="147"/>
  <c r="L94" i="147"/>
  <c r="L167" i="147"/>
  <c r="L166" i="147"/>
  <c r="L93" i="147"/>
  <c r="L165" i="147"/>
  <c r="L92" i="147"/>
  <c r="L164" i="147"/>
  <c r="L91" i="147"/>
  <c r="L163" i="147"/>
  <c r="L90" i="147"/>
  <c r="L89" i="147"/>
  <c r="L162" i="147"/>
  <c r="L160" i="147"/>
  <c r="L87" i="147"/>
  <c r="L86" i="147"/>
  <c r="L159" i="147"/>
  <c r="L85" i="147"/>
  <c r="L158" i="147"/>
  <c r="L88" i="147"/>
  <c r="L161" i="147"/>
  <c r="L84" i="147"/>
  <c r="L157" i="147"/>
  <c r="L83" i="147"/>
  <c r="L156" i="147"/>
  <c r="L82" i="147"/>
  <c r="L155" i="147"/>
  <c r="L81" i="147"/>
  <c r="L154" i="147"/>
  <c r="L80" i="147"/>
  <c r="L153" i="147"/>
  <c r="L177" i="147"/>
  <c r="L104" i="147"/>
  <c r="L79" i="147"/>
  <c r="L152" i="147"/>
  <c r="L151" i="147"/>
  <c r="L78" i="147"/>
  <c r="L150" i="147"/>
  <c r="L77" i="147"/>
  <c r="L76" i="147"/>
  <c r="L149" i="147"/>
  <c r="L75" i="147"/>
  <c r="L148" i="147"/>
  <c r="G111" i="147"/>
  <c r="G184" i="147"/>
  <c r="G151" i="147"/>
  <c r="G78" i="147"/>
  <c r="F172" i="147"/>
  <c r="F99" i="147"/>
  <c r="E80" i="147"/>
  <c r="E153" i="147"/>
  <c r="D182" i="147"/>
  <c r="D109" i="147"/>
  <c r="D82" i="147"/>
  <c r="D155" i="147"/>
  <c r="U103" i="147"/>
  <c r="U176" i="147"/>
  <c r="U148" i="147"/>
  <c r="U75" i="147"/>
  <c r="T85" i="147"/>
  <c r="T158" i="147"/>
  <c r="S176" i="147"/>
  <c r="S103" i="147"/>
  <c r="S154" i="147"/>
  <c r="S81" i="147"/>
  <c r="R185" i="147"/>
  <c r="R112" i="147"/>
  <c r="R75" i="147"/>
  <c r="R148" i="147"/>
  <c r="Q159" i="147"/>
  <c r="Q86" i="147"/>
  <c r="P115" i="147"/>
  <c r="P188" i="147"/>
  <c r="P160" i="147"/>
  <c r="P87" i="147"/>
  <c r="M174" i="147"/>
  <c r="M101" i="147"/>
  <c r="K188" i="147"/>
  <c r="K115" i="147"/>
  <c r="K187" i="147"/>
  <c r="K114" i="147"/>
  <c r="K186" i="147"/>
  <c r="K113" i="147"/>
  <c r="K185" i="147"/>
  <c r="K112" i="147"/>
  <c r="K184" i="147"/>
  <c r="K111" i="147"/>
  <c r="K183" i="147"/>
  <c r="K110" i="147"/>
  <c r="K182" i="147"/>
  <c r="K109" i="147"/>
  <c r="K181" i="147"/>
  <c r="K108" i="147"/>
  <c r="K107" i="147"/>
  <c r="K180" i="147"/>
  <c r="K179" i="147"/>
  <c r="K106" i="147"/>
  <c r="K178" i="147"/>
  <c r="K105" i="147"/>
  <c r="K176" i="147"/>
  <c r="K103" i="147"/>
  <c r="K102" i="147"/>
  <c r="K175" i="147"/>
  <c r="K101" i="147"/>
  <c r="K174" i="147"/>
  <c r="K173" i="147"/>
  <c r="K100" i="147"/>
  <c r="K189" i="147"/>
  <c r="K116" i="147"/>
  <c r="K172" i="147"/>
  <c r="K99" i="147"/>
  <c r="K167" i="147"/>
  <c r="K94" i="147"/>
  <c r="K166" i="147"/>
  <c r="K93" i="147"/>
  <c r="K165" i="147"/>
  <c r="K92" i="147"/>
  <c r="K164" i="147"/>
  <c r="K91" i="147"/>
  <c r="K163" i="147"/>
  <c r="K90" i="147"/>
  <c r="K89" i="147"/>
  <c r="K162" i="147"/>
  <c r="K160" i="147"/>
  <c r="K87" i="147"/>
  <c r="K86" i="147"/>
  <c r="K159" i="147"/>
  <c r="K158" i="147"/>
  <c r="K85" i="147"/>
  <c r="K161" i="147"/>
  <c r="K88" i="147"/>
  <c r="K84" i="147"/>
  <c r="K157" i="147"/>
  <c r="K156" i="147"/>
  <c r="K83" i="147"/>
  <c r="K155" i="147"/>
  <c r="K82" i="147"/>
  <c r="K81" i="147"/>
  <c r="K154" i="147"/>
  <c r="K80" i="147"/>
  <c r="K153" i="147"/>
  <c r="K177" i="147"/>
  <c r="K104" i="147"/>
  <c r="K152" i="147"/>
  <c r="K79" i="147"/>
  <c r="K151" i="147"/>
  <c r="K78" i="147"/>
  <c r="K150" i="147"/>
  <c r="K77" i="147"/>
  <c r="K149" i="147"/>
  <c r="K76" i="147"/>
  <c r="K148" i="147"/>
  <c r="K75" i="147"/>
  <c r="G178" i="147"/>
  <c r="G105" i="147"/>
  <c r="F76" i="147"/>
  <c r="F149" i="147"/>
  <c r="E112" i="147"/>
  <c r="E185" i="147"/>
  <c r="D164" i="147"/>
  <c r="D91" i="147"/>
  <c r="U91" i="147"/>
  <c r="U164" i="147"/>
  <c r="T187" i="147"/>
  <c r="T114" i="147"/>
  <c r="S160" i="147"/>
  <c r="S87" i="147"/>
  <c r="R108" i="147"/>
  <c r="R181" i="147"/>
  <c r="Q189" i="147"/>
  <c r="Q116" i="147"/>
  <c r="P178" i="147"/>
  <c r="P105" i="147"/>
  <c r="M184" i="147"/>
  <c r="M111" i="147"/>
  <c r="M78" i="147"/>
  <c r="M151" i="147"/>
  <c r="J188" i="147"/>
  <c r="J115" i="147"/>
  <c r="J110" i="147"/>
  <c r="J183" i="147"/>
  <c r="J178" i="147"/>
  <c r="J105" i="147"/>
  <c r="J102" i="147"/>
  <c r="J175" i="147"/>
  <c r="J174" i="147"/>
  <c r="J101" i="147"/>
  <c r="J173" i="147"/>
  <c r="J100" i="147"/>
  <c r="J116" i="147"/>
  <c r="J189" i="147"/>
  <c r="J94" i="147"/>
  <c r="J167" i="147"/>
  <c r="J93" i="147"/>
  <c r="J166" i="147"/>
  <c r="J165" i="147"/>
  <c r="J92" i="147"/>
  <c r="J91" i="147"/>
  <c r="J164" i="147"/>
  <c r="J163" i="147"/>
  <c r="J90" i="147"/>
  <c r="J162" i="147"/>
  <c r="J89" i="147"/>
  <c r="J160" i="147"/>
  <c r="J87" i="147"/>
  <c r="J159" i="147"/>
  <c r="J86" i="147"/>
  <c r="J85" i="147"/>
  <c r="J158" i="147"/>
  <c r="J88" i="147"/>
  <c r="J161" i="147"/>
  <c r="J84" i="147"/>
  <c r="J157" i="147"/>
  <c r="J156" i="147"/>
  <c r="J83" i="147"/>
  <c r="J155" i="147"/>
  <c r="J82" i="147"/>
  <c r="J81" i="147"/>
  <c r="J154" i="147"/>
  <c r="J80" i="147"/>
  <c r="J153" i="147"/>
  <c r="J104" i="147"/>
  <c r="J177" i="147"/>
  <c r="J152" i="147"/>
  <c r="J79" i="147"/>
  <c r="J78" i="147"/>
  <c r="J151" i="147"/>
  <c r="J77" i="147"/>
  <c r="J150" i="147"/>
  <c r="J149" i="147"/>
  <c r="J76" i="147"/>
  <c r="J148" i="147"/>
  <c r="J75" i="147"/>
  <c r="C142" i="147"/>
  <c r="F105" i="147"/>
  <c r="F178" i="147"/>
  <c r="E178" i="147"/>
  <c r="E105" i="147"/>
  <c r="E76" i="147"/>
  <c r="E149" i="147"/>
  <c r="D88" i="147"/>
  <c r="D161" i="147"/>
  <c r="U174" i="147"/>
  <c r="U101" i="147"/>
  <c r="T157" i="147"/>
  <c r="T84" i="147"/>
  <c r="S158" i="147"/>
  <c r="S85" i="147"/>
  <c r="R189" i="147"/>
  <c r="R116" i="147"/>
  <c r="Q149" i="147"/>
  <c r="Q76" i="147"/>
  <c r="P165" i="147"/>
  <c r="P92" i="147"/>
  <c r="M153" i="147"/>
  <c r="M80" i="147"/>
  <c r="J185" i="147"/>
  <c r="J112" i="147"/>
  <c r="I111" i="147"/>
  <c r="I184" i="147"/>
  <c r="I109" i="147"/>
  <c r="I182" i="147"/>
  <c r="I180" i="147"/>
  <c r="I107" i="147"/>
  <c r="I179" i="147"/>
  <c r="I106" i="147"/>
  <c r="I176" i="147"/>
  <c r="I103" i="147"/>
  <c r="I102" i="147"/>
  <c r="I175" i="147"/>
  <c r="I101" i="147"/>
  <c r="I174" i="147"/>
  <c r="I173" i="147"/>
  <c r="I100" i="147"/>
  <c r="I116" i="147"/>
  <c r="I189" i="147"/>
  <c r="I99" i="147"/>
  <c r="I172" i="147"/>
  <c r="I94" i="147"/>
  <c r="I167" i="147"/>
  <c r="I166" i="147"/>
  <c r="I93" i="147"/>
  <c r="I92" i="147"/>
  <c r="I165" i="147"/>
  <c r="I164" i="147"/>
  <c r="I91" i="147"/>
  <c r="I163" i="147"/>
  <c r="I90" i="147"/>
  <c r="I89" i="147"/>
  <c r="I162" i="147"/>
  <c r="I87" i="147"/>
  <c r="I160" i="147"/>
  <c r="I159" i="147"/>
  <c r="I86" i="147"/>
  <c r="I158" i="147"/>
  <c r="I85" i="147"/>
  <c r="I161" i="147"/>
  <c r="I88" i="147"/>
  <c r="I157" i="147"/>
  <c r="I84" i="147"/>
  <c r="I156" i="147"/>
  <c r="I83" i="147"/>
  <c r="I155" i="147"/>
  <c r="I82" i="147"/>
  <c r="I154" i="147"/>
  <c r="I81" i="147"/>
  <c r="I80" i="147"/>
  <c r="I153" i="147"/>
  <c r="I177" i="147"/>
  <c r="I104" i="147"/>
  <c r="I152" i="147"/>
  <c r="I79" i="147"/>
  <c r="I151" i="147"/>
  <c r="I78" i="147"/>
  <c r="I150" i="147"/>
  <c r="I77" i="147"/>
  <c r="I76" i="147"/>
  <c r="I149" i="147"/>
  <c r="I148" i="147"/>
  <c r="I75" i="147"/>
  <c r="G188" i="147"/>
  <c r="G115" i="147"/>
  <c r="G114" i="147"/>
  <c r="G187" i="147"/>
  <c r="G185" i="147"/>
  <c r="G112" i="147"/>
  <c r="G110" i="147"/>
  <c r="G183" i="147"/>
  <c r="G108" i="147"/>
  <c r="G181" i="147"/>
  <c r="G107" i="147"/>
  <c r="G180" i="147"/>
  <c r="G176" i="147"/>
  <c r="G103" i="147"/>
  <c r="G101" i="147"/>
  <c r="G174" i="147"/>
  <c r="G116" i="147"/>
  <c r="G189" i="147"/>
  <c r="G94" i="147"/>
  <c r="G167" i="147"/>
  <c r="G91" i="147"/>
  <c r="G164" i="147"/>
  <c r="G162" i="147"/>
  <c r="G89" i="147"/>
  <c r="G86" i="147"/>
  <c r="G159" i="147"/>
  <c r="G161" i="147"/>
  <c r="G88" i="147"/>
  <c r="G156" i="147"/>
  <c r="G83" i="147"/>
  <c r="G153" i="147"/>
  <c r="G80" i="147"/>
  <c r="G152" i="147"/>
  <c r="G79" i="147"/>
  <c r="G76" i="147"/>
  <c r="G149" i="147"/>
  <c r="G152" i="138"/>
  <c r="F185" i="147"/>
  <c r="F112" i="147"/>
  <c r="F179" i="147"/>
  <c r="F106" i="147"/>
  <c r="F101" i="147"/>
  <c r="F174" i="147"/>
  <c r="F91" i="147"/>
  <c r="F164" i="147"/>
  <c r="F160" i="147"/>
  <c r="F87" i="147"/>
  <c r="F88" i="147"/>
  <c r="F161" i="147"/>
  <c r="F83" i="147"/>
  <c r="F156" i="147"/>
  <c r="F80" i="147"/>
  <c r="F153" i="147"/>
  <c r="F78" i="147"/>
  <c r="F151" i="147"/>
  <c r="E188" i="147"/>
  <c r="E115" i="147"/>
  <c r="E113" i="147"/>
  <c r="E186" i="147"/>
  <c r="E184" i="147"/>
  <c r="E111" i="147"/>
  <c r="E182" i="147"/>
  <c r="E109" i="147"/>
  <c r="E107" i="147"/>
  <c r="E180" i="147"/>
  <c r="E103" i="147"/>
  <c r="E176" i="147"/>
  <c r="E174" i="147"/>
  <c r="E101" i="147"/>
  <c r="E172" i="147"/>
  <c r="E99" i="147"/>
  <c r="E94" i="147"/>
  <c r="E167" i="147"/>
  <c r="E91" i="147"/>
  <c r="E164" i="147"/>
  <c r="E162" i="147"/>
  <c r="E89" i="147"/>
  <c r="E159" i="147"/>
  <c r="E86" i="147"/>
  <c r="E161" i="147"/>
  <c r="E88" i="147"/>
  <c r="E83" i="147"/>
  <c r="E156" i="147"/>
  <c r="E155" i="147"/>
  <c r="E82" i="147"/>
  <c r="E154" i="147"/>
  <c r="E81" i="147"/>
  <c r="E79" i="147"/>
  <c r="E152" i="147"/>
  <c r="D114" i="147"/>
  <c r="D187" i="147"/>
  <c r="D112" i="147"/>
  <c r="D185" i="147"/>
  <c r="D110" i="147"/>
  <c r="D183" i="147"/>
  <c r="D180" i="147"/>
  <c r="D107" i="147"/>
  <c r="D176" i="147"/>
  <c r="D103" i="147"/>
  <c r="D175" i="147"/>
  <c r="D102" i="147"/>
  <c r="D173" i="147"/>
  <c r="D100" i="147"/>
  <c r="D99" i="147"/>
  <c r="D172" i="147"/>
  <c r="D166" i="147"/>
  <c r="D93" i="147"/>
  <c r="D160" i="147"/>
  <c r="D87" i="147"/>
  <c r="D83" i="147"/>
  <c r="D156" i="147"/>
  <c r="D154" i="147"/>
  <c r="D81" i="147"/>
  <c r="D80" i="147"/>
  <c r="D153" i="147"/>
  <c r="D78" i="147"/>
  <c r="D151" i="147"/>
  <c r="D148" i="147"/>
  <c r="D75" i="147"/>
  <c r="U188" i="147"/>
  <c r="U115" i="147"/>
  <c r="U186" i="147"/>
  <c r="U113" i="147"/>
  <c r="U183" i="147"/>
  <c r="U110" i="147"/>
  <c r="U181" i="147"/>
  <c r="U108" i="147"/>
  <c r="U180" i="147"/>
  <c r="U107" i="147"/>
  <c r="U179" i="147"/>
  <c r="U106" i="147"/>
  <c r="U102" i="147"/>
  <c r="U175" i="147"/>
  <c r="U100" i="147"/>
  <c r="U173" i="147"/>
  <c r="U166" i="147"/>
  <c r="U93" i="147"/>
  <c r="U90" i="147"/>
  <c r="U163" i="147"/>
  <c r="U87" i="147"/>
  <c r="U160" i="147"/>
  <c r="U158" i="147"/>
  <c r="U85" i="147"/>
  <c r="U157" i="147"/>
  <c r="U84" i="147"/>
  <c r="U81" i="147"/>
  <c r="U154" i="147"/>
  <c r="U80" i="147"/>
  <c r="U153" i="147"/>
  <c r="U79" i="147"/>
  <c r="U152" i="147"/>
  <c r="U78" i="147"/>
  <c r="U151" i="147"/>
  <c r="T115" i="147"/>
  <c r="T188" i="147"/>
  <c r="T186" i="147"/>
  <c r="T113" i="147"/>
  <c r="T184" i="147"/>
  <c r="T111" i="147"/>
  <c r="T110" i="147"/>
  <c r="T183" i="147"/>
  <c r="T182" i="147"/>
  <c r="T109" i="147"/>
  <c r="T107" i="147"/>
  <c r="T180" i="147"/>
  <c r="T179" i="147"/>
  <c r="T106" i="147"/>
  <c r="T105" i="147"/>
  <c r="T178" i="147"/>
  <c r="T102" i="147"/>
  <c r="T175" i="147"/>
  <c r="T174" i="147"/>
  <c r="T101" i="147"/>
  <c r="T100" i="147"/>
  <c r="T173" i="147"/>
  <c r="T172" i="147"/>
  <c r="T99" i="147"/>
  <c r="T166" i="147"/>
  <c r="T93" i="147"/>
  <c r="T165" i="147"/>
  <c r="T92" i="147"/>
  <c r="T162" i="147"/>
  <c r="T89" i="147"/>
  <c r="T86" i="147"/>
  <c r="T159" i="147"/>
  <c r="T156" i="147"/>
  <c r="T83" i="147"/>
  <c r="T82" i="147"/>
  <c r="T155" i="147"/>
  <c r="T81" i="147"/>
  <c r="T154" i="147"/>
  <c r="T177" i="147"/>
  <c r="T104" i="147"/>
  <c r="T152" i="147"/>
  <c r="T79" i="147"/>
  <c r="T77" i="147"/>
  <c r="T150" i="147"/>
  <c r="T149" i="147"/>
  <c r="T76" i="147"/>
  <c r="T75" i="147"/>
  <c r="T148" i="147"/>
  <c r="S187" i="147"/>
  <c r="S114" i="147"/>
  <c r="S186" i="147"/>
  <c r="S113" i="147"/>
  <c r="S112" i="147"/>
  <c r="S185" i="147"/>
  <c r="S183" i="147"/>
  <c r="S110" i="147"/>
  <c r="S181" i="147"/>
  <c r="S108" i="147"/>
  <c r="S179" i="147"/>
  <c r="S106" i="147"/>
  <c r="S174" i="147"/>
  <c r="S101" i="147"/>
  <c r="S166" i="147"/>
  <c r="S93" i="147"/>
  <c r="S92" i="147"/>
  <c r="S165" i="147"/>
  <c r="S163" i="147"/>
  <c r="S90" i="147"/>
  <c r="S86" i="147"/>
  <c r="S159" i="147"/>
  <c r="S157" i="147"/>
  <c r="S84" i="147"/>
  <c r="S82" i="147"/>
  <c r="S155" i="147"/>
  <c r="S177" i="147"/>
  <c r="S104" i="147"/>
  <c r="S151" i="147"/>
  <c r="S78" i="147"/>
  <c r="R113" i="147"/>
  <c r="R186" i="147"/>
  <c r="R110" i="147"/>
  <c r="R183" i="147"/>
  <c r="R106" i="147"/>
  <c r="R179" i="147"/>
  <c r="R176" i="147"/>
  <c r="R103" i="147"/>
  <c r="R175" i="147"/>
  <c r="R102" i="147"/>
  <c r="R100" i="147"/>
  <c r="R173" i="147"/>
  <c r="R99" i="147"/>
  <c r="R172" i="147"/>
  <c r="R167" i="147"/>
  <c r="R94" i="147"/>
  <c r="R164" i="147"/>
  <c r="R91" i="147"/>
  <c r="R89" i="147"/>
  <c r="R162" i="147"/>
  <c r="R87" i="147"/>
  <c r="R160" i="147"/>
  <c r="R85" i="147"/>
  <c r="R158" i="147"/>
  <c r="R84" i="147"/>
  <c r="R157" i="147"/>
  <c r="R154" i="147"/>
  <c r="R81" i="147"/>
  <c r="R177" i="147"/>
  <c r="R104" i="147"/>
  <c r="R77" i="147"/>
  <c r="R150" i="147"/>
  <c r="R76" i="147"/>
  <c r="R149" i="147"/>
  <c r="Q187" i="147"/>
  <c r="Q114" i="147"/>
  <c r="Q186" i="147"/>
  <c r="Q113" i="147"/>
  <c r="Q185" i="147"/>
  <c r="Q112" i="147"/>
  <c r="Q111" i="147"/>
  <c r="Q184" i="147"/>
  <c r="Q183" i="147"/>
  <c r="Q110" i="147"/>
  <c r="Q182" i="147"/>
  <c r="Q109" i="147"/>
  <c r="Q181" i="147"/>
  <c r="Q108" i="147"/>
  <c r="Q180" i="147"/>
  <c r="Q107" i="147"/>
  <c r="Q105" i="147"/>
  <c r="Q178" i="147"/>
  <c r="Q176" i="147"/>
  <c r="Q103" i="147"/>
  <c r="Q175" i="147"/>
  <c r="Q102" i="147"/>
  <c r="Q101" i="147"/>
  <c r="Q174" i="147"/>
  <c r="Q173" i="147"/>
  <c r="Q100" i="147"/>
  <c r="Q172" i="147"/>
  <c r="Q99" i="147"/>
  <c r="Q93" i="147"/>
  <c r="Q166" i="147"/>
  <c r="Q164" i="147"/>
  <c r="Q91" i="147"/>
  <c r="Q90" i="147"/>
  <c r="Q163" i="147"/>
  <c r="Q162" i="147"/>
  <c r="Q89" i="147"/>
  <c r="Q160" i="147"/>
  <c r="Q87" i="147"/>
  <c r="Q158" i="147"/>
  <c r="Q85" i="147"/>
  <c r="Q84" i="147"/>
  <c r="Q157" i="147"/>
  <c r="Q83" i="147"/>
  <c r="Q156" i="147"/>
  <c r="Q155" i="147"/>
  <c r="Q82" i="147"/>
  <c r="Q154" i="147"/>
  <c r="Q81" i="147"/>
  <c r="Q153" i="147"/>
  <c r="Q80" i="147"/>
  <c r="Q152" i="147"/>
  <c r="Q79" i="147"/>
  <c r="Q151" i="147"/>
  <c r="Q78" i="147"/>
  <c r="Q150" i="147"/>
  <c r="Q77" i="147"/>
  <c r="Q148" i="147"/>
  <c r="Q75" i="147"/>
  <c r="Q152" i="138"/>
  <c r="P186" i="147"/>
  <c r="P113" i="147"/>
  <c r="P182" i="147"/>
  <c r="P109" i="147"/>
  <c r="P181" i="147"/>
  <c r="P108" i="147"/>
  <c r="P179" i="147"/>
  <c r="P106" i="147"/>
  <c r="P102" i="147"/>
  <c r="P175" i="147"/>
  <c r="P100" i="147"/>
  <c r="P173" i="147"/>
  <c r="P172" i="147"/>
  <c r="P99" i="147"/>
  <c r="P167" i="147"/>
  <c r="P94" i="147"/>
  <c r="P164" i="147"/>
  <c r="P91" i="147"/>
  <c r="P162" i="147"/>
  <c r="P89" i="147"/>
  <c r="P85" i="147"/>
  <c r="P158" i="147"/>
  <c r="P157" i="147"/>
  <c r="P84" i="147"/>
  <c r="P156" i="147"/>
  <c r="P83" i="147"/>
  <c r="P80" i="147"/>
  <c r="P153" i="147"/>
  <c r="P149" i="147"/>
  <c r="P76" i="147"/>
  <c r="M115" i="147"/>
  <c r="M188" i="147"/>
  <c r="M114" i="147"/>
  <c r="M187" i="147"/>
  <c r="M186" i="147"/>
  <c r="M113" i="147"/>
  <c r="M112" i="147"/>
  <c r="M185" i="147"/>
  <c r="M183" i="147"/>
  <c r="M110" i="147"/>
  <c r="M182" i="147"/>
  <c r="M109" i="147"/>
  <c r="M181" i="147"/>
  <c r="M108" i="147"/>
  <c r="M180" i="147"/>
  <c r="M107" i="147"/>
  <c r="M106" i="147"/>
  <c r="M179" i="147"/>
  <c r="M105" i="147"/>
  <c r="M178" i="147"/>
  <c r="M176" i="147"/>
  <c r="M103" i="147"/>
  <c r="M175" i="147"/>
  <c r="M102" i="147"/>
  <c r="M173" i="147"/>
  <c r="M100" i="147"/>
  <c r="M116" i="147"/>
  <c r="M189" i="147"/>
  <c r="M94" i="147"/>
  <c r="M167" i="147"/>
  <c r="M93" i="147"/>
  <c r="M166" i="147"/>
  <c r="M165" i="147"/>
  <c r="M92" i="147"/>
  <c r="M164" i="147"/>
  <c r="M91" i="147"/>
  <c r="M90" i="147"/>
  <c r="M163" i="147"/>
  <c r="M89" i="147"/>
  <c r="M162" i="147"/>
  <c r="M160" i="147"/>
  <c r="M87" i="147"/>
  <c r="M86" i="147"/>
  <c r="M159" i="147"/>
  <c r="M158" i="147"/>
  <c r="M85" i="147"/>
  <c r="M88" i="147"/>
  <c r="M161" i="147"/>
  <c r="M157" i="147"/>
  <c r="M84" i="147"/>
  <c r="M156" i="147"/>
  <c r="M83" i="147"/>
  <c r="M155" i="147"/>
  <c r="M82" i="147"/>
  <c r="M81" i="147"/>
  <c r="M154" i="147"/>
  <c r="M104" i="147"/>
  <c r="M177" i="147"/>
  <c r="M79" i="147"/>
  <c r="M152" i="147"/>
  <c r="M77" i="147"/>
  <c r="M150" i="147"/>
  <c r="M149" i="147"/>
  <c r="M76" i="147"/>
  <c r="M75" i="147"/>
  <c r="M148" i="147"/>
  <c r="J114" i="147"/>
  <c r="J187" i="147"/>
  <c r="J113" i="147"/>
  <c r="J186" i="147"/>
  <c r="J184" i="147"/>
  <c r="J111" i="147"/>
  <c r="J182" i="147"/>
  <c r="J109" i="147"/>
  <c r="J181" i="147"/>
  <c r="J108" i="147"/>
  <c r="J107" i="147"/>
  <c r="J180" i="147"/>
  <c r="J106" i="147"/>
  <c r="J179" i="147"/>
  <c r="J103" i="147"/>
  <c r="J176" i="147"/>
  <c r="J172" i="147"/>
  <c r="J99" i="147"/>
  <c r="I188" i="147"/>
  <c r="I115" i="147"/>
  <c r="I187" i="147"/>
  <c r="I114" i="147"/>
  <c r="I113" i="147"/>
  <c r="I186" i="147"/>
  <c r="I112" i="147"/>
  <c r="I185" i="147"/>
  <c r="I183" i="147"/>
  <c r="I110" i="147"/>
  <c r="I108" i="147"/>
  <c r="I181" i="147"/>
  <c r="I178" i="147"/>
  <c r="I105" i="147"/>
  <c r="H188" i="147"/>
  <c r="H115" i="147"/>
  <c r="H187" i="147"/>
  <c r="H114" i="147"/>
  <c r="H113" i="147"/>
  <c r="H186" i="147"/>
  <c r="H185" i="147"/>
  <c r="H112" i="147"/>
  <c r="H184" i="147"/>
  <c r="H111" i="147"/>
  <c r="H110" i="147"/>
  <c r="H183" i="147"/>
  <c r="H109" i="147"/>
  <c r="H182" i="147"/>
  <c r="H181" i="147"/>
  <c r="H108" i="147"/>
  <c r="H180" i="147"/>
  <c r="H107" i="147"/>
  <c r="H106" i="147"/>
  <c r="H179" i="147"/>
  <c r="H105" i="147"/>
  <c r="H178" i="147"/>
  <c r="H103" i="147"/>
  <c r="H176" i="147"/>
  <c r="H175" i="147"/>
  <c r="H102" i="147"/>
  <c r="H101" i="147"/>
  <c r="H174" i="147"/>
  <c r="H173" i="147"/>
  <c r="H100" i="147"/>
  <c r="H116" i="147"/>
  <c r="H189" i="147"/>
  <c r="H99" i="147"/>
  <c r="H172" i="147"/>
  <c r="H94" i="147"/>
  <c r="H167" i="147"/>
  <c r="H93" i="147"/>
  <c r="H166" i="147"/>
  <c r="H165" i="147"/>
  <c r="H92" i="147"/>
  <c r="H164" i="147"/>
  <c r="H91" i="147"/>
  <c r="H90" i="147"/>
  <c r="H163" i="147"/>
  <c r="H162" i="147"/>
  <c r="H89" i="147"/>
  <c r="H87" i="147"/>
  <c r="H160" i="147"/>
  <c r="H86" i="147"/>
  <c r="H159" i="147"/>
  <c r="H85" i="147"/>
  <c r="H158" i="147"/>
  <c r="H88" i="147"/>
  <c r="H161" i="147"/>
  <c r="H157" i="147"/>
  <c r="H84" i="147"/>
  <c r="H156" i="147"/>
  <c r="H83" i="147"/>
  <c r="H82" i="147"/>
  <c r="H155" i="147"/>
  <c r="H81" i="147"/>
  <c r="H154" i="147"/>
  <c r="H153" i="147"/>
  <c r="H80" i="147"/>
  <c r="H177" i="147"/>
  <c r="H104" i="147"/>
  <c r="H79" i="147"/>
  <c r="H152" i="147"/>
  <c r="H78" i="147"/>
  <c r="H151" i="147"/>
  <c r="H150" i="147"/>
  <c r="H77" i="147"/>
  <c r="H149" i="147"/>
  <c r="H76" i="147"/>
  <c r="H148" i="147"/>
  <c r="H75" i="147"/>
  <c r="Z20" i="132"/>
  <c r="AA16" i="132" l="1"/>
  <c r="AA17" i="132"/>
  <c r="AA18" i="132"/>
  <c r="AA11" i="132"/>
  <c r="AA15" i="132"/>
  <c r="AA14" i="132"/>
  <c r="AA13" i="132"/>
  <c r="AA12" i="132"/>
  <c r="K161" i="51"/>
  <c r="K152" i="51"/>
  <c r="K160" i="51"/>
  <c r="K159" i="51"/>
  <c r="K153" i="51"/>
  <c r="K163" i="51"/>
  <c r="K162" i="51"/>
  <c r="K158" i="51"/>
  <c r="K155" i="51"/>
  <c r="K154" i="51"/>
  <c r="K157" i="51"/>
  <c r="K156" i="51"/>
  <c r="K142" i="147"/>
  <c r="O215" i="147"/>
  <c r="Q142" i="147"/>
  <c r="L215" i="147"/>
  <c r="O142" i="147"/>
  <c r="P215" i="147"/>
  <c r="E215" i="147"/>
  <c r="H142" i="147"/>
  <c r="Q215" i="147"/>
  <c r="M215" i="147"/>
  <c r="T142" i="147"/>
  <c r="I142" i="147"/>
  <c r="N142" i="147"/>
  <c r="R215" i="147"/>
  <c r="G142" i="147"/>
  <c r="P142" i="147"/>
  <c r="T215" i="147"/>
  <c r="M142" i="147"/>
  <c r="D142" i="147"/>
  <c r="I215" i="147"/>
  <c r="U142" i="147"/>
  <c r="N215" i="147"/>
  <c r="G215" i="147"/>
  <c r="U215" i="147"/>
  <c r="F215" i="147"/>
  <c r="J142" i="147"/>
  <c r="V142" i="147"/>
  <c r="V215" i="147"/>
  <c r="L142" i="147"/>
  <c r="F142" i="147"/>
  <c r="J215" i="147"/>
  <c r="K215" i="147"/>
  <c r="S142" i="147"/>
  <c r="S215" i="147"/>
  <c r="E142" i="147"/>
  <c r="R142" i="147"/>
  <c r="H215" i="147"/>
  <c r="C215" i="147"/>
  <c r="D215" i="147"/>
  <c r="AA20" i="132" l="1"/>
  <c r="C3" i="133"/>
  <c r="D3" i="133"/>
  <c r="E3" i="133"/>
  <c r="F3" i="133"/>
  <c r="G3" i="133"/>
  <c r="H3" i="133"/>
  <c r="I3" i="133"/>
  <c r="J3" i="133"/>
  <c r="K3" i="133"/>
  <c r="L3" i="133"/>
  <c r="M3" i="133"/>
  <c r="M3" i="134" s="1"/>
  <c r="N3" i="133"/>
  <c r="N3" i="134" s="1"/>
  <c r="O3" i="133"/>
  <c r="O3" i="134" s="1"/>
  <c r="P3" i="133"/>
  <c r="Q3" i="133"/>
  <c r="Q3" i="134" s="1"/>
  <c r="R3" i="133"/>
  <c r="R3" i="134" s="1"/>
  <c r="S3" i="133"/>
  <c r="S3" i="134" s="1"/>
  <c r="T3" i="133"/>
  <c r="T3" i="134" s="1"/>
  <c r="U3" i="133"/>
  <c r="U3" i="134" s="1"/>
  <c r="V3" i="133"/>
  <c r="C4" i="133"/>
  <c r="D4" i="133"/>
  <c r="E4" i="133"/>
  <c r="F4" i="133"/>
  <c r="G4" i="133"/>
  <c r="G4" i="134" s="1"/>
  <c r="H4" i="133"/>
  <c r="H4" i="134" s="1"/>
  <c r="I4" i="133"/>
  <c r="I4" i="134" s="1"/>
  <c r="J4" i="133"/>
  <c r="J4" i="134" s="1"/>
  <c r="K4" i="133"/>
  <c r="L4" i="133"/>
  <c r="M4" i="133"/>
  <c r="N4" i="133"/>
  <c r="N4" i="134" s="1"/>
  <c r="O4" i="133"/>
  <c r="O4" i="134" s="1"/>
  <c r="P4" i="133"/>
  <c r="P4" i="134" s="1"/>
  <c r="Q4" i="133"/>
  <c r="Q4" i="134" s="1"/>
  <c r="R4" i="133"/>
  <c r="R4" i="134" s="1"/>
  <c r="S4" i="133"/>
  <c r="S4" i="134" s="1"/>
  <c r="T4" i="133"/>
  <c r="U4" i="133"/>
  <c r="V4" i="133"/>
  <c r="C6" i="133"/>
  <c r="D6" i="133"/>
  <c r="E6" i="133"/>
  <c r="F6" i="133"/>
  <c r="G6" i="133"/>
  <c r="H6" i="133"/>
  <c r="I6" i="133"/>
  <c r="J6" i="133"/>
  <c r="K6" i="133"/>
  <c r="L6" i="133"/>
  <c r="M6" i="133"/>
  <c r="M6" i="134" s="1"/>
  <c r="N6" i="133"/>
  <c r="N6" i="134" s="1"/>
  <c r="O6" i="133"/>
  <c r="P6" i="133"/>
  <c r="Q6" i="133"/>
  <c r="R6" i="133"/>
  <c r="S6" i="133"/>
  <c r="S6" i="134" s="1"/>
  <c r="T6" i="133"/>
  <c r="U6" i="133"/>
  <c r="V6" i="133"/>
  <c r="C7" i="133"/>
  <c r="D7" i="133"/>
  <c r="E7" i="133"/>
  <c r="F7" i="133"/>
  <c r="G7" i="133"/>
  <c r="H7" i="133"/>
  <c r="I7" i="133"/>
  <c r="J7" i="133"/>
  <c r="K7" i="133"/>
  <c r="L7" i="133"/>
  <c r="L7" i="134" s="1"/>
  <c r="M7" i="133"/>
  <c r="M7" i="134" s="1"/>
  <c r="N7" i="133"/>
  <c r="N7" i="134" s="1"/>
  <c r="O7" i="133"/>
  <c r="O7" i="134" s="1"/>
  <c r="P7" i="133"/>
  <c r="P7" i="134" s="1"/>
  <c r="Q7" i="133"/>
  <c r="R7" i="133"/>
  <c r="R7" i="134" s="1"/>
  <c r="S7" i="133"/>
  <c r="T7" i="133"/>
  <c r="T7" i="134" s="1"/>
  <c r="U7" i="133"/>
  <c r="V7" i="133"/>
  <c r="C8" i="133"/>
  <c r="D8" i="133"/>
  <c r="E8" i="133"/>
  <c r="F8" i="133"/>
  <c r="G8" i="133"/>
  <c r="G8" i="134" s="1"/>
  <c r="H8" i="133"/>
  <c r="H8" i="134" s="1"/>
  <c r="I8" i="133"/>
  <c r="I8" i="134" s="1"/>
  <c r="J8" i="133"/>
  <c r="J8" i="134" s="1"/>
  <c r="K8" i="133"/>
  <c r="L8" i="133"/>
  <c r="M8" i="133"/>
  <c r="N8" i="133"/>
  <c r="N8" i="134" s="1"/>
  <c r="O8" i="133"/>
  <c r="P8" i="133"/>
  <c r="Q8" i="133"/>
  <c r="R8" i="133"/>
  <c r="S8" i="133"/>
  <c r="T8" i="133"/>
  <c r="T8" i="134" s="1"/>
  <c r="U8" i="133"/>
  <c r="U8" i="134" s="1"/>
  <c r="V8" i="133"/>
  <c r="C10" i="133"/>
  <c r="D10" i="133"/>
  <c r="E10" i="133"/>
  <c r="F10" i="133"/>
  <c r="G10" i="133"/>
  <c r="H10" i="133"/>
  <c r="I10" i="133"/>
  <c r="J10" i="133"/>
  <c r="K10" i="133"/>
  <c r="L10" i="133"/>
  <c r="M10" i="133"/>
  <c r="M10" i="134" s="1"/>
  <c r="N10" i="133"/>
  <c r="N10" i="134" s="1"/>
  <c r="O10" i="133"/>
  <c r="P10" i="133"/>
  <c r="P10" i="134" s="1"/>
  <c r="Q10" i="133"/>
  <c r="Q10" i="134" s="1"/>
  <c r="R10" i="133"/>
  <c r="R10" i="134" s="1"/>
  <c r="S10" i="133"/>
  <c r="S10" i="134" s="1"/>
  <c r="T10" i="133"/>
  <c r="U10" i="133"/>
  <c r="V10" i="133"/>
  <c r="C13" i="133"/>
  <c r="D13" i="133"/>
  <c r="E13" i="133"/>
  <c r="F13" i="133"/>
  <c r="G13" i="133"/>
  <c r="H13" i="133"/>
  <c r="I13" i="133"/>
  <c r="J13" i="133"/>
  <c r="K13" i="133"/>
  <c r="L13" i="133"/>
  <c r="L13" i="134" s="1"/>
  <c r="M13" i="133"/>
  <c r="M13" i="134" s="1"/>
  <c r="N13" i="133"/>
  <c r="N13" i="134" s="1"/>
  <c r="O13" i="133"/>
  <c r="O13" i="134" s="1"/>
  <c r="P13" i="133"/>
  <c r="Q13" i="133"/>
  <c r="R13" i="133"/>
  <c r="S13" i="133"/>
  <c r="T13" i="133"/>
  <c r="U13" i="133"/>
  <c r="V13" i="133"/>
  <c r="C14" i="133"/>
  <c r="D14" i="133"/>
  <c r="E14" i="133"/>
  <c r="F14" i="133"/>
  <c r="G14" i="133"/>
  <c r="H14" i="133"/>
  <c r="I14" i="133"/>
  <c r="J14" i="133"/>
  <c r="K14" i="133"/>
  <c r="L14" i="133"/>
  <c r="L14" i="134" s="1"/>
  <c r="M14" i="133"/>
  <c r="M14" i="134" s="1"/>
  <c r="N14" i="133"/>
  <c r="N14" i="134" s="1"/>
  <c r="O14" i="133"/>
  <c r="O14" i="134" s="1"/>
  <c r="P14" i="133"/>
  <c r="Q14" i="133"/>
  <c r="R14" i="133"/>
  <c r="R14" i="134" s="1"/>
  <c r="S14" i="133"/>
  <c r="S14" i="134" s="1"/>
  <c r="T14" i="133"/>
  <c r="T14" i="134" s="1"/>
  <c r="U14" i="133"/>
  <c r="V14" i="133"/>
  <c r="C19" i="133"/>
  <c r="D19" i="133"/>
  <c r="E19" i="133"/>
  <c r="F19" i="133"/>
  <c r="G19" i="133"/>
  <c r="H19" i="133"/>
  <c r="I19" i="133"/>
  <c r="J19" i="133"/>
  <c r="K19" i="133"/>
  <c r="L19" i="133"/>
  <c r="M19" i="133"/>
  <c r="N19" i="133"/>
  <c r="O19" i="133"/>
  <c r="O19" i="134" s="1"/>
  <c r="P19" i="133"/>
  <c r="Q19" i="133"/>
  <c r="R19" i="133"/>
  <c r="R19" i="134" s="1"/>
  <c r="S19" i="133"/>
  <c r="S19" i="134" s="1"/>
  <c r="T19" i="133"/>
  <c r="T19" i="134" s="1"/>
  <c r="U19" i="133"/>
  <c r="U19" i="134" s="1"/>
  <c r="V19" i="133"/>
  <c r="C20" i="133"/>
  <c r="D20" i="133"/>
  <c r="E20" i="133"/>
  <c r="F20" i="133"/>
  <c r="G20" i="133"/>
  <c r="G20" i="134" s="1"/>
  <c r="H20" i="133"/>
  <c r="H20" i="134" s="1"/>
  <c r="I20" i="133"/>
  <c r="I20" i="134" s="1"/>
  <c r="J20" i="133"/>
  <c r="J20" i="134" s="1"/>
  <c r="K20" i="133"/>
  <c r="L20" i="133"/>
  <c r="M20" i="133"/>
  <c r="N20" i="133"/>
  <c r="N20" i="134" s="1"/>
  <c r="O20" i="133"/>
  <c r="O20" i="134" s="1"/>
  <c r="P20" i="133"/>
  <c r="P20" i="134" s="1"/>
  <c r="Q20" i="133"/>
  <c r="Q20" i="134" s="1"/>
  <c r="R20" i="133"/>
  <c r="R20" i="134" s="1"/>
  <c r="S20" i="133"/>
  <c r="S20" i="134" s="1"/>
  <c r="T20" i="133"/>
  <c r="U20" i="133"/>
  <c r="V20" i="133"/>
  <c r="C23" i="133"/>
  <c r="D23" i="133"/>
  <c r="E23" i="133"/>
  <c r="F23" i="133"/>
  <c r="G23" i="133"/>
  <c r="H23" i="133"/>
  <c r="I23" i="133"/>
  <c r="J23" i="133"/>
  <c r="K23" i="133"/>
  <c r="L23" i="133"/>
  <c r="L23" i="134" s="1"/>
  <c r="M23" i="133"/>
  <c r="M23" i="134" s="1"/>
  <c r="N23" i="133"/>
  <c r="N23" i="134" s="1"/>
  <c r="O23" i="133"/>
  <c r="O23" i="134" s="1"/>
  <c r="P23" i="133"/>
  <c r="P23" i="134" s="1"/>
  <c r="Q23" i="133"/>
  <c r="R23" i="133"/>
  <c r="R23" i="134" s="1"/>
  <c r="S23" i="133"/>
  <c r="T23" i="133"/>
  <c r="T23" i="134" s="1"/>
  <c r="U23" i="133"/>
  <c r="V23" i="133"/>
  <c r="D24" i="133"/>
  <c r="E24" i="133"/>
  <c r="F24" i="133"/>
  <c r="G24" i="133"/>
  <c r="G24" i="134" s="1"/>
  <c r="H24" i="133"/>
  <c r="H24" i="134" s="1"/>
  <c r="I24" i="133"/>
  <c r="I24" i="134" s="1"/>
  <c r="J24" i="133"/>
  <c r="J24" i="134" s="1"/>
  <c r="K24" i="133"/>
  <c r="L24" i="133"/>
  <c r="M24" i="133"/>
  <c r="N24" i="133"/>
  <c r="N24" i="134" s="1"/>
  <c r="O24" i="133"/>
  <c r="P24" i="133"/>
  <c r="P24" i="134" s="1"/>
  <c r="Q24" i="133"/>
  <c r="R24" i="133"/>
  <c r="R24" i="134" s="1"/>
  <c r="S24" i="133"/>
  <c r="S24" i="134" s="1"/>
  <c r="T24" i="133"/>
  <c r="U24" i="133"/>
  <c r="V24" i="133"/>
  <c r="C31" i="133"/>
  <c r="D31" i="133"/>
  <c r="E31" i="133"/>
  <c r="F31" i="133"/>
  <c r="G31" i="133"/>
  <c r="H31" i="133"/>
  <c r="I31" i="133"/>
  <c r="J31" i="133"/>
  <c r="K31" i="133"/>
  <c r="L31" i="133"/>
  <c r="M31" i="133"/>
  <c r="M31" i="134" s="1"/>
  <c r="N31" i="133"/>
  <c r="N31" i="134" s="1"/>
  <c r="O31" i="133"/>
  <c r="O31" i="134" s="1"/>
  <c r="P31" i="133"/>
  <c r="Q31" i="133"/>
  <c r="R31" i="133"/>
  <c r="S31" i="133"/>
  <c r="S31" i="134" s="1"/>
  <c r="T31" i="133"/>
  <c r="T31" i="134" s="1"/>
  <c r="U31" i="133"/>
  <c r="U31" i="134" s="1"/>
  <c r="V31" i="133"/>
  <c r="C32" i="133"/>
  <c r="D32" i="133"/>
  <c r="E32" i="133"/>
  <c r="F32" i="133"/>
  <c r="G32" i="133"/>
  <c r="G32" i="134" s="1"/>
  <c r="H32" i="133"/>
  <c r="H32" i="134" s="1"/>
  <c r="I32" i="133"/>
  <c r="I32" i="134" s="1"/>
  <c r="J32" i="133"/>
  <c r="K32" i="133"/>
  <c r="L32" i="133"/>
  <c r="M32" i="133"/>
  <c r="N32" i="133"/>
  <c r="O32" i="133"/>
  <c r="P32" i="133"/>
  <c r="P32" i="134" s="1"/>
  <c r="Q32" i="133"/>
  <c r="R32" i="133"/>
  <c r="S32" i="133"/>
  <c r="S32" i="134" s="1"/>
  <c r="T32" i="133"/>
  <c r="T32" i="134" s="1"/>
  <c r="U32" i="133"/>
  <c r="U32" i="134" s="1"/>
  <c r="V32" i="133"/>
  <c r="C33" i="133"/>
  <c r="D33" i="133"/>
  <c r="E33" i="133"/>
  <c r="F33" i="133"/>
  <c r="G33" i="133"/>
  <c r="H33" i="133"/>
  <c r="I33" i="133"/>
  <c r="J33" i="133"/>
  <c r="K33" i="133"/>
  <c r="L33" i="133"/>
  <c r="M33" i="133"/>
  <c r="M33" i="134" s="1"/>
  <c r="N33" i="133"/>
  <c r="N33" i="134" s="1"/>
  <c r="O33" i="133"/>
  <c r="O33" i="134" s="1"/>
  <c r="P33" i="133"/>
  <c r="Q33" i="133"/>
  <c r="R33" i="133"/>
  <c r="S33" i="133"/>
  <c r="T33" i="133"/>
  <c r="U33" i="133"/>
  <c r="V33" i="133"/>
  <c r="C34" i="133"/>
  <c r="D34" i="133"/>
  <c r="E34" i="133"/>
  <c r="F34" i="133"/>
  <c r="G34" i="133"/>
  <c r="H34" i="133"/>
  <c r="I34" i="133"/>
  <c r="J34" i="133"/>
  <c r="K34" i="133"/>
  <c r="K34" i="134" s="1"/>
  <c r="L34" i="133"/>
  <c r="L34" i="134" s="1"/>
  <c r="M34" i="133"/>
  <c r="M34" i="134" s="1"/>
  <c r="N34" i="133"/>
  <c r="N34" i="134" s="1"/>
  <c r="O34" i="133"/>
  <c r="O34" i="134" s="1"/>
  <c r="P34" i="133"/>
  <c r="P34" i="134" s="1"/>
  <c r="Q34" i="133"/>
  <c r="Q34" i="134" s="1"/>
  <c r="R34" i="133"/>
  <c r="S34" i="133"/>
  <c r="S34" i="134" s="1"/>
  <c r="T34" i="133"/>
  <c r="U34" i="133"/>
  <c r="V34" i="133"/>
  <c r="C35" i="133"/>
  <c r="D35" i="133"/>
  <c r="E35" i="133"/>
  <c r="F35" i="133"/>
  <c r="G35" i="133"/>
  <c r="H35" i="133"/>
  <c r="I35" i="133"/>
  <c r="J35" i="133"/>
  <c r="K35" i="133"/>
  <c r="L35" i="133"/>
  <c r="L35" i="134" s="1"/>
  <c r="M35" i="133"/>
  <c r="N35" i="133"/>
  <c r="O35" i="133"/>
  <c r="O35" i="134" s="1"/>
  <c r="P35" i="133"/>
  <c r="P35" i="134" s="1"/>
  <c r="Q35" i="133"/>
  <c r="Q35" i="134" s="1"/>
  <c r="R35" i="133"/>
  <c r="R35" i="134" s="1"/>
  <c r="S35" i="133"/>
  <c r="T35" i="133"/>
  <c r="T35" i="134" s="1"/>
  <c r="U35" i="133"/>
  <c r="U35" i="134" s="1"/>
  <c r="V35" i="133"/>
  <c r="C38" i="133"/>
  <c r="D38" i="133"/>
  <c r="E38" i="133"/>
  <c r="F38" i="133"/>
  <c r="G38" i="133"/>
  <c r="H38" i="133"/>
  <c r="I38" i="133"/>
  <c r="J38" i="133"/>
  <c r="K38" i="133"/>
  <c r="K38" i="134" s="1"/>
  <c r="L38" i="133"/>
  <c r="L38" i="134" s="1"/>
  <c r="M38" i="133"/>
  <c r="M38" i="134" s="1"/>
  <c r="N38" i="133"/>
  <c r="N38" i="134" s="1"/>
  <c r="O38" i="133"/>
  <c r="O38" i="134" s="1"/>
  <c r="P38" i="133"/>
  <c r="P38" i="134" s="1"/>
  <c r="Q38" i="133"/>
  <c r="R38" i="133"/>
  <c r="R38" i="134" s="1"/>
  <c r="S38" i="133"/>
  <c r="T38" i="133"/>
  <c r="T38" i="134" s="1"/>
  <c r="U38" i="133"/>
  <c r="V38" i="133"/>
  <c r="C39" i="133"/>
  <c r="D39" i="133"/>
  <c r="E39" i="133"/>
  <c r="F39" i="133"/>
  <c r="G39" i="133"/>
  <c r="H39" i="133"/>
  <c r="I39" i="133"/>
  <c r="J39" i="133"/>
  <c r="K39" i="133"/>
  <c r="L39" i="133"/>
  <c r="L39" i="134" s="1"/>
  <c r="M39" i="133"/>
  <c r="N39" i="133"/>
  <c r="N39" i="134" s="1"/>
  <c r="O39" i="133"/>
  <c r="O39" i="134" s="1"/>
  <c r="P39" i="133"/>
  <c r="P39" i="134" s="1"/>
  <c r="Q39" i="133"/>
  <c r="Q39" i="134" s="1"/>
  <c r="R39" i="133"/>
  <c r="S39" i="133"/>
  <c r="T39" i="133"/>
  <c r="U39" i="133"/>
  <c r="V39" i="133"/>
  <c r="C40" i="133"/>
  <c r="D40" i="133"/>
  <c r="E40" i="133"/>
  <c r="F40" i="133"/>
  <c r="G40" i="133"/>
  <c r="G40" i="134" s="1"/>
  <c r="H40" i="133"/>
  <c r="H40" i="134" s="1"/>
  <c r="I40" i="133"/>
  <c r="I40" i="134" s="1"/>
  <c r="J40" i="133"/>
  <c r="J40" i="134" s="1"/>
  <c r="K40" i="133"/>
  <c r="L40" i="133"/>
  <c r="M40" i="133"/>
  <c r="N40" i="133"/>
  <c r="N40" i="134" s="1"/>
  <c r="O40" i="133"/>
  <c r="O40" i="134" s="1"/>
  <c r="P40" i="133"/>
  <c r="Q40" i="133"/>
  <c r="R40" i="133"/>
  <c r="S40" i="133"/>
  <c r="S40" i="134" s="1"/>
  <c r="T40" i="133"/>
  <c r="U40" i="133"/>
  <c r="V40" i="133"/>
  <c r="C41" i="133"/>
  <c r="D41" i="133"/>
  <c r="E41" i="133"/>
  <c r="F41" i="133"/>
  <c r="G41" i="133"/>
  <c r="G41" i="134" s="1"/>
  <c r="H41" i="133"/>
  <c r="H41" i="134" s="1"/>
  <c r="I41" i="133"/>
  <c r="I41" i="134" s="1"/>
  <c r="J41" i="133"/>
  <c r="J41" i="134" s="1"/>
  <c r="K41" i="133"/>
  <c r="K41" i="134" s="1"/>
  <c r="L41" i="133"/>
  <c r="L41" i="134" s="1"/>
  <c r="M41" i="133"/>
  <c r="M41" i="134" s="1"/>
  <c r="N41" i="133"/>
  <c r="N41" i="134" s="1"/>
  <c r="O41" i="133"/>
  <c r="O41" i="134" s="1"/>
  <c r="P41" i="133"/>
  <c r="Q41" i="133"/>
  <c r="R41" i="133"/>
  <c r="S41" i="133"/>
  <c r="T41" i="133"/>
  <c r="U41" i="133"/>
  <c r="V41" i="133"/>
  <c r="C43" i="133"/>
  <c r="D43" i="133"/>
  <c r="E43" i="133"/>
  <c r="F43" i="133"/>
  <c r="G43" i="133"/>
  <c r="H43" i="133"/>
  <c r="I43" i="133"/>
  <c r="J43" i="133"/>
  <c r="K43" i="133"/>
  <c r="L43" i="133"/>
  <c r="M43" i="133"/>
  <c r="M43" i="134" s="1"/>
  <c r="N43" i="133"/>
  <c r="N43" i="134" s="1"/>
  <c r="O43" i="133"/>
  <c r="O43" i="134" s="1"/>
  <c r="P43" i="133"/>
  <c r="P43" i="134" s="1"/>
  <c r="Q43" i="133"/>
  <c r="R43" i="133"/>
  <c r="S43" i="133"/>
  <c r="T43" i="133"/>
  <c r="T43" i="134" s="1"/>
  <c r="U43" i="133"/>
  <c r="U43" i="134" s="1"/>
  <c r="V43" i="133"/>
  <c r="C44" i="133"/>
  <c r="D44" i="133"/>
  <c r="E44" i="133"/>
  <c r="F44" i="133"/>
  <c r="G44" i="133"/>
  <c r="G44" i="134" s="1"/>
  <c r="H44" i="133"/>
  <c r="H44" i="134" s="1"/>
  <c r="I44" i="133"/>
  <c r="I44" i="134" s="1"/>
  <c r="J44" i="133"/>
  <c r="J44" i="134" s="1"/>
  <c r="K44" i="133"/>
  <c r="L44" i="133"/>
  <c r="M44" i="133"/>
  <c r="N44" i="133"/>
  <c r="N44" i="134" s="1"/>
  <c r="O44" i="133"/>
  <c r="P44" i="133"/>
  <c r="Q44" i="133"/>
  <c r="Q44" i="134" s="1"/>
  <c r="R44" i="133"/>
  <c r="R44" i="134" s="1"/>
  <c r="S44" i="133"/>
  <c r="T44" i="133"/>
  <c r="U44" i="133"/>
  <c r="U44" i="134" s="1"/>
  <c r="V44" i="133"/>
  <c r="L44" i="134" l="1"/>
  <c r="L202" i="134"/>
  <c r="L123" i="134"/>
  <c r="L40" i="134"/>
  <c r="L198" i="134"/>
  <c r="L119" i="134"/>
  <c r="L113" i="134"/>
  <c r="L192" i="134"/>
  <c r="L112" i="134"/>
  <c r="L191" i="134"/>
  <c r="L32" i="134"/>
  <c r="L111" i="134"/>
  <c r="L190" i="134"/>
  <c r="L189" i="134"/>
  <c r="L110" i="134"/>
  <c r="L24" i="134"/>
  <c r="L103" i="134"/>
  <c r="L182" i="134"/>
  <c r="L20" i="134"/>
  <c r="L99" i="134"/>
  <c r="L178" i="134"/>
  <c r="L177" i="134"/>
  <c r="L98" i="134"/>
  <c r="L8" i="134"/>
  <c r="L87" i="134"/>
  <c r="L166" i="134"/>
  <c r="L165" i="134"/>
  <c r="L86" i="134"/>
  <c r="L85" i="134"/>
  <c r="L164" i="134"/>
  <c r="L4" i="134"/>
  <c r="L162" i="134"/>
  <c r="L83" i="134"/>
  <c r="L161" i="134"/>
  <c r="L82" i="134"/>
  <c r="L33" i="134"/>
  <c r="K44" i="134"/>
  <c r="K123" i="134"/>
  <c r="K202" i="134"/>
  <c r="K43" i="134"/>
  <c r="K122" i="134"/>
  <c r="K201" i="134"/>
  <c r="K120" i="134"/>
  <c r="K199" i="134"/>
  <c r="K40" i="134"/>
  <c r="K198" i="134"/>
  <c r="K119" i="134"/>
  <c r="K39" i="134"/>
  <c r="K197" i="134"/>
  <c r="K118" i="134"/>
  <c r="K196" i="134"/>
  <c r="K117" i="134"/>
  <c r="K35" i="134"/>
  <c r="K193" i="134"/>
  <c r="K114" i="134"/>
  <c r="K192" i="134"/>
  <c r="K113" i="134"/>
  <c r="K33" i="134"/>
  <c r="K191" i="134"/>
  <c r="K112" i="134"/>
  <c r="K32" i="134"/>
  <c r="K190" i="134"/>
  <c r="K111" i="134"/>
  <c r="K31" i="134"/>
  <c r="K189" i="134"/>
  <c r="K110" i="134"/>
  <c r="K24" i="134"/>
  <c r="K182" i="134"/>
  <c r="K103" i="134"/>
  <c r="K23" i="134"/>
  <c r="K181" i="134"/>
  <c r="K102" i="134"/>
  <c r="K20" i="134"/>
  <c r="K178" i="134"/>
  <c r="K99" i="134"/>
  <c r="K19" i="134"/>
  <c r="K177" i="134"/>
  <c r="K98" i="134"/>
  <c r="K14" i="134"/>
  <c r="K172" i="134"/>
  <c r="K93" i="134"/>
  <c r="K13" i="134"/>
  <c r="K92" i="134"/>
  <c r="K171" i="134"/>
  <c r="K10" i="134"/>
  <c r="K168" i="134"/>
  <c r="K89" i="134"/>
  <c r="K8" i="134"/>
  <c r="K87" i="134"/>
  <c r="K166" i="134"/>
  <c r="K7" i="134"/>
  <c r="K86" i="134"/>
  <c r="K165" i="134"/>
  <c r="K6" i="134"/>
  <c r="K164" i="134"/>
  <c r="K85" i="134"/>
  <c r="K4" i="134"/>
  <c r="K162" i="134"/>
  <c r="K83" i="134"/>
  <c r="K3" i="134"/>
  <c r="K161" i="134"/>
  <c r="K82" i="134"/>
  <c r="J202" i="134"/>
  <c r="J123" i="134"/>
  <c r="J43" i="134"/>
  <c r="J201" i="134"/>
  <c r="J122" i="134"/>
  <c r="J120" i="134"/>
  <c r="J199" i="134"/>
  <c r="J198" i="134"/>
  <c r="J119" i="134"/>
  <c r="J39" i="134"/>
  <c r="J118" i="134"/>
  <c r="J197" i="134"/>
  <c r="J38" i="134"/>
  <c r="J196" i="134"/>
  <c r="J117" i="134"/>
  <c r="J35" i="134"/>
  <c r="J114" i="134"/>
  <c r="J193" i="134"/>
  <c r="J34" i="134"/>
  <c r="J113" i="134"/>
  <c r="J192" i="134"/>
  <c r="J33" i="134"/>
  <c r="J112" i="134"/>
  <c r="J191" i="134"/>
  <c r="J111" i="134"/>
  <c r="J190" i="134"/>
  <c r="J31" i="134"/>
  <c r="J110" i="134"/>
  <c r="J189" i="134"/>
  <c r="J182" i="134"/>
  <c r="J103" i="134"/>
  <c r="J23" i="134"/>
  <c r="J181" i="134"/>
  <c r="J102" i="134"/>
  <c r="J178" i="134"/>
  <c r="J99" i="134"/>
  <c r="J19" i="134"/>
  <c r="J177" i="134"/>
  <c r="J98" i="134"/>
  <c r="J14" i="134"/>
  <c r="J93" i="134"/>
  <c r="J172" i="134"/>
  <c r="J13" i="134"/>
  <c r="J92" i="134"/>
  <c r="J171" i="134"/>
  <c r="J10" i="134"/>
  <c r="J89" i="134"/>
  <c r="J168" i="134"/>
  <c r="J87" i="134"/>
  <c r="J166" i="134"/>
  <c r="J7" i="134"/>
  <c r="J86" i="134"/>
  <c r="J165" i="134"/>
  <c r="J6" i="134"/>
  <c r="J164" i="134"/>
  <c r="J85" i="134"/>
  <c r="J162" i="134"/>
  <c r="J83" i="134"/>
  <c r="J3" i="134"/>
  <c r="J161" i="134"/>
  <c r="J82" i="134"/>
  <c r="L31" i="134"/>
  <c r="I123" i="134"/>
  <c r="I202" i="134"/>
  <c r="I43" i="134"/>
  <c r="I122" i="134"/>
  <c r="I201" i="134"/>
  <c r="I199" i="134"/>
  <c r="I120" i="134"/>
  <c r="I198" i="134"/>
  <c r="I119" i="134"/>
  <c r="I39" i="134"/>
  <c r="I197" i="134"/>
  <c r="I118" i="134"/>
  <c r="I38" i="134"/>
  <c r="I196" i="134"/>
  <c r="I117" i="134"/>
  <c r="I35" i="134"/>
  <c r="I114" i="134"/>
  <c r="I193" i="134"/>
  <c r="I34" i="134"/>
  <c r="I192" i="134"/>
  <c r="I113" i="134"/>
  <c r="I33" i="134"/>
  <c r="I191" i="134"/>
  <c r="I112" i="134"/>
  <c r="I190" i="134"/>
  <c r="I111" i="134"/>
  <c r="I31" i="134"/>
  <c r="I189" i="134"/>
  <c r="I110" i="134"/>
  <c r="I103" i="134"/>
  <c r="I182" i="134"/>
  <c r="I23" i="134"/>
  <c r="I181" i="134"/>
  <c r="I102" i="134"/>
  <c r="I99" i="134"/>
  <c r="I178" i="134"/>
  <c r="I19" i="134"/>
  <c r="I98" i="134"/>
  <c r="I177" i="134"/>
  <c r="I14" i="134"/>
  <c r="I172" i="134"/>
  <c r="I93" i="134"/>
  <c r="I13" i="134"/>
  <c r="I171" i="134"/>
  <c r="I92" i="134"/>
  <c r="I10" i="134"/>
  <c r="I89" i="134"/>
  <c r="I168" i="134"/>
  <c r="I166" i="134"/>
  <c r="I87" i="134"/>
  <c r="I7" i="134"/>
  <c r="I165" i="134"/>
  <c r="I86" i="134"/>
  <c r="I6" i="134"/>
  <c r="I164" i="134"/>
  <c r="I85" i="134"/>
  <c r="I83" i="134"/>
  <c r="I162" i="134"/>
  <c r="I3" i="134"/>
  <c r="I82" i="134"/>
  <c r="I161" i="134"/>
  <c r="L6" i="134"/>
  <c r="V38" i="134"/>
  <c r="V196" i="134"/>
  <c r="V117" i="134"/>
  <c r="V35" i="134"/>
  <c r="V114" i="134"/>
  <c r="V193" i="134"/>
  <c r="V31" i="134"/>
  <c r="V110" i="134"/>
  <c r="V189" i="134"/>
  <c r="V19" i="134"/>
  <c r="V98" i="134"/>
  <c r="V177" i="134"/>
  <c r="V7" i="134"/>
  <c r="V165" i="134"/>
  <c r="V86" i="134"/>
  <c r="V4" i="134"/>
  <c r="V162" i="134"/>
  <c r="V83" i="134"/>
  <c r="U197" i="134"/>
  <c r="U118" i="134"/>
  <c r="U34" i="134"/>
  <c r="U192" i="134"/>
  <c r="U113" i="134"/>
  <c r="U190" i="134"/>
  <c r="U111" i="134"/>
  <c r="U10" i="134"/>
  <c r="U168" i="134"/>
  <c r="U89" i="134"/>
  <c r="U86" i="134"/>
  <c r="U165" i="134"/>
  <c r="U162" i="134"/>
  <c r="U83" i="134"/>
  <c r="T202" i="134"/>
  <c r="T123" i="134"/>
  <c r="T198" i="134"/>
  <c r="T119" i="134"/>
  <c r="T103" i="134"/>
  <c r="T182" i="134"/>
  <c r="T178" i="134"/>
  <c r="T99" i="134"/>
  <c r="T164" i="134"/>
  <c r="T85" i="134"/>
  <c r="S117" i="134"/>
  <c r="S196" i="134"/>
  <c r="S114" i="134"/>
  <c r="S193" i="134"/>
  <c r="S111" i="134"/>
  <c r="S190" i="134"/>
  <c r="S98" i="134"/>
  <c r="S177" i="134"/>
  <c r="S87" i="134"/>
  <c r="S166" i="134"/>
  <c r="S165" i="134"/>
  <c r="S86" i="134"/>
  <c r="S161" i="134"/>
  <c r="S82" i="134"/>
  <c r="R197" i="134"/>
  <c r="R118" i="134"/>
  <c r="R192" i="134"/>
  <c r="R113" i="134"/>
  <c r="R33" i="134"/>
  <c r="R112" i="134"/>
  <c r="R191" i="134"/>
  <c r="R110" i="134"/>
  <c r="R189" i="134"/>
  <c r="R89" i="134"/>
  <c r="R168" i="134"/>
  <c r="R87" i="134"/>
  <c r="R166" i="134"/>
  <c r="R85" i="134"/>
  <c r="R164" i="134"/>
  <c r="R82" i="134"/>
  <c r="R161" i="134"/>
  <c r="Q122" i="134"/>
  <c r="Q201" i="134"/>
  <c r="Q41" i="134"/>
  <c r="Q120" i="134"/>
  <c r="Q199" i="134"/>
  <c r="Q33" i="134"/>
  <c r="Q112" i="134"/>
  <c r="Q191" i="134"/>
  <c r="Q110" i="134"/>
  <c r="Q189" i="134"/>
  <c r="Q178" i="134"/>
  <c r="Q99" i="134"/>
  <c r="Q89" i="134"/>
  <c r="Q168" i="134"/>
  <c r="Q83" i="134"/>
  <c r="Q162" i="134"/>
  <c r="S8" i="134"/>
  <c r="P123" i="134"/>
  <c r="P202" i="134"/>
  <c r="P41" i="134"/>
  <c r="P199" i="134"/>
  <c r="P120" i="134"/>
  <c r="P181" i="134"/>
  <c r="P102" i="134"/>
  <c r="P177" i="134"/>
  <c r="P98" i="134"/>
  <c r="P161" i="134"/>
  <c r="P82" i="134"/>
  <c r="O197" i="134"/>
  <c r="O118" i="134"/>
  <c r="O113" i="134"/>
  <c r="O192" i="134"/>
  <c r="O190" i="134"/>
  <c r="O111" i="134"/>
  <c r="O102" i="134"/>
  <c r="O181" i="134"/>
  <c r="O93" i="134"/>
  <c r="O172" i="134"/>
  <c r="O85" i="134"/>
  <c r="O164" i="134"/>
  <c r="N123" i="134"/>
  <c r="N202" i="134"/>
  <c r="N120" i="134"/>
  <c r="N199" i="134"/>
  <c r="N93" i="134"/>
  <c r="N172" i="134"/>
  <c r="N85" i="134"/>
  <c r="N164" i="134"/>
  <c r="M118" i="134"/>
  <c r="M197" i="134"/>
  <c r="M192" i="134"/>
  <c r="M113" i="134"/>
  <c r="M32" i="134"/>
  <c r="M190" i="134"/>
  <c r="M111" i="134"/>
  <c r="L196" i="134"/>
  <c r="L117" i="134"/>
  <c r="L92" i="134"/>
  <c r="L171" i="134"/>
  <c r="O6" i="134"/>
  <c r="H123" i="134"/>
  <c r="H202" i="134"/>
  <c r="H38" i="134"/>
  <c r="H196" i="134"/>
  <c r="H117" i="134"/>
  <c r="H35" i="134"/>
  <c r="H114" i="134"/>
  <c r="H193" i="134"/>
  <c r="H111" i="134"/>
  <c r="H190" i="134"/>
  <c r="H14" i="134"/>
  <c r="H172" i="134"/>
  <c r="H93" i="134"/>
  <c r="H162" i="134"/>
  <c r="H83" i="134"/>
  <c r="T44" i="134"/>
  <c r="G39" i="134"/>
  <c r="G197" i="134"/>
  <c r="G118" i="134"/>
  <c r="G34" i="134"/>
  <c r="G113" i="134"/>
  <c r="G192" i="134"/>
  <c r="G111" i="134"/>
  <c r="G190" i="134"/>
  <c r="G103" i="134"/>
  <c r="G182" i="134"/>
  <c r="G13" i="134"/>
  <c r="G92" i="134"/>
  <c r="G171" i="134"/>
  <c r="G10" i="134"/>
  <c r="G89" i="134"/>
  <c r="G168" i="134"/>
  <c r="G6" i="134"/>
  <c r="G164" i="134"/>
  <c r="G85" i="134"/>
  <c r="F44" i="134"/>
  <c r="F123" i="134"/>
  <c r="F202" i="134"/>
  <c r="F43" i="134"/>
  <c r="F122" i="134"/>
  <c r="F201" i="134"/>
  <c r="F41" i="134"/>
  <c r="F120" i="134"/>
  <c r="F199" i="134"/>
  <c r="F40" i="134"/>
  <c r="F119" i="134"/>
  <c r="F198" i="134"/>
  <c r="F39" i="134"/>
  <c r="F118" i="134"/>
  <c r="F197" i="134"/>
  <c r="F38" i="134"/>
  <c r="F196" i="134"/>
  <c r="F117" i="134"/>
  <c r="F35" i="134"/>
  <c r="F193" i="134"/>
  <c r="F114" i="134"/>
  <c r="F34" i="134"/>
  <c r="F192" i="134"/>
  <c r="F113" i="134"/>
  <c r="F33" i="134"/>
  <c r="F191" i="134"/>
  <c r="F112" i="134"/>
  <c r="F32" i="134"/>
  <c r="F190" i="134"/>
  <c r="F111" i="134"/>
  <c r="F31" i="134"/>
  <c r="F110" i="134"/>
  <c r="F189" i="134"/>
  <c r="F24" i="134"/>
  <c r="F103" i="134"/>
  <c r="F182" i="134"/>
  <c r="F23" i="134"/>
  <c r="F102" i="134"/>
  <c r="F181" i="134"/>
  <c r="F20" i="134"/>
  <c r="F99" i="134"/>
  <c r="F178" i="134"/>
  <c r="F19" i="134"/>
  <c r="F98" i="134"/>
  <c r="F177" i="134"/>
  <c r="F14" i="134"/>
  <c r="F172" i="134"/>
  <c r="F93" i="134"/>
  <c r="F13" i="134"/>
  <c r="F171" i="134"/>
  <c r="F92" i="134"/>
  <c r="F10" i="134"/>
  <c r="F89" i="134"/>
  <c r="F168" i="134"/>
  <c r="F8" i="134"/>
  <c r="F87" i="134"/>
  <c r="F166" i="134"/>
  <c r="F7" i="134"/>
  <c r="F165" i="134"/>
  <c r="F86" i="134"/>
  <c r="F6" i="134"/>
  <c r="F164" i="134"/>
  <c r="F85" i="134"/>
  <c r="F4" i="134"/>
  <c r="F83" i="134"/>
  <c r="F162" i="134"/>
  <c r="F3" i="134"/>
  <c r="F82" i="134"/>
  <c r="F161" i="134"/>
  <c r="V39" i="134"/>
  <c r="V118" i="134"/>
  <c r="V197" i="134"/>
  <c r="V34" i="134"/>
  <c r="V192" i="134"/>
  <c r="V113" i="134"/>
  <c r="V32" i="134"/>
  <c r="V190" i="134"/>
  <c r="V111" i="134"/>
  <c r="V8" i="134"/>
  <c r="V166" i="134"/>
  <c r="V87" i="134"/>
  <c r="V3" i="134"/>
  <c r="V161" i="134"/>
  <c r="V82" i="134"/>
  <c r="U198" i="134"/>
  <c r="U119" i="134"/>
  <c r="U33" i="134"/>
  <c r="U191" i="134"/>
  <c r="U112" i="134"/>
  <c r="U189" i="134"/>
  <c r="U110" i="134"/>
  <c r="U103" i="134"/>
  <c r="U182" i="134"/>
  <c r="U13" i="134"/>
  <c r="U92" i="134"/>
  <c r="U171" i="134"/>
  <c r="T197" i="134"/>
  <c r="T118" i="134"/>
  <c r="T113" i="134"/>
  <c r="T192" i="134"/>
  <c r="T181" i="134"/>
  <c r="T102" i="134"/>
  <c r="T13" i="134"/>
  <c r="T92" i="134"/>
  <c r="T171" i="134"/>
  <c r="T89" i="134"/>
  <c r="T168" i="134"/>
  <c r="T87" i="134"/>
  <c r="T166" i="134"/>
  <c r="T86" i="134"/>
  <c r="T165" i="134"/>
  <c r="T82" i="134"/>
  <c r="T161" i="134"/>
  <c r="S201" i="134"/>
  <c r="S122" i="134"/>
  <c r="S41" i="134"/>
  <c r="S199" i="134"/>
  <c r="S120" i="134"/>
  <c r="S33" i="134"/>
  <c r="S191" i="134"/>
  <c r="S112" i="134"/>
  <c r="S181" i="134"/>
  <c r="S102" i="134"/>
  <c r="S99" i="134"/>
  <c r="S178" i="134"/>
  <c r="S172" i="134"/>
  <c r="S93" i="134"/>
  <c r="R198" i="134"/>
  <c r="R119" i="134"/>
  <c r="R111" i="134"/>
  <c r="R190" i="134"/>
  <c r="R103" i="134"/>
  <c r="R182" i="134"/>
  <c r="R13" i="134"/>
  <c r="R171" i="134"/>
  <c r="R92" i="134"/>
  <c r="Q198" i="134"/>
  <c r="Q119" i="134"/>
  <c r="Q181" i="134"/>
  <c r="Q102" i="134"/>
  <c r="Q165" i="134"/>
  <c r="Q86" i="134"/>
  <c r="P197" i="134"/>
  <c r="P118" i="134"/>
  <c r="P113" i="134"/>
  <c r="P192" i="134"/>
  <c r="P103" i="134"/>
  <c r="P182" i="134"/>
  <c r="P99" i="134"/>
  <c r="P178" i="134"/>
  <c r="P13" i="134"/>
  <c r="P92" i="134"/>
  <c r="P171" i="134"/>
  <c r="P168" i="134"/>
  <c r="P89" i="134"/>
  <c r="U39" i="134"/>
  <c r="O122" i="134"/>
  <c r="O201" i="134"/>
  <c r="O119" i="134"/>
  <c r="O198" i="134"/>
  <c r="O99" i="134"/>
  <c r="O178" i="134"/>
  <c r="O168" i="134"/>
  <c r="O89" i="134"/>
  <c r="O165" i="134"/>
  <c r="O86" i="134"/>
  <c r="O82" i="134"/>
  <c r="O161" i="134"/>
  <c r="T39" i="134"/>
  <c r="N118" i="134"/>
  <c r="N197" i="134"/>
  <c r="N192" i="134"/>
  <c r="N113" i="134"/>
  <c r="N189" i="134"/>
  <c r="N110" i="134"/>
  <c r="N98" i="134"/>
  <c r="N177" i="134"/>
  <c r="M44" i="134"/>
  <c r="M123" i="134"/>
  <c r="M202" i="134"/>
  <c r="M117" i="134"/>
  <c r="M196" i="134"/>
  <c r="M193" i="134"/>
  <c r="M114" i="134"/>
  <c r="M98" i="134"/>
  <c r="M177" i="134"/>
  <c r="M8" i="134"/>
  <c r="M166" i="134"/>
  <c r="M87" i="134"/>
  <c r="M4" i="134"/>
  <c r="M83" i="134"/>
  <c r="M162" i="134"/>
  <c r="R39" i="134"/>
  <c r="L199" i="134"/>
  <c r="L120" i="134"/>
  <c r="L114" i="134"/>
  <c r="L193" i="134"/>
  <c r="L168" i="134"/>
  <c r="L89" i="134"/>
  <c r="T10" i="134"/>
  <c r="H39" i="134"/>
  <c r="H197" i="134"/>
  <c r="H118" i="134"/>
  <c r="H34" i="134"/>
  <c r="H113" i="134"/>
  <c r="H192" i="134"/>
  <c r="H31" i="134"/>
  <c r="H110" i="134"/>
  <c r="H189" i="134"/>
  <c r="H103" i="134"/>
  <c r="H182" i="134"/>
  <c r="H178" i="134"/>
  <c r="H99" i="134"/>
  <c r="U40" i="134"/>
  <c r="R32" i="134"/>
  <c r="G202" i="134"/>
  <c r="G123" i="134"/>
  <c r="G38" i="134"/>
  <c r="G117" i="134"/>
  <c r="G196" i="134"/>
  <c r="G35" i="134"/>
  <c r="G114" i="134"/>
  <c r="G193" i="134"/>
  <c r="G23" i="134"/>
  <c r="G102" i="134"/>
  <c r="G181" i="134"/>
  <c r="G178" i="134"/>
  <c r="G99" i="134"/>
  <c r="P19" i="134"/>
  <c r="O10" i="134"/>
  <c r="E44" i="134"/>
  <c r="E202" i="134"/>
  <c r="E123" i="134"/>
  <c r="E43" i="134"/>
  <c r="E201" i="134"/>
  <c r="E122" i="134"/>
  <c r="E41" i="134"/>
  <c r="E120" i="134"/>
  <c r="E199" i="134"/>
  <c r="E40" i="134"/>
  <c r="E198" i="134"/>
  <c r="E119" i="134"/>
  <c r="E39" i="134"/>
  <c r="E197" i="134"/>
  <c r="E118" i="134"/>
  <c r="E38" i="134"/>
  <c r="E196" i="134"/>
  <c r="E117" i="134"/>
  <c r="E35" i="134"/>
  <c r="E193" i="134"/>
  <c r="E114" i="134"/>
  <c r="E34" i="134"/>
  <c r="E113" i="134"/>
  <c r="E192" i="134"/>
  <c r="E33" i="134"/>
  <c r="E112" i="134"/>
  <c r="E191" i="134"/>
  <c r="E32" i="134"/>
  <c r="E111" i="134"/>
  <c r="E190" i="134"/>
  <c r="E31" i="134"/>
  <c r="E110" i="134"/>
  <c r="E189" i="134"/>
  <c r="E24" i="134"/>
  <c r="E103" i="134"/>
  <c r="E182" i="134"/>
  <c r="E23" i="134"/>
  <c r="E102" i="134"/>
  <c r="E181" i="134"/>
  <c r="E20" i="134"/>
  <c r="E178" i="134"/>
  <c r="E99" i="134"/>
  <c r="E19" i="134"/>
  <c r="E177" i="134"/>
  <c r="E98" i="134"/>
  <c r="E14" i="134"/>
  <c r="E172" i="134"/>
  <c r="E93" i="134"/>
  <c r="E13" i="134"/>
  <c r="E92" i="134"/>
  <c r="E171" i="134"/>
  <c r="E10" i="134"/>
  <c r="E89" i="134"/>
  <c r="E168" i="134"/>
  <c r="E8" i="134"/>
  <c r="E166" i="134"/>
  <c r="E87" i="134"/>
  <c r="E7" i="134"/>
  <c r="E86" i="134"/>
  <c r="E165" i="134"/>
  <c r="E6" i="134"/>
  <c r="E164" i="134"/>
  <c r="E85" i="134"/>
  <c r="E4" i="134"/>
  <c r="E162" i="134"/>
  <c r="E83" i="134"/>
  <c r="E3" i="134"/>
  <c r="E82" i="134"/>
  <c r="E161" i="134"/>
  <c r="R40" i="134"/>
  <c r="S38" i="134"/>
  <c r="T34" i="134"/>
  <c r="O32" i="134"/>
  <c r="S23" i="134"/>
  <c r="N19" i="134"/>
  <c r="S7" i="134"/>
  <c r="V44" i="134"/>
  <c r="V123" i="134"/>
  <c r="V202" i="134"/>
  <c r="V41" i="134"/>
  <c r="V120" i="134"/>
  <c r="V199" i="134"/>
  <c r="V24" i="134"/>
  <c r="V103" i="134"/>
  <c r="V182" i="134"/>
  <c r="V13" i="134"/>
  <c r="V92" i="134"/>
  <c r="V171" i="134"/>
  <c r="V10" i="134"/>
  <c r="V89" i="134"/>
  <c r="V168" i="134"/>
  <c r="V6" i="134"/>
  <c r="V85" i="134"/>
  <c r="V164" i="134"/>
  <c r="U202" i="134"/>
  <c r="U123" i="134"/>
  <c r="U41" i="134"/>
  <c r="U199" i="134"/>
  <c r="U120" i="134"/>
  <c r="U102" i="134"/>
  <c r="U181" i="134"/>
  <c r="U99" i="134"/>
  <c r="U178" i="134"/>
  <c r="U161" i="134"/>
  <c r="U82" i="134"/>
  <c r="T41" i="134"/>
  <c r="T199" i="134"/>
  <c r="T120" i="134"/>
  <c r="T33" i="134"/>
  <c r="T112" i="134"/>
  <c r="T191" i="134"/>
  <c r="T189" i="134"/>
  <c r="T110" i="134"/>
  <c r="T162" i="134"/>
  <c r="T83" i="134"/>
  <c r="S123" i="134"/>
  <c r="S202" i="134"/>
  <c r="S198" i="134"/>
  <c r="S119" i="134"/>
  <c r="S182" i="134"/>
  <c r="S103" i="134"/>
  <c r="S13" i="134"/>
  <c r="S92" i="134"/>
  <c r="S171" i="134"/>
  <c r="S168" i="134"/>
  <c r="S89" i="134"/>
  <c r="S162" i="134"/>
  <c r="S83" i="134"/>
  <c r="U24" i="134"/>
  <c r="R201" i="134"/>
  <c r="R122" i="134"/>
  <c r="R41" i="134"/>
  <c r="R199" i="134"/>
  <c r="R120" i="134"/>
  <c r="R177" i="134"/>
  <c r="R98" i="134"/>
  <c r="R172" i="134"/>
  <c r="R93" i="134"/>
  <c r="R83" i="134"/>
  <c r="R162" i="134"/>
  <c r="Q118" i="134"/>
  <c r="Q197" i="134"/>
  <c r="Q113" i="134"/>
  <c r="Q192" i="134"/>
  <c r="Q111" i="134"/>
  <c r="Q190" i="134"/>
  <c r="Q177" i="134"/>
  <c r="Q98" i="134"/>
  <c r="Q93" i="134"/>
  <c r="Q172" i="134"/>
  <c r="Q87" i="134"/>
  <c r="Q166" i="134"/>
  <c r="T6" i="134"/>
  <c r="P201" i="134"/>
  <c r="P122" i="134"/>
  <c r="P198" i="134"/>
  <c r="P119" i="134"/>
  <c r="P33" i="134"/>
  <c r="P191" i="134"/>
  <c r="P112" i="134"/>
  <c r="P189" i="134"/>
  <c r="P110" i="134"/>
  <c r="P93" i="134"/>
  <c r="P172" i="134"/>
  <c r="P166" i="134"/>
  <c r="P87" i="134"/>
  <c r="P165" i="134"/>
  <c r="P86" i="134"/>
  <c r="P85" i="134"/>
  <c r="P164" i="134"/>
  <c r="R31" i="134"/>
  <c r="R8" i="134"/>
  <c r="O120" i="134"/>
  <c r="O199" i="134"/>
  <c r="O191" i="134"/>
  <c r="O112" i="134"/>
  <c r="O189" i="134"/>
  <c r="O110" i="134"/>
  <c r="O103" i="134"/>
  <c r="O182" i="134"/>
  <c r="O92" i="134"/>
  <c r="O171" i="134"/>
  <c r="O87" i="134"/>
  <c r="O166" i="134"/>
  <c r="O162" i="134"/>
  <c r="O83" i="134"/>
  <c r="R6" i="134"/>
  <c r="N198" i="134"/>
  <c r="N119" i="134"/>
  <c r="N191" i="134"/>
  <c r="N112" i="134"/>
  <c r="N190" i="134"/>
  <c r="N111" i="134"/>
  <c r="N182" i="134"/>
  <c r="N103" i="134"/>
  <c r="N92" i="134"/>
  <c r="N171" i="134"/>
  <c r="N168" i="134"/>
  <c r="N89" i="134"/>
  <c r="N86" i="134"/>
  <c r="N165" i="134"/>
  <c r="N82" i="134"/>
  <c r="N161" i="134"/>
  <c r="R43" i="134"/>
  <c r="P8" i="134"/>
  <c r="M122" i="134"/>
  <c r="M201" i="134"/>
  <c r="M120" i="134"/>
  <c r="M199" i="134"/>
  <c r="M102" i="134"/>
  <c r="M181" i="134"/>
  <c r="M20" i="134"/>
  <c r="M178" i="134"/>
  <c r="M99" i="134"/>
  <c r="M93" i="134"/>
  <c r="M172" i="134"/>
  <c r="M85" i="134"/>
  <c r="M164" i="134"/>
  <c r="O24" i="134"/>
  <c r="P6" i="134"/>
  <c r="L201" i="134"/>
  <c r="L122" i="134"/>
  <c r="L102" i="134"/>
  <c r="L181" i="134"/>
  <c r="L93" i="134"/>
  <c r="L172" i="134"/>
  <c r="H43" i="134"/>
  <c r="H122" i="134"/>
  <c r="H201" i="134"/>
  <c r="H199" i="134"/>
  <c r="H120" i="134"/>
  <c r="H19" i="134"/>
  <c r="H98" i="134"/>
  <c r="H177" i="134"/>
  <c r="H87" i="134"/>
  <c r="H166" i="134"/>
  <c r="H6" i="134"/>
  <c r="H164" i="134"/>
  <c r="H85" i="134"/>
  <c r="M39" i="134"/>
  <c r="Q19" i="134"/>
  <c r="G198" i="134"/>
  <c r="G119" i="134"/>
  <c r="G19" i="134"/>
  <c r="G177" i="134"/>
  <c r="G98" i="134"/>
  <c r="G14" i="134"/>
  <c r="G172" i="134"/>
  <c r="G93" i="134"/>
  <c r="G7" i="134"/>
  <c r="G86" i="134"/>
  <c r="G165" i="134"/>
  <c r="G3" i="134"/>
  <c r="G82" i="134"/>
  <c r="G161" i="134"/>
  <c r="S44" i="134"/>
  <c r="T40" i="134"/>
  <c r="M35" i="134"/>
  <c r="U23" i="134"/>
  <c r="U7" i="134"/>
  <c r="D44" i="134"/>
  <c r="D123" i="134"/>
  <c r="D202" i="134"/>
  <c r="D43" i="134"/>
  <c r="D122" i="134"/>
  <c r="D201" i="134"/>
  <c r="D41" i="134"/>
  <c r="D199" i="134"/>
  <c r="D120" i="134"/>
  <c r="D40" i="134"/>
  <c r="D198" i="134"/>
  <c r="D119" i="134"/>
  <c r="D39" i="134"/>
  <c r="D118" i="134"/>
  <c r="D197" i="134"/>
  <c r="D38" i="134"/>
  <c r="D117" i="134"/>
  <c r="D196" i="134"/>
  <c r="D35" i="134"/>
  <c r="D114" i="134"/>
  <c r="D193" i="134"/>
  <c r="D34" i="134"/>
  <c r="D113" i="134"/>
  <c r="D192" i="134"/>
  <c r="D33" i="134"/>
  <c r="D112" i="134"/>
  <c r="D191" i="134"/>
  <c r="D32" i="134"/>
  <c r="D111" i="134"/>
  <c r="D190" i="134"/>
  <c r="D31" i="134"/>
  <c r="D110" i="134"/>
  <c r="D189" i="134"/>
  <c r="D24" i="134"/>
  <c r="D182" i="134"/>
  <c r="D103" i="134"/>
  <c r="D23" i="134"/>
  <c r="D181" i="134"/>
  <c r="D102" i="134"/>
  <c r="D20" i="134"/>
  <c r="D99" i="134"/>
  <c r="D178" i="134"/>
  <c r="D19" i="134"/>
  <c r="D98" i="134"/>
  <c r="D177" i="134"/>
  <c r="D14" i="134"/>
  <c r="D172" i="134"/>
  <c r="D93" i="134"/>
  <c r="D13" i="134"/>
  <c r="D171" i="134"/>
  <c r="D92" i="134"/>
  <c r="D10" i="134"/>
  <c r="D168" i="134"/>
  <c r="D89" i="134"/>
  <c r="D8" i="134"/>
  <c r="D87" i="134"/>
  <c r="D166" i="134"/>
  <c r="D7" i="134"/>
  <c r="D165" i="134"/>
  <c r="D86" i="134"/>
  <c r="D6" i="134"/>
  <c r="D85" i="134"/>
  <c r="D164" i="134"/>
  <c r="D4" i="134"/>
  <c r="D162" i="134"/>
  <c r="D83" i="134"/>
  <c r="D3" i="134"/>
  <c r="D161" i="134"/>
  <c r="D82" i="134"/>
  <c r="P44" i="134"/>
  <c r="Q40" i="134"/>
  <c r="N32" i="134"/>
  <c r="U20" i="134"/>
  <c r="M19" i="134"/>
  <c r="Q14" i="134"/>
  <c r="L10" i="134"/>
  <c r="U4" i="134"/>
  <c r="V43" i="134"/>
  <c r="V122" i="134"/>
  <c r="V201" i="134"/>
  <c r="V40" i="134"/>
  <c r="V119" i="134"/>
  <c r="V198" i="134"/>
  <c r="V33" i="134"/>
  <c r="V191" i="134"/>
  <c r="V112" i="134"/>
  <c r="V23" i="134"/>
  <c r="V181" i="134"/>
  <c r="V102" i="134"/>
  <c r="V20" i="134"/>
  <c r="V178" i="134"/>
  <c r="V99" i="134"/>
  <c r="V14" i="134"/>
  <c r="V172" i="134"/>
  <c r="V93" i="134"/>
  <c r="U201" i="134"/>
  <c r="U122" i="134"/>
  <c r="U38" i="134"/>
  <c r="U196" i="134"/>
  <c r="U117" i="134"/>
  <c r="U193" i="134"/>
  <c r="U114" i="134"/>
  <c r="U177" i="134"/>
  <c r="U98" i="134"/>
  <c r="U14" i="134"/>
  <c r="U172" i="134"/>
  <c r="U93" i="134"/>
  <c r="U87" i="134"/>
  <c r="U166" i="134"/>
  <c r="U6" i="134"/>
  <c r="U164" i="134"/>
  <c r="U85" i="134"/>
  <c r="T201" i="134"/>
  <c r="T122" i="134"/>
  <c r="T196" i="134"/>
  <c r="T117" i="134"/>
  <c r="T114" i="134"/>
  <c r="T193" i="134"/>
  <c r="T190" i="134"/>
  <c r="T111" i="134"/>
  <c r="T98" i="134"/>
  <c r="T177" i="134"/>
  <c r="T172" i="134"/>
  <c r="T93" i="134"/>
  <c r="S197" i="134"/>
  <c r="S118" i="134"/>
  <c r="S113" i="134"/>
  <c r="S192" i="134"/>
  <c r="S110" i="134"/>
  <c r="S189" i="134"/>
  <c r="S164" i="134"/>
  <c r="S85" i="134"/>
  <c r="R202" i="134"/>
  <c r="R123" i="134"/>
  <c r="R117" i="134"/>
  <c r="R196" i="134"/>
  <c r="R193" i="134"/>
  <c r="R114" i="134"/>
  <c r="R102" i="134"/>
  <c r="R181" i="134"/>
  <c r="R178" i="134"/>
  <c r="R99" i="134"/>
  <c r="R86" i="134"/>
  <c r="R165" i="134"/>
  <c r="T24" i="134"/>
  <c r="Q123" i="134"/>
  <c r="Q202" i="134"/>
  <c r="Q196" i="134"/>
  <c r="Q117" i="134"/>
  <c r="Q114" i="134"/>
  <c r="Q193" i="134"/>
  <c r="Q103" i="134"/>
  <c r="Q182" i="134"/>
  <c r="Q13" i="134"/>
  <c r="Q92" i="134"/>
  <c r="Q171" i="134"/>
  <c r="Q164" i="134"/>
  <c r="Q85" i="134"/>
  <c r="Q161" i="134"/>
  <c r="Q82" i="134"/>
  <c r="P196" i="134"/>
  <c r="P117" i="134"/>
  <c r="P114" i="134"/>
  <c r="P193" i="134"/>
  <c r="P190" i="134"/>
  <c r="P111" i="134"/>
  <c r="P162" i="134"/>
  <c r="P83" i="134"/>
  <c r="O202" i="134"/>
  <c r="O123" i="134"/>
  <c r="O196" i="134"/>
  <c r="O117" i="134"/>
  <c r="O114" i="134"/>
  <c r="O193" i="134"/>
  <c r="O98" i="134"/>
  <c r="O177" i="134"/>
  <c r="S43" i="134"/>
  <c r="Q31" i="134"/>
  <c r="Q24" i="134"/>
  <c r="Q8" i="134"/>
  <c r="N122" i="134"/>
  <c r="N201" i="134"/>
  <c r="N196" i="134"/>
  <c r="N117" i="134"/>
  <c r="N193" i="134"/>
  <c r="N114" i="134"/>
  <c r="N181" i="134"/>
  <c r="N102" i="134"/>
  <c r="N99" i="134"/>
  <c r="N178" i="134"/>
  <c r="N87" i="134"/>
  <c r="N166" i="134"/>
  <c r="N83" i="134"/>
  <c r="N162" i="134"/>
  <c r="S39" i="134"/>
  <c r="P31" i="134"/>
  <c r="Q6" i="134"/>
  <c r="M40" i="134"/>
  <c r="M119" i="134"/>
  <c r="M198" i="134"/>
  <c r="M191" i="134"/>
  <c r="M112" i="134"/>
  <c r="M189" i="134"/>
  <c r="M110" i="134"/>
  <c r="M24" i="134"/>
  <c r="M103" i="134"/>
  <c r="M182" i="134"/>
  <c r="M92" i="134"/>
  <c r="M171" i="134"/>
  <c r="M89" i="134"/>
  <c r="M168" i="134"/>
  <c r="M165" i="134"/>
  <c r="M86" i="134"/>
  <c r="M82" i="134"/>
  <c r="M161" i="134"/>
  <c r="Q43" i="134"/>
  <c r="S35" i="134"/>
  <c r="O8" i="134"/>
  <c r="L197" i="134"/>
  <c r="L118" i="134"/>
  <c r="H119" i="134"/>
  <c r="H198" i="134"/>
  <c r="H33" i="134"/>
  <c r="H112" i="134"/>
  <c r="H191" i="134"/>
  <c r="H23" i="134"/>
  <c r="H102" i="134"/>
  <c r="H181" i="134"/>
  <c r="H13" i="134"/>
  <c r="H171" i="134"/>
  <c r="H92" i="134"/>
  <c r="H10" i="134"/>
  <c r="H168" i="134"/>
  <c r="H89" i="134"/>
  <c r="H7" i="134"/>
  <c r="H86" i="134"/>
  <c r="H165" i="134"/>
  <c r="H3" i="134"/>
  <c r="H161" i="134"/>
  <c r="H82" i="134"/>
  <c r="L43" i="134"/>
  <c r="N35" i="134"/>
  <c r="G43" i="134"/>
  <c r="G201" i="134"/>
  <c r="G122" i="134"/>
  <c r="G199" i="134"/>
  <c r="G120" i="134"/>
  <c r="G33" i="134"/>
  <c r="G191" i="134"/>
  <c r="G112" i="134"/>
  <c r="G31" i="134"/>
  <c r="G110" i="134"/>
  <c r="G189" i="134"/>
  <c r="G87" i="134"/>
  <c r="G166" i="134"/>
  <c r="G162" i="134"/>
  <c r="G83" i="134"/>
  <c r="Q32" i="134"/>
  <c r="P3" i="134"/>
  <c r="C44" i="134"/>
  <c r="C202" i="134"/>
  <c r="C123" i="134"/>
  <c r="C43" i="134"/>
  <c r="C201" i="134"/>
  <c r="C122" i="134"/>
  <c r="C41" i="134"/>
  <c r="C199" i="134"/>
  <c r="C120" i="134"/>
  <c r="C40" i="134"/>
  <c r="C198" i="134"/>
  <c r="C119" i="134"/>
  <c r="C39" i="134"/>
  <c r="C118" i="134"/>
  <c r="C197" i="134"/>
  <c r="C38" i="134"/>
  <c r="C117" i="134"/>
  <c r="C196" i="134"/>
  <c r="C35" i="134"/>
  <c r="C193" i="134"/>
  <c r="C114" i="134"/>
  <c r="C34" i="134"/>
  <c r="C192" i="134"/>
  <c r="C113" i="134"/>
  <c r="C33" i="134"/>
  <c r="C191" i="134"/>
  <c r="C112" i="134"/>
  <c r="C32" i="134"/>
  <c r="C111" i="134"/>
  <c r="C190" i="134"/>
  <c r="C31" i="134"/>
  <c r="C110" i="134"/>
  <c r="C189" i="134"/>
  <c r="C24" i="134"/>
  <c r="C103" i="134"/>
  <c r="C182" i="134"/>
  <c r="C23" i="134"/>
  <c r="C102" i="134"/>
  <c r="C181" i="134"/>
  <c r="C20" i="134"/>
  <c r="C178" i="134"/>
  <c r="C99" i="134"/>
  <c r="C19" i="134"/>
  <c r="C177" i="134"/>
  <c r="C98" i="134"/>
  <c r="C14" i="134"/>
  <c r="C172" i="134"/>
  <c r="C93" i="134"/>
  <c r="C13" i="134"/>
  <c r="C171" i="134"/>
  <c r="C92" i="134"/>
  <c r="C10" i="134"/>
  <c r="C89" i="134"/>
  <c r="C168" i="134"/>
  <c r="C8" i="134"/>
  <c r="C87" i="134"/>
  <c r="C166" i="134"/>
  <c r="C7" i="134"/>
  <c r="C86" i="134"/>
  <c r="C165" i="134"/>
  <c r="C6" i="134"/>
  <c r="C85" i="134"/>
  <c r="C164" i="134"/>
  <c r="C4" i="134"/>
  <c r="C83" i="134"/>
  <c r="C162" i="134"/>
  <c r="C3" i="134"/>
  <c r="C82" i="134"/>
  <c r="C161" i="134"/>
  <c r="O44" i="134"/>
  <c r="P40" i="134"/>
  <c r="Q38" i="134"/>
  <c r="R34" i="134"/>
  <c r="J32" i="134"/>
  <c r="Q23" i="134"/>
  <c r="T20" i="134"/>
  <c r="L19" i="134"/>
  <c r="P14" i="134"/>
  <c r="Q7" i="134"/>
  <c r="T4" i="134"/>
  <c r="L3" i="134"/>
  <c r="X4" i="140"/>
  <c r="X5" i="140"/>
  <c r="X6" i="140"/>
  <c r="X7" i="140"/>
  <c r="X8" i="140"/>
  <c r="X9" i="140"/>
  <c r="X10" i="140"/>
  <c r="X11" i="140"/>
  <c r="X12" i="140"/>
  <c r="X13" i="140"/>
  <c r="X14" i="140"/>
  <c r="X15" i="140"/>
  <c r="X16" i="140"/>
  <c r="X17" i="140"/>
  <c r="X18" i="140"/>
  <c r="X19" i="140"/>
  <c r="X20" i="140"/>
  <c r="X21" i="140"/>
  <c r="X22" i="140"/>
  <c r="X23" i="140"/>
  <c r="X24" i="140"/>
  <c r="X25" i="140"/>
  <c r="B6" i="141" s="1"/>
  <c r="X26" i="140"/>
  <c r="X27" i="140"/>
  <c r="X28" i="140"/>
  <c r="X29" i="140"/>
  <c r="X30" i="140"/>
  <c r="X31" i="140"/>
  <c r="X32" i="140"/>
  <c r="X33" i="140"/>
  <c r="X34" i="140"/>
  <c r="X35" i="140"/>
  <c r="X36" i="140"/>
  <c r="X37" i="140"/>
  <c r="X38" i="140"/>
  <c r="X39" i="140"/>
  <c r="X40" i="140"/>
  <c r="X41" i="140"/>
  <c r="X42" i="140"/>
  <c r="X43" i="140"/>
  <c r="X44" i="140"/>
  <c r="X45" i="140"/>
  <c r="X46" i="140"/>
  <c r="X47" i="140"/>
  <c r="X48" i="140"/>
  <c r="X3" i="140"/>
  <c r="D50" i="140"/>
  <c r="D50" i="133" s="1"/>
  <c r="E50" i="140"/>
  <c r="E50" i="133" s="1"/>
  <c r="F50" i="140"/>
  <c r="F50" i="133" s="1"/>
  <c r="G50" i="140"/>
  <c r="G50" i="133" s="1"/>
  <c r="H50" i="140"/>
  <c r="H50" i="133" s="1"/>
  <c r="I50" i="140"/>
  <c r="I50" i="133" s="1"/>
  <c r="J50" i="140"/>
  <c r="J50" i="133" s="1"/>
  <c r="K50" i="140"/>
  <c r="K50" i="133" s="1"/>
  <c r="L50" i="140"/>
  <c r="L50" i="133" s="1"/>
  <c r="M50" i="140"/>
  <c r="M50" i="133" s="1"/>
  <c r="N50" i="140"/>
  <c r="N50" i="133" s="1"/>
  <c r="O50" i="140"/>
  <c r="O50" i="133" s="1"/>
  <c r="P50" i="140"/>
  <c r="P50" i="133" s="1"/>
  <c r="Q50" i="140"/>
  <c r="Q50" i="133" s="1"/>
  <c r="R50" i="140"/>
  <c r="R50" i="133" s="1"/>
  <c r="S50" i="140"/>
  <c r="S50" i="133" s="1"/>
  <c r="T50" i="140"/>
  <c r="T50" i="133" s="1"/>
  <c r="U50" i="140"/>
  <c r="U50" i="133" s="1"/>
  <c r="V50" i="140"/>
  <c r="V50" i="133" s="1"/>
  <c r="C50" i="140"/>
  <c r="C50" i="133" s="1"/>
  <c r="A50" i="133"/>
  <c r="A51" i="133"/>
  <c r="A52" i="133"/>
  <c r="A53" i="133"/>
  <c r="A54" i="133"/>
  <c r="A55" i="133"/>
  <c r="A56" i="133"/>
  <c r="A49" i="133"/>
  <c r="B3" i="141" l="1"/>
  <c r="B8" i="141"/>
  <c r="B4" i="141"/>
  <c r="B2" i="141"/>
  <c r="B9" i="141"/>
  <c r="T29" i="133" s="1"/>
  <c r="A51" i="134"/>
  <c r="A209" i="134" s="1"/>
  <c r="A50" i="134"/>
  <c r="A129" i="134" s="1"/>
  <c r="A49" i="134"/>
  <c r="A128" i="134" s="1"/>
  <c r="A55" i="134"/>
  <c r="A213" i="134" s="1"/>
  <c r="A53" i="134"/>
  <c r="A211" i="134" s="1"/>
  <c r="A56" i="134"/>
  <c r="A135" i="134" s="1"/>
  <c r="A54" i="134"/>
  <c r="A133" i="134" s="1"/>
  <c r="A52" i="134"/>
  <c r="A131" i="134" s="1"/>
  <c r="J29" i="133"/>
  <c r="L29" i="133"/>
  <c r="O29" i="133"/>
  <c r="P29" i="133"/>
  <c r="Q29" i="133"/>
  <c r="R29" i="133"/>
  <c r="S29" i="133"/>
  <c r="K29" i="133"/>
  <c r="M29" i="133"/>
  <c r="N29" i="133"/>
  <c r="D29" i="133"/>
  <c r="G29" i="133"/>
  <c r="E29" i="133"/>
  <c r="H29" i="133"/>
  <c r="I29" i="133"/>
  <c r="J11" i="133"/>
  <c r="J21" i="133"/>
  <c r="J30" i="133"/>
  <c r="K21" i="133"/>
  <c r="K30" i="133"/>
  <c r="L11" i="133"/>
  <c r="L30" i="133"/>
  <c r="M11" i="133"/>
  <c r="M21" i="133"/>
  <c r="M30" i="133"/>
  <c r="O21" i="133"/>
  <c r="P11" i="133"/>
  <c r="P21" i="133"/>
  <c r="P30" i="133"/>
  <c r="Q11" i="133"/>
  <c r="Q21" i="133"/>
  <c r="Q30" i="133"/>
  <c r="R11" i="133"/>
  <c r="R21" i="133"/>
  <c r="S11" i="133"/>
  <c r="S21" i="133"/>
  <c r="S30" i="133"/>
  <c r="T11" i="133"/>
  <c r="T21" i="133"/>
  <c r="T30" i="133"/>
  <c r="U11" i="133"/>
  <c r="U21" i="133"/>
  <c r="U30" i="133"/>
  <c r="V11" i="133"/>
  <c r="V21" i="133"/>
  <c r="V30" i="133"/>
  <c r="C11" i="133"/>
  <c r="C21" i="133"/>
  <c r="C30" i="133"/>
  <c r="D11" i="133"/>
  <c r="D30" i="133"/>
  <c r="E11" i="133"/>
  <c r="E21" i="133"/>
  <c r="F11" i="133"/>
  <c r="F21" i="133"/>
  <c r="G30" i="133"/>
  <c r="K11" i="133"/>
  <c r="L21" i="133"/>
  <c r="N11" i="133"/>
  <c r="N21" i="133"/>
  <c r="O11" i="133"/>
  <c r="O30" i="133"/>
  <c r="R30" i="133"/>
  <c r="D21" i="133"/>
  <c r="F30" i="133"/>
  <c r="G11" i="133"/>
  <c r="G21" i="133"/>
  <c r="N30" i="133"/>
  <c r="E30" i="133"/>
  <c r="I11" i="133"/>
  <c r="H11" i="133"/>
  <c r="H30" i="133"/>
  <c r="I30" i="133"/>
  <c r="H21" i="133"/>
  <c r="I21" i="133"/>
  <c r="J9" i="133"/>
  <c r="J22" i="133"/>
  <c r="J26" i="133"/>
  <c r="J27" i="133"/>
  <c r="J28" i="133"/>
  <c r="J36" i="133"/>
  <c r="J48" i="133"/>
  <c r="K2" i="133"/>
  <c r="K27" i="133"/>
  <c r="K48" i="133"/>
  <c r="L26" i="133"/>
  <c r="L28" i="133"/>
  <c r="L36" i="133"/>
  <c r="L48" i="133"/>
  <c r="M2" i="133"/>
  <c r="M22" i="133"/>
  <c r="M27" i="133"/>
  <c r="M28" i="133"/>
  <c r="N22" i="133"/>
  <c r="N28" i="133"/>
  <c r="N36" i="133"/>
  <c r="O2" i="133"/>
  <c r="O9" i="133"/>
  <c r="O27" i="133"/>
  <c r="O36" i="133"/>
  <c r="O48" i="133"/>
  <c r="P2" i="133"/>
  <c r="P9" i="133"/>
  <c r="P22" i="133"/>
  <c r="P26" i="133"/>
  <c r="P27" i="133"/>
  <c r="P28" i="133"/>
  <c r="P36" i="133"/>
  <c r="P48" i="133"/>
  <c r="Q2" i="133"/>
  <c r="Q22" i="133"/>
  <c r="Q26" i="133"/>
  <c r="Q27" i="133"/>
  <c r="Q28" i="133"/>
  <c r="Q36" i="133"/>
  <c r="Q48" i="133"/>
  <c r="R2" i="133"/>
  <c r="R27" i="133"/>
  <c r="R36" i="133"/>
  <c r="R48" i="133"/>
  <c r="S2" i="133"/>
  <c r="S9" i="133"/>
  <c r="S22" i="133"/>
  <c r="S27" i="133"/>
  <c r="S28" i="133"/>
  <c r="S36" i="133"/>
  <c r="S48" i="133"/>
  <c r="T2" i="133"/>
  <c r="T9" i="133"/>
  <c r="T22" i="133"/>
  <c r="T26" i="133"/>
  <c r="T27" i="133"/>
  <c r="T28" i="133"/>
  <c r="T36" i="133"/>
  <c r="T48" i="133"/>
  <c r="U2" i="133"/>
  <c r="U9" i="133"/>
  <c r="U22" i="133"/>
  <c r="U26" i="133"/>
  <c r="U27" i="133"/>
  <c r="U28" i="133"/>
  <c r="U36" i="133"/>
  <c r="U48" i="133"/>
  <c r="V2" i="133"/>
  <c r="V9" i="133"/>
  <c r="V22" i="133"/>
  <c r="V26" i="133"/>
  <c r="V27" i="133"/>
  <c r="V28" i="133"/>
  <c r="V36" i="133"/>
  <c r="V48" i="133"/>
  <c r="C2" i="133"/>
  <c r="C9" i="133"/>
  <c r="C22" i="133"/>
  <c r="C26" i="133"/>
  <c r="C27" i="133"/>
  <c r="C28" i="133"/>
  <c r="C36" i="133"/>
  <c r="C48" i="133"/>
  <c r="D2" i="133"/>
  <c r="D9" i="133"/>
  <c r="D22" i="133"/>
  <c r="D26" i="133"/>
  <c r="D28" i="133"/>
  <c r="E2" i="133"/>
  <c r="E9" i="133"/>
  <c r="E22" i="133"/>
  <c r="E26" i="133"/>
  <c r="E36" i="133"/>
  <c r="E48" i="133"/>
  <c r="F9" i="133"/>
  <c r="F27" i="133"/>
  <c r="F36" i="133"/>
  <c r="F48" i="133"/>
  <c r="G2" i="133"/>
  <c r="G22" i="133"/>
  <c r="G26" i="133"/>
  <c r="G28" i="133"/>
  <c r="G36" i="133"/>
  <c r="K9" i="133"/>
  <c r="K22" i="133"/>
  <c r="K26" i="133"/>
  <c r="K28" i="133"/>
  <c r="K36" i="133"/>
  <c r="L2" i="133"/>
  <c r="L9" i="133"/>
  <c r="L22" i="133"/>
  <c r="L27" i="133"/>
  <c r="M9" i="133"/>
  <c r="M26" i="133"/>
  <c r="M36" i="133"/>
  <c r="M48" i="133"/>
  <c r="N2" i="133"/>
  <c r="N9" i="133"/>
  <c r="N26" i="133"/>
  <c r="N48" i="133"/>
  <c r="O22" i="133"/>
  <c r="O26" i="133"/>
  <c r="O28" i="133"/>
  <c r="Q9" i="133"/>
  <c r="R9" i="133"/>
  <c r="R22" i="133"/>
  <c r="R26" i="133"/>
  <c r="R28" i="133"/>
  <c r="S26" i="133"/>
  <c r="D36" i="133"/>
  <c r="D48" i="133"/>
  <c r="F2" i="133"/>
  <c r="F22" i="133"/>
  <c r="F26" i="133"/>
  <c r="F28" i="133"/>
  <c r="G9" i="133"/>
  <c r="G27" i="133"/>
  <c r="N27" i="133"/>
  <c r="D27" i="133"/>
  <c r="E27" i="133"/>
  <c r="E28" i="133"/>
  <c r="H26" i="133"/>
  <c r="I2" i="133"/>
  <c r="I26" i="133"/>
  <c r="G48" i="133"/>
  <c r="H48" i="133"/>
  <c r="I48" i="133"/>
  <c r="H9" i="133"/>
  <c r="H27" i="133"/>
  <c r="I9" i="133"/>
  <c r="I27" i="133"/>
  <c r="H28" i="133"/>
  <c r="H2" i="133"/>
  <c r="I28" i="133"/>
  <c r="I36" i="133"/>
  <c r="J2" i="133"/>
  <c r="H36" i="133"/>
  <c r="H22" i="133"/>
  <c r="I22" i="133"/>
  <c r="J25" i="133"/>
  <c r="K25" i="133"/>
  <c r="M25" i="133"/>
  <c r="O25" i="133"/>
  <c r="P25" i="133"/>
  <c r="Q25" i="133"/>
  <c r="R25" i="133"/>
  <c r="S25" i="133"/>
  <c r="T25" i="133"/>
  <c r="U25" i="133"/>
  <c r="V25" i="133"/>
  <c r="C25" i="133"/>
  <c r="E25" i="133"/>
  <c r="F25" i="133"/>
  <c r="L25" i="133"/>
  <c r="D25" i="133"/>
  <c r="G25" i="133"/>
  <c r="N25" i="133"/>
  <c r="H25" i="133"/>
  <c r="I25" i="133"/>
  <c r="J15" i="133"/>
  <c r="J16" i="133"/>
  <c r="J17" i="133"/>
  <c r="J18" i="133"/>
  <c r="J45" i="133"/>
  <c r="J46" i="133"/>
  <c r="J47" i="133"/>
  <c r="K16" i="133"/>
  <c r="K18" i="133"/>
  <c r="K46" i="133"/>
  <c r="L45" i="133"/>
  <c r="L46" i="133"/>
  <c r="L47" i="133"/>
  <c r="M15" i="133"/>
  <c r="M16" i="133"/>
  <c r="M17" i="133"/>
  <c r="M18" i="133"/>
  <c r="N15" i="133"/>
  <c r="N17" i="133"/>
  <c r="O15" i="133"/>
  <c r="O16" i="133"/>
  <c r="O17" i="133"/>
  <c r="O18" i="133"/>
  <c r="O45" i="133"/>
  <c r="O46" i="133"/>
  <c r="O47" i="133"/>
  <c r="P15" i="133"/>
  <c r="P16" i="133"/>
  <c r="P17" i="133"/>
  <c r="P18" i="133"/>
  <c r="P45" i="133"/>
  <c r="P46" i="133"/>
  <c r="P47" i="133"/>
  <c r="Q15" i="133"/>
  <c r="Q16" i="133"/>
  <c r="Q17" i="133"/>
  <c r="Q18" i="133"/>
  <c r="Q45" i="133"/>
  <c r="Q46" i="133"/>
  <c r="R18" i="133"/>
  <c r="R46" i="133"/>
  <c r="S15" i="133"/>
  <c r="S16" i="133"/>
  <c r="S17" i="133"/>
  <c r="S18" i="133"/>
  <c r="S45" i="133"/>
  <c r="S46" i="133"/>
  <c r="S47" i="133"/>
  <c r="T15" i="133"/>
  <c r="T16" i="133"/>
  <c r="T17" i="133"/>
  <c r="T18" i="133"/>
  <c r="T45" i="133"/>
  <c r="T46" i="133"/>
  <c r="T47" i="133"/>
  <c r="U15" i="133"/>
  <c r="U16" i="133"/>
  <c r="U17" i="133"/>
  <c r="U18" i="133"/>
  <c r="U45" i="133"/>
  <c r="U46" i="133"/>
  <c r="U47" i="133"/>
  <c r="V15" i="133"/>
  <c r="V16" i="133"/>
  <c r="V17" i="133"/>
  <c r="V18" i="133"/>
  <c r="V46" i="133"/>
  <c r="V47" i="133"/>
  <c r="C15" i="133"/>
  <c r="C16" i="133"/>
  <c r="C17" i="133"/>
  <c r="C18" i="133"/>
  <c r="C45" i="133"/>
  <c r="C47" i="133"/>
  <c r="D45" i="133"/>
  <c r="D47" i="133"/>
  <c r="E15" i="133"/>
  <c r="E16" i="133"/>
  <c r="E17" i="133"/>
  <c r="E18" i="133"/>
  <c r="E45" i="133"/>
  <c r="E46" i="133"/>
  <c r="E47" i="133"/>
  <c r="F15" i="133"/>
  <c r="F17" i="133"/>
  <c r="F18" i="133"/>
  <c r="F45" i="133"/>
  <c r="F46" i="133"/>
  <c r="K15" i="133"/>
  <c r="K17" i="133"/>
  <c r="K45" i="133"/>
  <c r="K47" i="133"/>
  <c r="L15" i="133"/>
  <c r="L16" i="133"/>
  <c r="L17" i="133"/>
  <c r="L18" i="133"/>
  <c r="M45" i="133"/>
  <c r="M46" i="133"/>
  <c r="M47" i="133"/>
  <c r="Q47" i="133"/>
  <c r="R15" i="133"/>
  <c r="R16" i="133"/>
  <c r="R17" i="133"/>
  <c r="R45" i="133"/>
  <c r="R47" i="133"/>
  <c r="C46" i="133"/>
  <c r="D15" i="133"/>
  <c r="D16" i="133"/>
  <c r="D17" i="133"/>
  <c r="D18" i="133"/>
  <c r="V45" i="133"/>
  <c r="F16" i="133"/>
  <c r="F47" i="133"/>
  <c r="G15" i="133"/>
  <c r="G16" i="133"/>
  <c r="G17" i="133"/>
  <c r="G18" i="133"/>
  <c r="N16" i="133"/>
  <c r="N18" i="133"/>
  <c r="N45" i="133"/>
  <c r="N46" i="133"/>
  <c r="N47" i="133"/>
  <c r="D46" i="133"/>
  <c r="I47" i="133"/>
  <c r="I17" i="133"/>
  <c r="H47" i="133"/>
  <c r="H15" i="133"/>
  <c r="I15" i="133"/>
  <c r="H16" i="133"/>
  <c r="I16" i="133"/>
  <c r="H17" i="133"/>
  <c r="H18" i="133"/>
  <c r="G45" i="133"/>
  <c r="I18" i="133"/>
  <c r="H45" i="133"/>
  <c r="I45" i="133"/>
  <c r="G46" i="133"/>
  <c r="H46" i="133"/>
  <c r="I46" i="133"/>
  <c r="G47" i="133"/>
  <c r="C29" i="133" l="1"/>
  <c r="B11" i="141"/>
  <c r="V5" i="133"/>
  <c r="V12" i="133"/>
  <c r="C37" i="133"/>
  <c r="C42" i="133"/>
  <c r="F5" i="133"/>
  <c r="F12" i="133"/>
  <c r="G42" i="133"/>
  <c r="G12" i="133"/>
  <c r="M37" i="133"/>
  <c r="M42" i="133"/>
  <c r="M12" i="133"/>
  <c r="Q37" i="133"/>
  <c r="R37" i="133"/>
  <c r="S37" i="133"/>
  <c r="S12" i="133"/>
  <c r="T37" i="133"/>
  <c r="U5" i="133"/>
  <c r="C5" i="133"/>
  <c r="C12" i="133"/>
  <c r="D37" i="133"/>
  <c r="D42" i="133"/>
  <c r="G37" i="133"/>
  <c r="L5" i="133"/>
  <c r="O5" i="133"/>
  <c r="Q5" i="133"/>
  <c r="D5" i="133"/>
  <c r="D12" i="133"/>
  <c r="E37" i="133"/>
  <c r="E42" i="133"/>
  <c r="H37" i="133"/>
  <c r="M5" i="133"/>
  <c r="N37" i="133"/>
  <c r="P37" i="133"/>
  <c r="T42" i="133"/>
  <c r="V37" i="133"/>
  <c r="E5" i="133"/>
  <c r="E12" i="133"/>
  <c r="F37" i="133"/>
  <c r="F42" i="133"/>
  <c r="G5" i="133"/>
  <c r="H42" i="133"/>
  <c r="K5" i="133"/>
  <c r="L37" i="133"/>
  <c r="N42" i="133"/>
  <c r="N5" i="133"/>
  <c r="Q12" i="133"/>
  <c r="R42" i="133"/>
  <c r="R5" i="133"/>
  <c r="S5" i="133"/>
  <c r="H5" i="133"/>
  <c r="H12" i="133"/>
  <c r="I37" i="133"/>
  <c r="I42" i="133"/>
  <c r="I5" i="133"/>
  <c r="I12" i="133"/>
  <c r="J37" i="133"/>
  <c r="J42" i="133"/>
  <c r="J5" i="133"/>
  <c r="J12" i="133"/>
  <c r="K37" i="133"/>
  <c r="K42" i="133"/>
  <c r="K12" i="133"/>
  <c r="L42" i="133"/>
  <c r="L12" i="133"/>
  <c r="N12" i="133"/>
  <c r="O37" i="133"/>
  <c r="O42" i="133"/>
  <c r="O12" i="133"/>
  <c r="P42" i="133"/>
  <c r="P5" i="133"/>
  <c r="P12" i="133"/>
  <c r="Q42" i="133"/>
  <c r="R12" i="133"/>
  <c r="S42" i="133"/>
  <c r="T5" i="133"/>
  <c r="T12" i="133"/>
  <c r="U37" i="133"/>
  <c r="U42" i="133"/>
  <c r="U12" i="133"/>
  <c r="V42" i="133"/>
  <c r="V29" i="133"/>
  <c r="F29" i="133"/>
  <c r="U29" i="133"/>
  <c r="A130" i="134"/>
  <c r="A134" i="134"/>
  <c r="A207" i="134"/>
  <c r="A208" i="134"/>
  <c r="A132" i="134"/>
  <c r="A210" i="134"/>
  <c r="A212" i="134"/>
  <c r="A214" i="134"/>
  <c r="S94" i="134"/>
  <c r="S15" i="134"/>
  <c r="S173" i="134"/>
  <c r="K25" i="134"/>
  <c r="K183" i="134"/>
  <c r="K104" i="134"/>
  <c r="E81" i="134"/>
  <c r="E2" i="134"/>
  <c r="E160" i="134"/>
  <c r="P26" i="134"/>
  <c r="P105" i="134"/>
  <c r="P184" i="134"/>
  <c r="I11" i="134"/>
  <c r="I169" i="134"/>
  <c r="I90" i="134"/>
  <c r="D11" i="134"/>
  <c r="D90" i="134"/>
  <c r="D169" i="134"/>
  <c r="V187" i="134"/>
  <c r="V29" i="134"/>
  <c r="V108" i="134"/>
  <c r="E45" i="134"/>
  <c r="E203" i="134"/>
  <c r="E124" i="134"/>
  <c r="J15" i="134"/>
  <c r="J94" i="134"/>
  <c r="J173" i="134"/>
  <c r="K115" i="134"/>
  <c r="K194" i="134"/>
  <c r="K36" i="134"/>
  <c r="S27" i="134"/>
  <c r="S106" i="134"/>
  <c r="S185" i="134"/>
  <c r="K27" i="134"/>
  <c r="K185" i="134"/>
  <c r="K106" i="134"/>
  <c r="P30" i="134"/>
  <c r="P109" i="134"/>
  <c r="P188" i="134"/>
  <c r="G47" i="134"/>
  <c r="G126" i="134"/>
  <c r="G205" i="134"/>
  <c r="E18" i="134"/>
  <c r="E176" i="134"/>
  <c r="E97" i="134"/>
  <c r="O15" i="134"/>
  <c r="O173" i="134"/>
  <c r="O94" i="134"/>
  <c r="I48" i="134"/>
  <c r="I127" i="134"/>
  <c r="I206" i="134"/>
  <c r="U48" i="134"/>
  <c r="U127" i="134"/>
  <c r="U206" i="134"/>
  <c r="P9" i="134"/>
  <c r="P88" i="134"/>
  <c r="P167" i="134"/>
  <c r="C100" i="134"/>
  <c r="C21" i="134"/>
  <c r="C179" i="134"/>
  <c r="I46" i="134"/>
  <c r="I204" i="134"/>
  <c r="I125" i="134"/>
  <c r="U97" i="134"/>
  <c r="U176" i="134"/>
  <c r="U18" i="134"/>
  <c r="H25" i="134"/>
  <c r="H104" i="134"/>
  <c r="H183" i="134"/>
  <c r="K184" i="134"/>
  <c r="K105" i="134"/>
  <c r="K26" i="134"/>
  <c r="J48" i="134"/>
  <c r="J206" i="134"/>
  <c r="J127" i="134"/>
  <c r="P11" i="134"/>
  <c r="P90" i="134"/>
  <c r="P169" i="134"/>
  <c r="H125" i="134"/>
  <c r="H204" i="134"/>
  <c r="H46" i="134"/>
  <c r="E174" i="134"/>
  <c r="E16" i="134"/>
  <c r="E95" i="134"/>
  <c r="N15" i="134"/>
  <c r="N94" i="134"/>
  <c r="N173" i="134"/>
  <c r="R88" i="134"/>
  <c r="R167" i="134"/>
  <c r="R9" i="134"/>
  <c r="O127" i="134"/>
  <c r="O206" i="134"/>
  <c r="O48" i="134"/>
  <c r="M45" i="134"/>
  <c r="M124" i="134"/>
  <c r="M203" i="134"/>
  <c r="Q18" i="134"/>
  <c r="Q176" i="134"/>
  <c r="Q97" i="134"/>
  <c r="I26" i="134"/>
  <c r="I105" i="134"/>
  <c r="I184" i="134"/>
  <c r="U27" i="134"/>
  <c r="U106" i="134"/>
  <c r="U185" i="134"/>
  <c r="O36" i="134"/>
  <c r="O194" i="134"/>
  <c r="O115" i="134"/>
  <c r="V100" i="134"/>
  <c r="V21" i="134"/>
  <c r="V179" i="134"/>
  <c r="M30" i="134"/>
  <c r="M188" i="134"/>
  <c r="M109" i="134"/>
  <c r="G175" i="134"/>
  <c r="G96" i="134"/>
  <c r="G17" i="134"/>
  <c r="Q17" i="134"/>
  <c r="Q175" i="134"/>
  <c r="Q96" i="134"/>
  <c r="I2" i="134"/>
  <c r="I81" i="134"/>
  <c r="I160" i="134"/>
  <c r="U26" i="134"/>
  <c r="U184" i="134"/>
  <c r="U105" i="134"/>
  <c r="V169" i="134"/>
  <c r="V11" i="134"/>
  <c r="V90" i="134"/>
  <c r="G16" i="134"/>
  <c r="G95" i="134"/>
  <c r="G174" i="134"/>
  <c r="D124" i="134"/>
  <c r="D203" i="134"/>
  <c r="D45" i="134"/>
  <c r="M16" i="134"/>
  <c r="M174" i="134"/>
  <c r="M95" i="134"/>
  <c r="G107" i="134"/>
  <c r="G186" i="134"/>
  <c r="G28" i="134"/>
  <c r="J26" i="134"/>
  <c r="J184" i="134"/>
  <c r="J105" i="134"/>
  <c r="L95" i="134"/>
  <c r="L16" i="134"/>
  <c r="L174" i="134"/>
  <c r="M15" i="134"/>
  <c r="M94" i="134"/>
  <c r="M173" i="134"/>
  <c r="U9" i="134"/>
  <c r="U167" i="134"/>
  <c r="U88" i="134"/>
  <c r="L94" i="134"/>
  <c r="L173" i="134"/>
  <c r="L15" i="134"/>
  <c r="P47" i="134"/>
  <c r="P205" i="134"/>
  <c r="P126" i="134"/>
  <c r="E185" i="134"/>
  <c r="E106" i="134"/>
  <c r="E27" i="134"/>
  <c r="U2" i="134"/>
  <c r="U81" i="134"/>
  <c r="U160" i="134"/>
  <c r="O11" i="134"/>
  <c r="O169" i="134"/>
  <c r="O90" i="134"/>
  <c r="F174" i="134"/>
  <c r="F95" i="134"/>
  <c r="F16" i="134"/>
  <c r="T18" i="134"/>
  <c r="T176" i="134"/>
  <c r="T97" i="134"/>
  <c r="D27" i="134"/>
  <c r="D106" i="134"/>
  <c r="D185" i="134"/>
  <c r="T48" i="134"/>
  <c r="T206" i="134"/>
  <c r="T127" i="134"/>
  <c r="H17" i="134"/>
  <c r="H175" i="134"/>
  <c r="H96" i="134"/>
  <c r="C17" i="134"/>
  <c r="C96" i="134"/>
  <c r="C175" i="134"/>
  <c r="V25" i="134"/>
  <c r="V104" i="134"/>
  <c r="V183" i="134"/>
  <c r="N9" i="134"/>
  <c r="N88" i="134"/>
  <c r="N167" i="134"/>
  <c r="T115" i="134"/>
  <c r="T36" i="134"/>
  <c r="T194" i="134"/>
  <c r="N11" i="134"/>
  <c r="N90" i="134"/>
  <c r="N169" i="134"/>
  <c r="I16" i="134"/>
  <c r="I95" i="134"/>
  <c r="I174" i="134"/>
  <c r="C16" i="134"/>
  <c r="C174" i="134"/>
  <c r="C95" i="134"/>
  <c r="U104" i="134"/>
  <c r="U183" i="134"/>
  <c r="U25" i="134"/>
  <c r="N2" i="134"/>
  <c r="N160" i="134"/>
  <c r="N81" i="134"/>
  <c r="T28" i="134"/>
  <c r="T186" i="134"/>
  <c r="T107" i="134"/>
  <c r="M186" i="134"/>
  <c r="M28" i="134"/>
  <c r="M107" i="134"/>
  <c r="J30" i="134"/>
  <c r="J109" i="134"/>
  <c r="J188" i="134"/>
  <c r="K94" i="134"/>
  <c r="K173" i="134"/>
  <c r="K15" i="134"/>
  <c r="K176" i="134"/>
  <c r="K18" i="134"/>
  <c r="K97" i="134"/>
  <c r="C2" i="134"/>
  <c r="C81" i="134"/>
  <c r="C160" i="134"/>
  <c r="I173" i="134"/>
  <c r="I94" i="134"/>
  <c r="I15" i="134"/>
  <c r="F46" i="134"/>
  <c r="F125" i="134"/>
  <c r="F204" i="134"/>
  <c r="K16" i="134"/>
  <c r="K95" i="134"/>
  <c r="K174" i="134"/>
  <c r="F28" i="134"/>
  <c r="F107" i="134"/>
  <c r="F186" i="134"/>
  <c r="V206" i="134"/>
  <c r="V127" i="134"/>
  <c r="V48" i="134"/>
  <c r="Q180" i="134"/>
  <c r="Q22" i="134"/>
  <c r="Q101" i="134"/>
  <c r="G30" i="134"/>
  <c r="G109" i="134"/>
  <c r="G188" i="134"/>
  <c r="J169" i="134"/>
  <c r="J11" i="134"/>
  <c r="J90" i="134"/>
  <c r="D187" i="134"/>
  <c r="D29" i="134"/>
  <c r="D108" i="134"/>
  <c r="P15" i="134"/>
  <c r="P94" i="134"/>
  <c r="P173" i="134"/>
  <c r="T22" i="134"/>
  <c r="T180" i="134"/>
  <c r="T101" i="134"/>
  <c r="H47" i="134"/>
  <c r="H205" i="134"/>
  <c r="H126" i="134"/>
  <c r="C46" i="134"/>
  <c r="C204" i="134"/>
  <c r="C125" i="134"/>
  <c r="F18" i="134"/>
  <c r="F176" i="134"/>
  <c r="F97" i="134"/>
  <c r="V18" i="134"/>
  <c r="V176" i="134"/>
  <c r="V97" i="134"/>
  <c r="S45" i="134"/>
  <c r="S203" i="134"/>
  <c r="S124" i="134"/>
  <c r="O47" i="134"/>
  <c r="O205" i="134"/>
  <c r="O126" i="134"/>
  <c r="J46" i="134"/>
  <c r="J204" i="134"/>
  <c r="J125" i="134"/>
  <c r="Q25" i="134"/>
  <c r="Q183" i="134"/>
  <c r="Q104" i="134"/>
  <c r="H2" i="134"/>
  <c r="H81" i="134"/>
  <c r="H160" i="134"/>
  <c r="F101" i="134"/>
  <c r="F22" i="134"/>
  <c r="F180" i="134"/>
  <c r="M9" i="134"/>
  <c r="M88" i="134"/>
  <c r="M167" i="134"/>
  <c r="E36" i="134"/>
  <c r="E115" i="134"/>
  <c r="E194" i="134"/>
  <c r="V28" i="134"/>
  <c r="V186" i="134"/>
  <c r="V107" i="134"/>
  <c r="T167" i="134"/>
  <c r="T88" i="134"/>
  <c r="T9" i="134"/>
  <c r="P127" i="134"/>
  <c r="P48" i="134"/>
  <c r="P206" i="134"/>
  <c r="L48" i="134"/>
  <c r="L127" i="134"/>
  <c r="L206" i="134"/>
  <c r="H21" i="134"/>
  <c r="H179" i="134"/>
  <c r="H100" i="134"/>
  <c r="F11" i="134"/>
  <c r="F90" i="134"/>
  <c r="F169" i="134"/>
  <c r="R179" i="134"/>
  <c r="R100" i="134"/>
  <c r="R21" i="134"/>
  <c r="M29" i="134"/>
  <c r="M108" i="134"/>
  <c r="M187" i="134"/>
  <c r="E46" i="134"/>
  <c r="E204" i="134"/>
  <c r="E125" i="134"/>
  <c r="S26" i="134"/>
  <c r="S184" i="134"/>
  <c r="S105" i="134"/>
  <c r="N46" i="134"/>
  <c r="N204" i="134"/>
  <c r="N125" i="134"/>
  <c r="R125" i="134"/>
  <c r="R204" i="134"/>
  <c r="R46" i="134"/>
  <c r="H9" i="134"/>
  <c r="H88" i="134"/>
  <c r="H167" i="134"/>
  <c r="V2" i="134"/>
  <c r="V160" i="134"/>
  <c r="V81" i="134"/>
  <c r="C30" i="134"/>
  <c r="C188" i="134"/>
  <c r="C109" i="134"/>
  <c r="U29" i="134"/>
  <c r="U108" i="134"/>
  <c r="U187" i="134"/>
  <c r="D26" i="134"/>
  <c r="D184" i="134"/>
  <c r="D105" i="134"/>
  <c r="K2" i="134"/>
  <c r="K160" i="134"/>
  <c r="K81" i="134"/>
  <c r="T187" i="134"/>
  <c r="T108" i="134"/>
  <c r="T29" i="134"/>
  <c r="N18" i="134"/>
  <c r="N176" i="134"/>
  <c r="N97" i="134"/>
  <c r="Q46" i="134"/>
  <c r="Q125" i="134"/>
  <c r="Q204" i="134"/>
  <c r="H48" i="134"/>
  <c r="H206" i="134"/>
  <c r="H127" i="134"/>
  <c r="U36" i="134"/>
  <c r="U115" i="134"/>
  <c r="U194" i="134"/>
  <c r="P2" i="134"/>
  <c r="P160" i="134"/>
  <c r="P81" i="134"/>
  <c r="C11" i="134"/>
  <c r="C169" i="134"/>
  <c r="C90" i="134"/>
  <c r="N16" i="134"/>
  <c r="N95" i="134"/>
  <c r="N174" i="134"/>
  <c r="U175" i="134"/>
  <c r="U17" i="134"/>
  <c r="U96" i="134"/>
  <c r="N25" i="134"/>
  <c r="N183" i="134"/>
  <c r="N104" i="134"/>
  <c r="K180" i="134"/>
  <c r="K101" i="134"/>
  <c r="K22" i="134"/>
  <c r="J36" i="134"/>
  <c r="J194" i="134"/>
  <c r="J115" i="134"/>
  <c r="G97" i="134"/>
  <c r="G18" i="134"/>
  <c r="G176" i="134"/>
  <c r="U16" i="134"/>
  <c r="U174" i="134"/>
  <c r="U95" i="134"/>
  <c r="G25" i="134"/>
  <c r="G104" i="134"/>
  <c r="G183" i="134"/>
  <c r="K9" i="134"/>
  <c r="K167" i="134"/>
  <c r="K88" i="134"/>
  <c r="J28" i="134"/>
  <c r="J107" i="134"/>
  <c r="J186" i="134"/>
  <c r="D126" i="134"/>
  <c r="D205" i="134"/>
  <c r="D47" i="134"/>
  <c r="D104" i="134"/>
  <c r="D183" i="134"/>
  <c r="D25" i="134"/>
  <c r="G36" i="134"/>
  <c r="G194" i="134"/>
  <c r="G115" i="134"/>
  <c r="O27" i="134"/>
  <c r="O106" i="134"/>
  <c r="O185" i="134"/>
  <c r="P29" i="134"/>
  <c r="P187" i="134"/>
  <c r="P108" i="134"/>
  <c r="H45" i="134"/>
  <c r="H124" i="134"/>
  <c r="H203" i="134"/>
  <c r="T47" i="134"/>
  <c r="T126" i="134"/>
  <c r="T205" i="134"/>
  <c r="H184" i="134"/>
  <c r="H26" i="134"/>
  <c r="H105" i="134"/>
  <c r="C47" i="134"/>
  <c r="C205" i="134"/>
  <c r="C126" i="134"/>
  <c r="Q94" i="134"/>
  <c r="Q173" i="134"/>
  <c r="Q15" i="134"/>
  <c r="E28" i="134"/>
  <c r="E107" i="134"/>
  <c r="E186" i="134"/>
  <c r="G26" i="134"/>
  <c r="G105" i="134"/>
  <c r="G184" i="134"/>
  <c r="O2" i="134"/>
  <c r="O81" i="134"/>
  <c r="O160" i="134"/>
  <c r="U179" i="134"/>
  <c r="U100" i="134"/>
  <c r="U21" i="134"/>
  <c r="G45" i="134"/>
  <c r="G124" i="134"/>
  <c r="G203" i="134"/>
  <c r="C45" i="134"/>
  <c r="C203" i="134"/>
  <c r="C124" i="134"/>
  <c r="L47" i="134"/>
  <c r="L126" i="134"/>
  <c r="L205" i="134"/>
  <c r="C27" i="134"/>
  <c r="C106" i="134"/>
  <c r="C185" i="134"/>
  <c r="L46" i="134"/>
  <c r="L125" i="134"/>
  <c r="L204" i="134"/>
  <c r="N179" i="134"/>
  <c r="N100" i="134"/>
  <c r="N21" i="134"/>
  <c r="I108" i="134"/>
  <c r="I29" i="134"/>
  <c r="I187" i="134"/>
  <c r="K45" i="134"/>
  <c r="K203" i="134"/>
  <c r="K124" i="134"/>
  <c r="L45" i="134"/>
  <c r="L124" i="134"/>
  <c r="L203" i="134"/>
  <c r="N27" i="134"/>
  <c r="N106" i="134"/>
  <c r="N185" i="134"/>
  <c r="C22" i="134"/>
  <c r="C180" i="134"/>
  <c r="C101" i="134"/>
  <c r="N22" i="134"/>
  <c r="N101" i="134"/>
  <c r="N180" i="134"/>
  <c r="K21" i="134"/>
  <c r="K100" i="134"/>
  <c r="K179" i="134"/>
  <c r="P18" i="134"/>
  <c r="P176" i="134"/>
  <c r="P97" i="134"/>
  <c r="T11" i="134"/>
  <c r="T169" i="134"/>
  <c r="T90" i="134"/>
  <c r="D96" i="134"/>
  <c r="D17" i="134"/>
  <c r="D175" i="134"/>
  <c r="P96" i="134"/>
  <c r="P17" i="134"/>
  <c r="P175" i="134"/>
  <c r="F106" i="134"/>
  <c r="F185" i="134"/>
  <c r="F27" i="134"/>
  <c r="V47" i="134"/>
  <c r="V126" i="134"/>
  <c r="V205" i="134"/>
  <c r="S183" i="134"/>
  <c r="S25" i="134"/>
  <c r="S104" i="134"/>
  <c r="M36" i="134"/>
  <c r="M194" i="134"/>
  <c r="M115" i="134"/>
  <c r="T184" i="134"/>
  <c r="T26" i="134"/>
  <c r="T105" i="134"/>
  <c r="S21" i="134"/>
  <c r="S179" i="134"/>
  <c r="S100" i="134"/>
  <c r="D94" i="134"/>
  <c r="D173" i="134"/>
  <c r="D15" i="134"/>
  <c r="S204" i="134"/>
  <c r="S125" i="134"/>
  <c r="S46" i="134"/>
  <c r="I186" i="134"/>
  <c r="I28" i="134"/>
  <c r="I107" i="134"/>
  <c r="E48" i="134"/>
  <c r="E127" i="134"/>
  <c r="E206" i="134"/>
  <c r="M2" i="134"/>
  <c r="M81" i="134"/>
  <c r="M160" i="134"/>
  <c r="I175" i="134"/>
  <c r="I17" i="134"/>
  <c r="I96" i="134"/>
  <c r="R47" i="134"/>
  <c r="R205" i="134"/>
  <c r="R126" i="134"/>
  <c r="F17" i="134"/>
  <c r="F175" i="134"/>
  <c r="F96" i="134"/>
  <c r="V17" i="134"/>
  <c r="V96" i="134"/>
  <c r="V175" i="134"/>
  <c r="S18" i="134"/>
  <c r="S176" i="134"/>
  <c r="S97" i="134"/>
  <c r="O46" i="134"/>
  <c r="O125" i="134"/>
  <c r="O204" i="134"/>
  <c r="J45" i="134"/>
  <c r="J203" i="134"/>
  <c r="J124" i="134"/>
  <c r="P25" i="134"/>
  <c r="P183" i="134"/>
  <c r="P104" i="134"/>
  <c r="H107" i="134"/>
  <c r="H186" i="134"/>
  <c r="H28" i="134"/>
  <c r="F2" i="134"/>
  <c r="F81" i="134"/>
  <c r="F160" i="134"/>
  <c r="L27" i="134"/>
  <c r="L106" i="134"/>
  <c r="L185" i="134"/>
  <c r="E184" i="134"/>
  <c r="E26" i="134"/>
  <c r="E105" i="134"/>
  <c r="V27" i="134"/>
  <c r="V185" i="134"/>
  <c r="V106" i="134"/>
  <c r="T2" i="134"/>
  <c r="T81" i="134"/>
  <c r="T160" i="134"/>
  <c r="P36" i="134"/>
  <c r="P115" i="134"/>
  <c r="P194" i="134"/>
  <c r="L36" i="134"/>
  <c r="L194" i="134"/>
  <c r="L115" i="134"/>
  <c r="I109" i="134"/>
  <c r="I188" i="134"/>
  <c r="I30" i="134"/>
  <c r="E21" i="134"/>
  <c r="E179" i="134"/>
  <c r="E100" i="134"/>
  <c r="R11" i="134"/>
  <c r="R90" i="134"/>
  <c r="R169" i="134"/>
  <c r="K108" i="134"/>
  <c r="K29" i="134"/>
  <c r="K187" i="134"/>
  <c r="N47" i="134"/>
  <c r="N205" i="134"/>
  <c r="N126" i="134"/>
  <c r="U47" i="134"/>
  <c r="U126" i="134"/>
  <c r="U205" i="134"/>
  <c r="J16" i="134"/>
  <c r="J95" i="134"/>
  <c r="J174" i="134"/>
  <c r="L2" i="134"/>
  <c r="L160" i="134"/>
  <c r="L81" i="134"/>
  <c r="V9" i="134"/>
  <c r="V167" i="134"/>
  <c r="V88" i="134"/>
  <c r="K48" i="134"/>
  <c r="K206" i="134"/>
  <c r="K127" i="134"/>
  <c r="Q11" i="134"/>
  <c r="Q169" i="134"/>
  <c r="Q90" i="134"/>
  <c r="R94" i="134"/>
  <c r="R173" i="134"/>
  <c r="R15" i="134"/>
  <c r="O174" i="134"/>
  <c r="O16" i="134"/>
  <c r="O95" i="134"/>
  <c r="R28" i="134"/>
  <c r="R107" i="134"/>
  <c r="R186" i="134"/>
  <c r="P22" i="134"/>
  <c r="P101" i="134"/>
  <c r="P180" i="134"/>
  <c r="Q47" i="134"/>
  <c r="Q205" i="134"/>
  <c r="Q126" i="134"/>
  <c r="R18" i="134"/>
  <c r="R176" i="134"/>
  <c r="R97" i="134"/>
  <c r="I25" i="134"/>
  <c r="I104" i="134"/>
  <c r="I183" i="134"/>
  <c r="K28" i="134"/>
  <c r="K186" i="134"/>
  <c r="K107" i="134"/>
  <c r="S180" i="134"/>
  <c r="S22" i="134"/>
  <c r="S101" i="134"/>
  <c r="N30" i="134"/>
  <c r="N109" i="134"/>
  <c r="N188" i="134"/>
  <c r="P21" i="134"/>
  <c r="P100" i="134"/>
  <c r="P179" i="134"/>
  <c r="M47" i="134"/>
  <c r="M126" i="134"/>
  <c r="M205" i="134"/>
  <c r="D22" i="134"/>
  <c r="D180" i="134"/>
  <c r="D101" i="134"/>
  <c r="G179" i="134"/>
  <c r="G100" i="134"/>
  <c r="G21" i="134"/>
  <c r="S29" i="134"/>
  <c r="S187" i="134"/>
  <c r="S108" i="134"/>
  <c r="U186" i="134"/>
  <c r="U28" i="134"/>
  <c r="U107" i="134"/>
  <c r="R29" i="134"/>
  <c r="R108" i="134"/>
  <c r="R187" i="134"/>
  <c r="D2" i="134"/>
  <c r="D81" i="134"/>
  <c r="D160" i="134"/>
  <c r="F188" i="134"/>
  <c r="F109" i="134"/>
  <c r="F30" i="134"/>
  <c r="I45" i="134"/>
  <c r="I203" i="134"/>
  <c r="I124" i="134"/>
  <c r="U94" i="134"/>
  <c r="U15" i="134"/>
  <c r="U173" i="134"/>
  <c r="M17" i="134"/>
  <c r="M96" i="134"/>
  <c r="M175" i="134"/>
  <c r="O28" i="134"/>
  <c r="O107" i="134"/>
  <c r="O186" i="134"/>
  <c r="R115" i="134"/>
  <c r="R36" i="134"/>
  <c r="R194" i="134"/>
  <c r="D21" i="134"/>
  <c r="D179" i="134"/>
  <c r="D100" i="134"/>
  <c r="L175" i="134"/>
  <c r="L17" i="134"/>
  <c r="L96" i="134"/>
  <c r="Q16" i="134"/>
  <c r="Q174" i="134"/>
  <c r="Q95" i="134"/>
  <c r="L25" i="134"/>
  <c r="L183" i="134"/>
  <c r="L104" i="134"/>
  <c r="O184" i="134"/>
  <c r="O26" i="134"/>
  <c r="O105" i="134"/>
  <c r="U22" i="134"/>
  <c r="U101" i="134"/>
  <c r="U180" i="134"/>
  <c r="O167" i="134"/>
  <c r="O88" i="134"/>
  <c r="O9" i="134"/>
  <c r="R30" i="134"/>
  <c r="R109" i="134"/>
  <c r="R188" i="134"/>
  <c r="M11" i="134"/>
  <c r="M90" i="134"/>
  <c r="M169" i="134"/>
  <c r="I18" i="134"/>
  <c r="I97" i="134"/>
  <c r="I176" i="134"/>
  <c r="T46" i="134"/>
  <c r="T204" i="134"/>
  <c r="T125" i="134"/>
  <c r="F183" i="134"/>
  <c r="F104" i="134"/>
  <c r="F25" i="134"/>
  <c r="O22" i="134"/>
  <c r="O101" i="134"/>
  <c r="O180" i="134"/>
  <c r="R2" i="134"/>
  <c r="R160" i="134"/>
  <c r="R81" i="134"/>
  <c r="J22" i="134"/>
  <c r="J180" i="134"/>
  <c r="J101" i="134"/>
  <c r="L30" i="134"/>
  <c r="L188" i="134"/>
  <c r="L109" i="134"/>
  <c r="F47" i="134"/>
  <c r="F126" i="134"/>
  <c r="F205" i="134"/>
  <c r="T124" i="134"/>
  <c r="T203" i="134"/>
  <c r="T45" i="134"/>
  <c r="E25" i="134"/>
  <c r="E183" i="134"/>
  <c r="E104" i="134"/>
  <c r="N48" i="134"/>
  <c r="N127" i="134"/>
  <c r="N206" i="134"/>
  <c r="Q48" i="134"/>
  <c r="Q127" i="134"/>
  <c r="Q206" i="134"/>
  <c r="N36" i="134"/>
  <c r="N194" i="134"/>
  <c r="N115" i="134"/>
  <c r="J9" i="134"/>
  <c r="J88" i="134"/>
  <c r="J167" i="134"/>
  <c r="U11" i="134"/>
  <c r="U90" i="134"/>
  <c r="U169" i="134"/>
  <c r="J29" i="134"/>
  <c r="J187" i="134"/>
  <c r="J108" i="134"/>
  <c r="H18" i="134"/>
  <c r="H97" i="134"/>
  <c r="H176" i="134"/>
  <c r="C176" i="134"/>
  <c r="C18" i="134"/>
  <c r="C97" i="134"/>
  <c r="C25" i="134"/>
  <c r="C183" i="134"/>
  <c r="C104" i="134"/>
  <c r="N26" i="134"/>
  <c r="N105" i="134"/>
  <c r="N184" i="134"/>
  <c r="C26" i="134"/>
  <c r="C184" i="134"/>
  <c r="C105" i="134"/>
  <c r="N28" i="134"/>
  <c r="N107" i="134"/>
  <c r="N186" i="134"/>
  <c r="K30" i="134"/>
  <c r="K188" i="134"/>
  <c r="K109" i="134"/>
  <c r="P203" i="134"/>
  <c r="P124" i="134"/>
  <c r="P45" i="134"/>
  <c r="T21" i="134"/>
  <c r="T100" i="134"/>
  <c r="T179" i="134"/>
  <c r="H29" i="134"/>
  <c r="H108" i="134"/>
  <c r="H187" i="134"/>
  <c r="K17" i="134"/>
  <c r="K96" i="134"/>
  <c r="K175" i="134"/>
  <c r="T16" i="134"/>
  <c r="T174" i="134"/>
  <c r="T95" i="134"/>
  <c r="H36" i="134"/>
  <c r="H194" i="134"/>
  <c r="H115" i="134"/>
  <c r="G185" i="134"/>
  <c r="G106" i="134"/>
  <c r="G27" i="134"/>
  <c r="C167" i="134"/>
  <c r="C9" i="134"/>
  <c r="C88" i="134"/>
  <c r="Q27" i="134"/>
  <c r="Q185" i="134"/>
  <c r="Q106" i="134"/>
  <c r="L21" i="134"/>
  <c r="L179" i="134"/>
  <c r="L100" i="134"/>
  <c r="H16" i="134"/>
  <c r="H174" i="134"/>
  <c r="H95" i="134"/>
  <c r="T15" i="134"/>
  <c r="T94" i="134"/>
  <c r="T173" i="134"/>
  <c r="J2" i="134"/>
  <c r="J160" i="134"/>
  <c r="J81" i="134"/>
  <c r="M48" i="134"/>
  <c r="M127" i="134"/>
  <c r="M206" i="134"/>
  <c r="T27" i="134"/>
  <c r="T106" i="134"/>
  <c r="T185" i="134"/>
  <c r="M27" i="134"/>
  <c r="M106" i="134"/>
  <c r="M185" i="134"/>
  <c r="S109" i="134"/>
  <c r="S188" i="134"/>
  <c r="S30" i="134"/>
  <c r="J21" i="134"/>
  <c r="J179" i="134"/>
  <c r="J100" i="134"/>
  <c r="G29" i="134"/>
  <c r="G187" i="134"/>
  <c r="G108" i="134"/>
  <c r="P16" i="134"/>
  <c r="P95" i="134"/>
  <c r="P174" i="134"/>
  <c r="F45" i="134"/>
  <c r="F124" i="134"/>
  <c r="F203" i="134"/>
  <c r="R104" i="134"/>
  <c r="R183" i="134"/>
  <c r="R25" i="134"/>
  <c r="M26" i="134"/>
  <c r="M105" i="134"/>
  <c r="M184" i="134"/>
  <c r="I179" i="134"/>
  <c r="I21" i="134"/>
  <c r="I100" i="134"/>
  <c r="I47" i="134"/>
  <c r="I126" i="134"/>
  <c r="I205" i="134"/>
  <c r="R45" i="134"/>
  <c r="R203" i="134"/>
  <c r="R124" i="134"/>
  <c r="F173" i="134"/>
  <c r="F94" i="134"/>
  <c r="F15" i="134"/>
  <c r="V16" i="134"/>
  <c r="V174" i="134"/>
  <c r="V95" i="134"/>
  <c r="S96" i="134"/>
  <c r="S175" i="134"/>
  <c r="S17" i="134"/>
  <c r="O45" i="134"/>
  <c r="O124" i="134"/>
  <c r="O203" i="134"/>
  <c r="J176" i="134"/>
  <c r="J97" i="134"/>
  <c r="J18" i="134"/>
  <c r="O183" i="134"/>
  <c r="O25" i="134"/>
  <c r="O104" i="134"/>
  <c r="I27" i="134"/>
  <c r="I106" i="134"/>
  <c r="I185" i="134"/>
  <c r="D48" i="134"/>
  <c r="D206" i="134"/>
  <c r="D127" i="134"/>
  <c r="L22" i="134"/>
  <c r="L101" i="134"/>
  <c r="L180" i="134"/>
  <c r="E22" i="134"/>
  <c r="E180" i="134"/>
  <c r="E101" i="134"/>
  <c r="V26" i="134"/>
  <c r="V184" i="134"/>
  <c r="V105" i="134"/>
  <c r="S48" i="134"/>
  <c r="S127" i="134"/>
  <c r="S206" i="134"/>
  <c r="P28" i="134"/>
  <c r="P107" i="134"/>
  <c r="P186" i="134"/>
  <c r="L28" i="134"/>
  <c r="L107" i="134"/>
  <c r="L186" i="134"/>
  <c r="H30" i="134"/>
  <c r="H109" i="134"/>
  <c r="H188" i="134"/>
  <c r="E169" i="134"/>
  <c r="E11" i="134"/>
  <c r="E90" i="134"/>
  <c r="Q30" i="134"/>
  <c r="Q109" i="134"/>
  <c r="Q188" i="134"/>
  <c r="F187" i="134"/>
  <c r="F29" i="134"/>
  <c r="F108" i="134"/>
  <c r="R16" i="134"/>
  <c r="R174" i="134"/>
  <c r="R95" i="134"/>
  <c r="O17" i="134"/>
  <c r="O175" i="134"/>
  <c r="O96" i="134"/>
  <c r="H185" i="134"/>
  <c r="H27" i="134"/>
  <c r="H106" i="134"/>
  <c r="S186" i="134"/>
  <c r="S107" i="134"/>
  <c r="S28" i="134"/>
  <c r="U46" i="134"/>
  <c r="U125" i="134"/>
  <c r="U204" i="134"/>
  <c r="J25" i="134"/>
  <c r="J183" i="134"/>
  <c r="J104" i="134"/>
  <c r="D107" i="134"/>
  <c r="D28" i="134"/>
  <c r="D186" i="134"/>
  <c r="E30" i="134"/>
  <c r="E109" i="134"/>
  <c r="E188" i="134"/>
  <c r="N45" i="134"/>
  <c r="N203" i="134"/>
  <c r="N124" i="134"/>
  <c r="U124" i="134"/>
  <c r="U203" i="134"/>
  <c r="U45" i="134"/>
  <c r="R26" i="134"/>
  <c r="R184" i="134"/>
  <c r="R105" i="134"/>
  <c r="E175" i="134"/>
  <c r="E17" i="134"/>
  <c r="E96" i="134"/>
  <c r="N17" i="134"/>
  <c r="N96" i="134"/>
  <c r="N175" i="134"/>
  <c r="R101" i="134"/>
  <c r="R22" i="134"/>
  <c r="R180" i="134"/>
  <c r="S88" i="134"/>
  <c r="S9" i="134"/>
  <c r="S167" i="134"/>
  <c r="M204" i="134"/>
  <c r="M46" i="134"/>
  <c r="M125" i="134"/>
  <c r="Q203" i="134"/>
  <c r="Q124" i="134"/>
  <c r="Q45" i="134"/>
  <c r="G48" i="134"/>
  <c r="G127" i="134"/>
  <c r="G206" i="134"/>
  <c r="D88" i="134"/>
  <c r="D9" i="134"/>
  <c r="D167" i="134"/>
  <c r="S2" i="134"/>
  <c r="S81" i="134"/>
  <c r="S160" i="134"/>
  <c r="G90" i="134"/>
  <c r="G169" i="134"/>
  <c r="G11" i="134"/>
  <c r="V188" i="134"/>
  <c r="V109" i="134"/>
  <c r="V30" i="134"/>
  <c r="O21" i="134"/>
  <c r="O179" i="134"/>
  <c r="O100" i="134"/>
  <c r="G46" i="134"/>
  <c r="G204" i="134"/>
  <c r="G125" i="134"/>
  <c r="E15" i="134"/>
  <c r="E173" i="134"/>
  <c r="E94" i="134"/>
  <c r="M18" i="134"/>
  <c r="M176" i="134"/>
  <c r="M97" i="134"/>
  <c r="Q9" i="134"/>
  <c r="Q88" i="134"/>
  <c r="Q167" i="134"/>
  <c r="R48" i="134"/>
  <c r="R206" i="134"/>
  <c r="R127" i="134"/>
  <c r="Q187" i="134"/>
  <c r="Q29" i="134"/>
  <c r="Q108" i="134"/>
  <c r="L18" i="134"/>
  <c r="L176" i="134"/>
  <c r="L97" i="134"/>
  <c r="C127" i="134"/>
  <c r="C206" i="134"/>
  <c r="C48" i="134"/>
  <c r="J106" i="134"/>
  <c r="J27" i="134"/>
  <c r="J185" i="134"/>
  <c r="M21" i="134"/>
  <c r="M179" i="134"/>
  <c r="M100" i="134"/>
  <c r="C115" i="134"/>
  <c r="C36" i="134"/>
  <c r="C194" i="134"/>
  <c r="R27" i="134"/>
  <c r="R106" i="134"/>
  <c r="R185" i="134"/>
  <c r="U30" i="134"/>
  <c r="U188" i="134"/>
  <c r="U109" i="134"/>
  <c r="O29" i="134"/>
  <c r="O108" i="134"/>
  <c r="O187" i="134"/>
  <c r="G15" i="134"/>
  <c r="G173" i="134"/>
  <c r="G94" i="134"/>
  <c r="C107" i="134"/>
  <c r="C186" i="134"/>
  <c r="C28" i="134"/>
  <c r="O30" i="134"/>
  <c r="O109" i="134"/>
  <c r="O188" i="134"/>
  <c r="L29" i="134"/>
  <c r="L187" i="134"/>
  <c r="L108" i="134"/>
  <c r="G180" i="134"/>
  <c r="G101" i="134"/>
  <c r="G22" i="134"/>
  <c r="L11" i="134"/>
  <c r="L90" i="134"/>
  <c r="L169" i="134"/>
  <c r="K47" i="134"/>
  <c r="K205" i="134"/>
  <c r="K126" i="134"/>
  <c r="P204" i="134"/>
  <c r="P125" i="134"/>
  <c r="P46" i="134"/>
  <c r="I22" i="134"/>
  <c r="I101" i="134"/>
  <c r="I180" i="134"/>
  <c r="G2" i="134"/>
  <c r="G81" i="134"/>
  <c r="G160" i="134"/>
  <c r="Q194" i="134"/>
  <c r="Q115" i="134"/>
  <c r="Q36" i="134"/>
  <c r="T30" i="134"/>
  <c r="T188" i="134"/>
  <c r="T109" i="134"/>
  <c r="V203" i="134"/>
  <c r="V45" i="134"/>
  <c r="V124" i="134"/>
  <c r="T96" i="134"/>
  <c r="T17" i="134"/>
  <c r="T175" i="134"/>
  <c r="H22" i="134"/>
  <c r="H180" i="134"/>
  <c r="H101" i="134"/>
  <c r="F48" i="134"/>
  <c r="F127" i="134"/>
  <c r="F206" i="134"/>
  <c r="Q28" i="134"/>
  <c r="Q107" i="134"/>
  <c r="Q186" i="134"/>
  <c r="D176" i="134"/>
  <c r="D97" i="134"/>
  <c r="D18" i="134"/>
  <c r="K46" i="134"/>
  <c r="K125" i="134"/>
  <c r="K204" i="134"/>
  <c r="F194" i="134"/>
  <c r="F36" i="134"/>
  <c r="F115" i="134"/>
  <c r="E29" i="134"/>
  <c r="E108" i="134"/>
  <c r="E187" i="134"/>
  <c r="C173" i="134"/>
  <c r="C15" i="134"/>
  <c r="C94" i="134"/>
  <c r="T183" i="134"/>
  <c r="T104" i="134"/>
  <c r="T25" i="134"/>
  <c r="G167" i="134"/>
  <c r="G9" i="134"/>
  <c r="G88" i="134"/>
  <c r="Q26" i="134"/>
  <c r="Q105" i="134"/>
  <c r="Q184" i="134"/>
  <c r="K11" i="134"/>
  <c r="K90" i="134"/>
  <c r="K169" i="134"/>
  <c r="D16" i="134"/>
  <c r="D95" i="134"/>
  <c r="D174" i="134"/>
  <c r="S47" i="134"/>
  <c r="S126" i="134"/>
  <c r="S205" i="134"/>
  <c r="I36" i="134"/>
  <c r="I115" i="134"/>
  <c r="I194" i="134"/>
  <c r="F88" i="134"/>
  <c r="F167" i="134"/>
  <c r="F9" i="134"/>
  <c r="M22" i="134"/>
  <c r="M101" i="134"/>
  <c r="M180" i="134"/>
  <c r="H173" i="134"/>
  <c r="H94" i="134"/>
  <c r="H15" i="134"/>
  <c r="V46" i="134"/>
  <c r="V125" i="134"/>
  <c r="V204" i="134"/>
  <c r="J126" i="134"/>
  <c r="J205" i="134"/>
  <c r="J47" i="134"/>
  <c r="F26" i="134"/>
  <c r="F184" i="134"/>
  <c r="F105" i="134"/>
  <c r="V36" i="134"/>
  <c r="V194" i="134"/>
  <c r="V115" i="134"/>
  <c r="Q2" i="134"/>
  <c r="Q81" i="134"/>
  <c r="Q160" i="134"/>
  <c r="F21" i="134"/>
  <c r="F179" i="134"/>
  <c r="F100" i="134"/>
  <c r="S11" i="134"/>
  <c r="S169" i="134"/>
  <c r="S90" i="134"/>
  <c r="N29" i="134"/>
  <c r="N108" i="134"/>
  <c r="N187" i="134"/>
  <c r="D125" i="134"/>
  <c r="D46" i="134"/>
  <c r="D204" i="134"/>
  <c r="R96" i="134"/>
  <c r="R17" i="134"/>
  <c r="R175" i="134"/>
  <c r="E205" i="134"/>
  <c r="E47" i="134"/>
  <c r="E126" i="134"/>
  <c r="V173" i="134"/>
  <c r="V94" i="134"/>
  <c r="V15" i="134"/>
  <c r="S16" i="134"/>
  <c r="S95" i="134"/>
  <c r="S174" i="134"/>
  <c r="O18" i="134"/>
  <c r="O176" i="134"/>
  <c r="O97" i="134"/>
  <c r="J175" i="134"/>
  <c r="J17" i="134"/>
  <c r="J96" i="134"/>
  <c r="M25" i="134"/>
  <c r="M183" i="134"/>
  <c r="M104" i="134"/>
  <c r="I9" i="134"/>
  <c r="I167" i="134"/>
  <c r="I88" i="134"/>
  <c r="D36" i="134"/>
  <c r="D194" i="134"/>
  <c r="D115" i="134"/>
  <c r="L9" i="134"/>
  <c r="L88" i="134"/>
  <c r="L167" i="134"/>
  <c r="E9" i="134"/>
  <c r="E167" i="134"/>
  <c r="E88" i="134"/>
  <c r="V101" i="134"/>
  <c r="V180" i="134"/>
  <c r="V22" i="134"/>
  <c r="S36" i="134"/>
  <c r="S194" i="134"/>
  <c r="S115" i="134"/>
  <c r="P27" i="134"/>
  <c r="P106" i="134"/>
  <c r="P185" i="134"/>
  <c r="L184" i="134"/>
  <c r="L105" i="134"/>
  <c r="L26" i="134"/>
  <c r="H11" i="134"/>
  <c r="H90" i="134"/>
  <c r="H169" i="134"/>
  <c r="D109" i="134"/>
  <c r="D188" i="134"/>
  <c r="D30" i="134"/>
  <c r="Q100" i="134"/>
  <c r="Q21" i="134"/>
  <c r="Q179" i="134"/>
  <c r="C29" i="134"/>
  <c r="C108" i="134"/>
  <c r="C187" i="134"/>
  <c r="B50" i="138"/>
  <c r="B51" i="138"/>
  <c r="B52" i="138"/>
  <c r="B53" i="138"/>
  <c r="B54" i="138"/>
  <c r="B55" i="138"/>
  <c r="B56" i="138"/>
  <c r="B49" i="138"/>
  <c r="C22" i="137"/>
  <c r="D2" i="136"/>
  <c r="E2" i="136"/>
  <c r="F2" i="136"/>
  <c r="G2" i="136"/>
  <c r="H2" i="136"/>
  <c r="I2" i="136"/>
  <c r="J2" i="136"/>
  <c r="K2" i="136"/>
  <c r="L2" i="136"/>
  <c r="M2" i="136"/>
  <c r="N2" i="136"/>
  <c r="O2" i="136"/>
  <c r="P2" i="136"/>
  <c r="Q2" i="136"/>
  <c r="R2" i="136"/>
  <c r="S2" i="136"/>
  <c r="T2" i="136"/>
  <c r="U2" i="136"/>
  <c r="V2" i="136"/>
  <c r="D3" i="136"/>
  <c r="E3" i="136"/>
  <c r="F3" i="136"/>
  <c r="G3" i="136"/>
  <c r="H3" i="136"/>
  <c r="I3" i="136"/>
  <c r="J3" i="136"/>
  <c r="K3" i="136"/>
  <c r="L3" i="136"/>
  <c r="M3" i="136"/>
  <c r="N3" i="136"/>
  <c r="O3" i="136"/>
  <c r="P3" i="136"/>
  <c r="Q3" i="136"/>
  <c r="R3" i="136"/>
  <c r="S3" i="136"/>
  <c r="T3" i="136"/>
  <c r="U3" i="136"/>
  <c r="V3" i="136"/>
  <c r="D4" i="136"/>
  <c r="E4" i="136"/>
  <c r="F4" i="136"/>
  <c r="G4" i="136"/>
  <c r="H4" i="136"/>
  <c r="I4" i="136"/>
  <c r="J4" i="136"/>
  <c r="K4" i="136"/>
  <c r="L4" i="136"/>
  <c r="M4" i="136"/>
  <c r="N4" i="136"/>
  <c r="O4" i="136"/>
  <c r="P4" i="136"/>
  <c r="Q4" i="136"/>
  <c r="R4" i="136"/>
  <c r="S4" i="136"/>
  <c r="T4" i="136"/>
  <c r="U4" i="136"/>
  <c r="V4" i="136"/>
  <c r="D5" i="136"/>
  <c r="E5" i="136"/>
  <c r="F5" i="136"/>
  <c r="G5" i="136"/>
  <c r="H5" i="136"/>
  <c r="I5" i="136"/>
  <c r="J5" i="136"/>
  <c r="K5" i="136"/>
  <c r="L5" i="136"/>
  <c r="M5" i="136"/>
  <c r="N5" i="136"/>
  <c r="O5" i="136"/>
  <c r="P5" i="136"/>
  <c r="Q5" i="136"/>
  <c r="R5" i="136"/>
  <c r="S5" i="136"/>
  <c r="T5" i="136"/>
  <c r="U5" i="136"/>
  <c r="V5" i="136"/>
  <c r="D6" i="136"/>
  <c r="E6" i="136"/>
  <c r="F6" i="136"/>
  <c r="G6" i="136"/>
  <c r="H6" i="136"/>
  <c r="I6" i="136"/>
  <c r="J6" i="136"/>
  <c r="K6" i="136"/>
  <c r="L6" i="136"/>
  <c r="M6" i="136"/>
  <c r="N6" i="136"/>
  <c r="O6" i="136"/>
  <c r="P6" i="136"/>
  <c r="Q6" i="136"/>
  <c r="R6" i="136"/>
  <c r="S6" i="136"/>
  <c r="T6" i="136"/>
  <c r="U6" i="136"/>
  <c r="V6" i="136"/>
  <c r="D7" i="136"/>
  <c r="E7" i="136"/>
  <c r="F7" i="136"/>
  <c r="G7" i="136"/>
  <c r="H7" i="136"/>
  <c r="I7" i="136"/>
  <c r="J7" i="136"/>
  <c r="K7" i="136"/>
  <c r="L7" i="136"/>
  <c r="M7" i="136"/>
  <c r="N7" i="136"/>
  <c r="O7" i="136"/>
  <c r="P7" i="136"/>
  <c r="Q7" i="136"/>
  <c r="R7" i="136"/>
  <c r="S7" i="136"/>
  <c r="T7" i="136"/>
  <c r="U7" i="136"/>
  <c r="V7" i="136"/>
  <c r="D8" i="136"/>
  <c r="E8" i="136"/>
  <c r="F8" i="136"/>
  <c r="G8" i="136"/>
  <c r="H8" i="136"/>
  <c r="I8" i="136"/>
  <c r="J8" i="136"/>
  <c r="K8" i="136"/>
  <c r="L8" i="136"/>
  <c r="M8" i="136"/>
  <c r="N8" i="136"/>
  <c r="O8" i="136"/>
  <c r="P8" i="136"/>
  <c r="Q8" i="136"/>
  <c r="R8" i="136"/>
  <c r="S8" i="136"/>
  <c r="T8" i="136"/>
  <c r="U8" i="136"/>
  <c r="V8" i="136"/>
  <c r="D9" i="136"/>
  <c r="E9" i="136"/>
  <c r="F9" i="136"/>
  <c r="G9" i="136"/>
  <c r="H9" i="136"/>
  <c r="I9" i="136"/>
  <c r="J9" i="136"/>
  <c r="K9" i="136"/>
  <c r="L9" i="136"/>
  <c r="M9" i="136"/>
  <c r="N9" i="136"/>
  <c r="O9" i="136"/>
  <c r="P9" i="136"/>
  <c r="Q9" i="136"/>
  <c r="R9" i="136"/>
  <c r="S9" i="136"/>
  <c r="T9" i="136"/>
  <c r="U9" i="136"/>
  <c r="V9" i="136"/>
  <c r="D10" i="136"/>
  <c r="E10" i="136"/>
  <c r="F10" i="136"/>
  <c r="G10" i="136"/>
  <c r="H10" i="136"/>
  <c r="I10" i="136"/>
  <c r="J10" i="136"/>
  <c r="K10" i="136"/>
  <c r="L10" i="136"/>
  <c r="M10" i="136"/>
  <c r="N10" i="136"/>
  <c r="O10" i="136"/>
  <c r="P10" i="136"/>
  <c r="Q10" i="136"/>
  <c r="R10" i="136"/>
  <c r="S10" i="136"/>
  <c r="T10" i="136"/>
  <c r="U10" i="136"/>
  <c r="V10" i="136"/>
  <c r="D11" i="136"/>
  <c r="E11" i="136"/>
  <c r="F11" i="136"/>
  <c r="G11" i="136"/>
  <c r="H11" i="136"/>
  <c r="I11" i="136"/>
  <c r="J11" i="136"/>
  <c r="K11" i="136"/>
  <c r="L11" i="136"/>
  <c r="M11" i="136"/>
  <c r="N11" i="136"/>
  <c r="O11" i="136"/>
  <c r="P11" i="136"/>
  <c r="Q11" i="136"/>
  <c r="R11" i="136"/>
  <c r="S11" i="136"/>
  <c r="T11" i="136"/>
  <c r="U11" i="136"/>
  <c r="V11" i="136"/>
  <c r="D12" i="136"/>
  <c r="E12" i="136"/>
  <c r="F12" i="136"/>
  <c r="G12" i="136"/>
  <c r="H12" i="136"/>
  <c r="I12" i="136"/>
  <c r="J12" i="136"/>
  <c r="K12" i="136"/>
  <c r="L12" i="136"/>
  <c r="M12" i="136"/>
  <c r="N12" i="136"/>
  <c r="O12" i="136"/>
  <c r="P12" i="136"/>
  <c r="Q12" i="136"/>
  <c r="R12" i="136"/>
  <c r="S12" i="136"/>
  <c r="T12" i="136"/>
  <c r="U12" i="136"/>
  <c r="V12" i="136"/>
  <c r="D13" i="136"/>
  <c r="E13" i="136"/>
  <c r="F13" i="136"/>
  <c r="G13" i="136"/>
  <c r="H13" i="136"/>
  <c r="I13" i="136"/>
  <c r="J13" i="136"/>
  <c r="K13" i="136"/>
  <c r="L13" i="136"/>
  <c r="M13" i="136"/>
  <c r="N13" i="136"/>
  <c r="O13" i="136"/>
  <c r="P13" i="136"/>
  <c r="Q13" i="136"/>
  <c r="R13" i="136"/>
  <c r="S13" i="136"/>
  <c r="T13" i="136"/>
  <c r="U13" i="136"/>
  <c r="V13" i="136"/>
  <c r="D14" i="136"/>
  <c r="E14" i="136"/>
  <c r="F14" i="136"/>
  <c r="G14" i="136"/>
  <c r="H14" i="136"/>
  <c r="I14" i="136"/>
  <c r="J14" i="136"/>
  <c r="K14" i="136"/>
  <c r="L14" i="136"/>
  <c r="M14" i="136"/>
  <c r="N14" i="136"/>
  <c r="O14" i="136"/>
  <c r="P14" i="136"/>
  <c r="Q14" i="136"/>
  <c r="R14" i="136"/>
  <c r="S14" i="136"/>
  <c r="T14" i="136"/>
  <c r="U14" i="136"/>
  <c r="V14" i="136"/>
  <c r="D15" i="136"/>
  <c r="E15" i="136"/>
  <c r="F15" i="136"/>
  <c r="G15" i="136"/>
  <c r="H15" i="136"/>
  <c r="I15" i="136"/>
  <c r="J15" i="136"/>
  <c r="K15" i="136"/>
  <c r="L15" i="136"/>
  <c r="M15" i="136"/>
  <c r="N15" i="136"/>
  <c r="O15" i="136"/>
  <c r="P15" i="136"/>
  <c r="Q15" i="136"/>
  <c r="R15" i="136"/>
  <c r="S15" i="136"/>
  <c r="T15" i="136"/>
  <c r="U15" i="136"/>
  <c r="V15" i="136"/>
  <c r="D16" i="136"/>
  <c r="E16" i="136"/>
  <c r="F16" i="136"/>
  <c r="G16" i="136"/>
  <c r="H16" i="136"/>
  <c r="I16" i="136"/>
  <c r="J16" i="136"/>
  <c r="K16" i="136"/>
  <c r="L16" i="136"/>
  <c r="M16" i="136"/>
  <c r="N16" i="136"/>
  <c r="O16" i="136"/>
  <c r="P16" i="136"/>
  <c r="Q16" i="136"/>
  <c r="R16" i="136"/>
  <c r="S16" i="136"/>
  <c r="T16" i="136"/>
  <c r="U16" i="136"/>
  <c r="V16" i="136"/>
  <c r="D17" i="136"/>
  <c r="E17" i="136"/>
  <c r="F17" i="136"/>
  <c r="G17" i="136"/>
  <c r="H17" i="136"/>
  <c r="I17" i="136"/>
  <c r="J17" i="136"/>
  <c r="K17" i="136"/>
  <c r="L17" i="136"/>
  <c r="M17" i="136"/>
  <c r="N17" i="136"/>
  <c r="O17" i="136"/>
  <c r="P17" i="136"/>
  <c r="Q17" i="136"/>
  <c r="R17" i="136"/>
  <c r="S17" i="136"/>
  <c r="T17" i="136"/>
  <c r="U17" i="136"/>
  <c r="V17" i="136"/>
  <c r="D18" i="136"/>
  <c r="E18" i="136"/>
  <c r="F18" i="136"/>
  <c r="G18" i="136"/>
  <c r="H18" i="136"/>
  <c r="I18" i="136"/>
  <c r="J18" i="136"/>
  <c r="K18" i="136"/>
  <c r="L18" i="136"/>
  <c r="M18" i="136"/>
  <c r="N18" i="136"/>
  <c r="O18" i="136"/>
  <c r="P18" i="136"/>
  <c r="Q18" i="136"/>
  <c r="R18" i="136"/>
  <c r="S18" i="136"/>
  <c r="T18" i="136"/>
  <c r="U18" i="136"/>
  <c r="V18" i="136"/>
  <c r="D19" i="136"/>
  <c r="E19" i="136"/>
  <c r="F19" i="136"/>
  <c r="G19" i="136"/>
  <c r="H19" i="136"/>
  <c r="I19" i="136"/>
  <c r="J19" i="136"/>
  <c r="K19" i="136"/>
  <c r="L19" i="136"/>
  <c r="M19" i="136"/>
  <c r="N19" i="136"/>
  <c r="O19" i="136"/>
  <c r="P19" i="136"/>
  <c r="Q19" i="136"/>
  <c r="R19" i="136"/>
  <c r="S19" i="136"/>
  <c r="T19" i="136"/>
  <c r="U19" i="136"/>
  <c r="V19" i="136"/>
  <c r="D20" i="136"/>
  <c r="E20" i="136"/>
  <c r="F20" i="136"/>
  <c r="G20" i="136"/>
  <c r="H20" i="136"/>
  <c r="I20" i="136"/>
  <c r="J20" i="136"/>
  <c r="K20" i="136"/>
  <c r="L20" i="136"/>
  <c r="M20" i="136"/>
  <c r="N20" i="136"/>
  <c r="O20" i="136"/>
  <c r="P20" i="136"/>
  <c r="Q20" i="136"/>
  <c r="R20" i="136"/>
  <c r="S20" i="136"/>
  <c r="T20" i="136"/>
  <c r="U20" i="136"/>
  <c r="V20" i="136"/>
  <c r="D21" i="136"/>
  <c r="E21" i="136"/>
  <c r="F21" i="136"/>
  <c r="G21" i="136"/>
  <c r="H21" i="136"/>
  <c r="I21" i="136"/>
  <c r="J21" i="136"/>
  <c r="K21" i="136"/>
  <c r="L21" i="136"/>
  <c r="M21" i="136"/>
  <c r="N21" i="136"/>
  <c r="O21" i="136"/>
  <c r="P21" i="136"/>
  <c r="Q21" i="136"/>
  <c r="R21" i="136"/>
  <c r="S21" i="136"/>
  <c r="T21" i="136"/>
  <c r="U21" i="136"/>
  <c r="V21" i="136"/>
  <c r="D22" i="136"/>
  <c r="E22" i="136"/>
  <c r="F22" i="136"/>
  <c r="G22" i="136"/>
  <c r="H22" i="136"/>
  <c r="I22" i="136"/>
  <c r="J22" i="136"/>
  <c r="K22" i="136"/>
  <c r="L22" i="136"/>
  <c r="M22" i="136"/>
  <c r="N22" i="136"/>
  <c r="O22" i="136"/>
  <c r="P22" i="136"/>
  <c r="Q22" i="136"/>
  <c r="R22" i="136"/>
  <c r="S22" i="136"/>
  <c r="T22" i="136"/>
  <c r="U22" i="136"/>
  <c r="V22" i="136"/>
  <c r="D23" i="136"/>
  <c r="E23" i="136"/>
  <c r="F23" i="136"/>
  <c r="G23" i="136"/>
  <c r="H23" i="136"/>
  <c r="I23" i="136"/>
  <c r="J23" i="136"/>
  <c r="K23" i="136"/>
  <c r="L23" i="136"/>
  <c r="M23" i="136"/>
  <c r="N23" i="136"/>
  <c r="O23" i="136"/>
  <c r="P23" i="136"/>
  <c r="Q23" i="136"/>
  <c r="R23" i="136"/>
  <c r="S23" i="136"/>
  <c r="T23" i="136"/>
  <c r="U23" i="136"/>
  <c r="V23" i="136"/>
  <c r="D24" i="136"/>
  <c r="E24" i="136"/>
  <c r="F24" i="136"/>
  <c r="G24" i="136"/>
  <c r="H24" i="136"/>
  <c r="I24" i="136"/>
  <c r="J24" i="136"/>
  <c r="K24" i="136"/>
  <c r="L24" i="136"/>
  <c r="M24" i="136"/>
  <c r="N24" i="136"/>
  <c r="O24" i="136"/>
  <c r="P24" i="136"/>
  <c r="Q24" i="136"/>
  <c r="R24" i="136"/>
  <c r="S24" i="136"/>
  <c r="T24" i="136"/>
  <c r="U24" i="136"/>
  <c r="V24" i="136"/>
  <c r="D25" i="136"/>
  <c r="E25" i="136"/>
  <c r="F25" i="136"/>
  <c r="G25" i="136"/>
  <c r="H25" i="136"/>
  <c r="I25" i="136"/>
  <c r="J25" i="136"/>
  <c r="K25" i="136"/>
  <c r="L25" i="136"/>
  <c r="M25" i="136"/>
  <c r="N25" i="136"/>
  <c r="O25" i="136"/>
  <c r="P25" i="136"/>
  <c r="Q25" i="136"/>
  <c r="R25" i="136"/>
  <c r="S25" i="136"/>
  <c r="T25" i="136"/>
  <c r="U25" i="136"/>
  <c r="V25" i="136"/>
  <c r="D26" i="136"/>
  <c r="E26" i="136"/>
  <c r="F26" i="136"/>
  <c r="G26" i="136"/>
  <c r="H26" i="136"/>
  <c r="I26" i="136"/>
  <c r="J26" i="136"/>
  <c r="K26" i="136"/>
  <c r="L26" i="136"/>
  <c r="M26" i="136"/>
  <c r="N26" i="136"/>
  <c r="O26" i="136"/>
  <c r="P26" i="136"/>
  <c r="Q26" i="136"/>
  <c r="R26" i="136"/>
  <c r="S26" i="136"/>
  <c r="T26" i="136"/>
  <c r="U26" i="136"/>
  <c r="V26" i="136"/>
  <c r="D27" i="136"/>
  <c r="E27" i="136"/>
  <c r="F27" i="136"/>
  <c r="G27" i="136"/>
  <c r="H27" i="136"/>
  <c r="I27" i="136"/>
  <c r="J27" i="136"/>
  <c r="K27" i="136"/>
  <c r="L27" i="136"/>
  <c r="M27" i="136"/>
  <c r="N27" i="136"/>
  <c r="O27" i="136"/>
  <c r="P27" i="136"/>
  <c r="Q27" i="136"/>
  <c r="R27" i="136"/>
  <c r="S27" i="136"/>
  <c r="T27" i="136"/>
  <c r="U27" i="136"/>
  <c r="V27" i="136"/>
  <c r="D28" i="136"/>
  <c r="E28" i="136"/>
  <c r="F28" i="136"/>
  <c r="G28" i="136"/>
  <c r="H28" i="136"/>
  <c r="I28" i="136"/>
  <c r="J28" i="136"/>
  <c r="K28" i="136"/>
  <c r="L28" i="136"/>
  <c r="M28" i="136"/>
  <c r="N28" i="136"/>
  <c r="O28" i="136"/>
  <c r="P28" i="136"/>
  <c r="Q28" i="136"/>
  <c r="R28" i="136"/>
  <c r="S28" i="136"/>
  <c r="T28" i="136"/>
  <c r="U28" i="136"/>
  <c r="V28" i="136"/>
  <c r="D29" i="136"/>
  <c r="E29" i="136"/>
  <c r="F29" i="136"/>
  <c r="G29" i="136"/>
  <c r="H29" i="136"/>
  <c r="I29" i="136"/>
  <c r="J29" i="136"/>
  <c r="K29" i="136"/>
  <c r="L29" i="136"/>
  <c r="M29" i="136"/>
  <c r="N29" i="136"/>
  <c r="O29" i="136"/>
  <c r="P29" i="136"/>
  <c r="Q29" i="136"/>
  <c r="R29" i="136"/>
  <c r="S29" i="136"/>
  <c r="T29" i="136"/>
  <c r="U29" i="136"/>
  <c r="V29" i="136"/>
  <c r="D30" i="136"/>
  <c r="E30" i="136"/>
  <c r="F30" i="136"/>
  <c r="G30" i="136"/>
  <c r="H30" i="136"/>
  <c r="I30" i="136"/>
  <c r="J30" i="136"/>
  <c r="K30" i="136"/>
  <c r="L30" i="136"/>
  <c r="M30" i="136"/>
  <c r="N30" i="136"/>
  <c r="O30" i="136"/>
  <c r="P30" i="136"/>
  <c r="Q30" i="136"/>
  <c r="R30" i="136"/>
  <c r="S30" i="136"/>
  <c r="T30" i="136"/>
  <c r="U30" i="136"/>
  <c r="V30" i="136"/>
  <c r="D31" i="136"/>
  <c r="E31" i="136"/>
  <c r="F31" i="136"/>
  <c r="G31" i="136"/>
  <c r="H31" i="136"/>
  <c r="I31" i="136"/>
  <c r="J31" i="136"/>
  <c r="K31" i="136"/>
  <c r="L31" i="136"/>
  <c r="M31" i="136"/>
  <c r="N31" i="136"/>
  <c r="O31" i="136"/>
  <c r="P31" i="136"/>
  <c r="Q31" i="136"/>
  <c r="R31" i="136"/>
  <c r="S31" i="136"/>
  <c r="T31" i="136"/>
  <c r="U31" i="136"/>
  <c r="V31" i="136"/>
  <c r="D32" i="136"/>
  <c r="E32" i="136"/>
  <c r="F32" i="136"/>
  <c r="G32" i="136"/>
  <c r="H32" i="136"/>
  <c r="I32" i="136"/>
  <c r="J32" i="136"/>
  <c r="K32" i="136"/>
  <c r="L32" i="136"/>
  <c r="M32" i="136"/>
  <c r="N32" i="136"/>
  <c r="O32" i="136"/>
  <c r="P32" i="136"/>
  <c r="Q32" i="136"/>
  <c r="R32" i="136"/>
  <c r="S32" i="136"/>
  <c r="T32" i="136"/>
  <c r="U32" i="136"/>
  <c r="V32" i="136"/>
  <c r="D33" i="136"/>
  <c r="E33" i="136"/>
  <c r="F33" i="136"/>
  <c r="G33" i="136"/>
  <c r="H33" i="136"/>
  <c r="I33" i="136"/>
  <c r="J33" i="136"/>
  <c r="K33" i="136"/>
  <c r="L33" i="136"/>
  <c r="M33" i="136"/>
  <c r="N33" i="136"/>
  <c r="O33" i="136"/>
  <c r="P33" i="136"/>
  <c r="Q33" i="136"/>
  <c r="R33" i="136"/>
  <c r="S33" i="136"/>
  <c r="T33" i="136"/>
  <c r="U33" i="136"/>
  <c r="V33" i="136"/>
  <c r="D34" i="136"/>
  <c r="E34" i="136"/>
  <c r="F34" i="136"/>
  <c r="G34" i="136"/>
  <c r="H34" i="136"/>
  <c r="I34" i="136"/>
  <c r="J34" i="136"/>
  <c r="K34" i="136"/>
  <c r="L34" i="136"/>
  <c r="M34" i="136"/>
  <c r="N34" i="136"/>
  <c r="O34" i="136"/>
  <c r="P34" i="136"/>
  <c r="Q34" i="136"/>
  <c r="R34" i="136"/>
  <c r="S34" i="136"/>
  <c r="T34" i="136"/>
  <c r="U34" i="136"/>
  <c r="V34" i="136"/>
  <c r="D35" i="136"/>
  <c r="E35" i="136"/>
  <c r="F35" i="136"/>
  <c r="G35" i="136"/>
  <c r="H35" i="136"/>
  <c r="I35" i="136"/>
  <c r="J35" i="136"/>
  <c r="K35" i="136"/>
  <c r="L35" i="136"/>
  <c r="M35" i="136"/>
  <c r="N35" i="136"/>
  <c r="O35" i="136"/>
  <c r="P35" i="136"/>
  <c r="Q35" i="136"/>
  <c r="R35" i="136"/>
  <c r="S35" i="136"/>
  <c r="T35" i="136"/>
  <c r="U35" i="136"/>
  <c r="V35" i="136"/>
  <c r="D36" i="136"/>
  <c r="E36" i="136"/>
  <c r="F36" i="136"/>
  <c r="G36" i="136"/>
  <c r="H36" i="136"/>
  <c r="I36" i="136"/>
  <c r="J36" i="136"/>
  <c r="K36" i="136"/>
  <c r="L36" i="136"/>
  <c r="M36" i="136"/>
  <c r="N36" i="136"/>
  <c r="O36" i="136"/>
  <c r="P36" i="136"/>
  <c r="Q36" i="136"/>
  <c r="R36" i="136"/>
  <c r="S36" i="136"/>
  <c r="T36" i="136"/>
  <c r="U36" i="136"/>
  <c r="V36" i="136"/>
  <c r="D37" i="136"/>
  <c r="E37" i="136"/>
  <c r="F37" i="136"/>
  <c r="G37" i="136"/>
  <c r="H37" i="136"/>
  <c r="I37" i="136"/>
  <c r="J37" i="136"/>
  <c r="K37" i="136"/>
  <c r="L37" i="136"/>
  <c r="M37" i="136"/>
  <c r="N37" i="136"/>
  <c r="O37" i="136"/>
  <c r="P37" i="136"/>
  <c r="Q37" i="136"/>
  <c r="R37" i="136"/>
  <c r="S37" i="136"/>
  <c r="T37" i="136"/>
  <c r="U37" i="136"/>
  <c r="V37" i="136"/>
  <c r="D38" i="136"/>
  <c r="E38" i="136"/>
  <c r="F38" i="136"/>
  <c r="G38" i="136"/>
  <c r="H38" i="136"/>
  <c r="I38" i="136"/>
  <c r="J38" i="136"/>
  <c r="K38" i="136"/>
  <c r="L38" i="136"/>
  <c r="M38" i="136"/>
  <c r="N38" i="136"/>
  <c r="O38" i="136"/>
  <c r="P38" i="136"/>
  <c r="Q38" i="136"/>
  <c r="R38" i="136"/>
  <c r="S38" i="136"/>
  <c r="T38" i="136"/>
  <c r="U38" i="136"/>
  <c r="V38" i="136"/>
  <c r="D39" i="136"/>
  <c r="E39" i="136"/>
  <c r="F39" i="136"/>
  <c r="G39" i="136"/>
  <c r="H39" i="136"/>
  <c r="I39" i="136"/>
  <c r="J39" i="136"/>
  <c r="K39" i="136"/>
  <c r="L39" i="136"/>
  <c r="M39" i="136"/>
  <c r="N39" i="136"/>
  <c r="O39" i="136"/>
  <c r="P39" i="136"/>
  <c r="Q39" i="136"/>
  <c r="R39" i="136"/>
  <c r="S39" i="136"/>
  <c r="T39" i="136"/>
  <c r="U39" i="136"/>
  <c r="V39" i="136"/>
  <c r="D40" i="136"/>
  <c r="E40" i="136"/>
  <c r="F40" i="136"/>
  <c r="G40" i="136"/>
  <c r="H40" i="136"/>
  <c r="I40" i="136"/>
  <c r="J40" i="136"/>
  <c r="K40" i="136"/>
  <c r="L40" i="136"/>
  <c r="M40" i="136"/>
  <c r="N40" i="136"/>
  <c r="O40" i="136"/>
  <c r="P40" i="136"/>
  <c r="Q40" i="136"/>
  <c r="R40" i="136"/>
  <c r="S40" i="136"/>
  <c r="T40" i="136"/>
  <c r="U40" i="136"/>
  <c r="V40" i="136"/>
  <c r="D41" i="136"/>
  <c r="E41" i="136"/>
  <c r="F41" i="136"/>
  <c r="G41" i="136"/>
  <c r="H41" i="136"/>
  <c r="I41" i="136"/>
  <c r="J41" i="136"/>
  <c r="K41" i="136"/>
  <c r="L41" i="136"/>
  <c r="M41" i="136"/>
  <c r="N41" i="136"/>
  <c r="O41" i="136"/>
  <c r="P41" i="136"/>
  <c r="Q41" i="136"/>
  <c r="R41" i="136"/>
  <c r="S41" i="136"/>
  <c r="T41" i="136"/>
  <c r="U41" i="136"/>
  <c r="V41" i="136"/>
  <c r="D42" i="136"/>
  <c r="E42" i="136"/>
  <c r="F42" i="136"/>
  <c r="G42" i="136"/>
  <c r="H42" i="136"/>
  <c r="I42" i="136"/>
  <c r="J42" i="136"/>
  <c r="K42" i="136"/>
  <c r="L42" i="136"/>
  <c r="M42" i="136"/>
  <c r="N42" i="136"/>
  <c r="O42" i="136"/>
  <c r="P42" i="136"/>
  <c r="Q42" i="136"/>
  <c r="R42" i="136"/>
  <c r="S42" i="136"/>
  <c r="T42" i="136"/>
  <c r="U42" i="136"/>
  <c r="V42" i="136"/>
  <c r="D43" i="136"/>
  <c r="E43" i="136"/>
  <c r="F43" i="136"/>
  <c r="G43" i="136"/>
  <c r="H43" i="136"/>
  <c r="I43" i="136"/>
  <c r="J43" i="136"/>
  <c r="K43" i="136"/>
  <c r="L43" i="136"/>
  <c r="M43" i="136"/>
  <c r="N43" i="136"/>
  <c r="O43" i="136"/>
  <c r="P43" i="136"/>
  <c r="Q43" i="136"/>
  <c r="R43" i="136"/>
  <c r="S43" i="136"/>
  <c r="T43" i="136"/>
  <c r="U43" i="136"/>
  <c r="V43" i="136"/>
  <c r="D44" i="136"/>
  <c r="E44" i="136"/>
  <c r="F44" i="136"/>
  <c r="G44" i="136"/>
  <c r="H44" i="136"/>
  <c r="I44" i="136"/>
  <c r="J44" i="136"/>
  <c r="K44" i="136"/>
  <c r="L44" i="136"/>
  <c r="M44" i="136"/>
  <c r="N44" i="136"/>
  <c r="O44" i="136"/>
  <c r="P44" i="136"/>
  <c r="Q44" i="136"/>
  <c r="R44" i="136"/>
  <c r="S44" i="136"/>
  <c r="T44" i="136"/>
  <c r="U44" i="136"/>
  <c r="V44" i="136"/>
  <c r="D45" i="136"/>
  <c r="E45" i="136"/>
  <c r="F45" i="136"/>
  <c r="G45" i="136"/>
  <c r="H45" i="136"/>
  <c r="I45" i="136"/>
  <c r="J45" i="136"/>
  <c r="K45" i="136"/>
  <c r="L45" i="136"/>
  <c r="M45" i="136"/>
  <c r="N45" i="136"/>
  <c r="O45" i="136"/>
  <c r="P45" i="136"/>
  <c r="Q45" i="136"/>
  <c r="R45" i="136"/>
  <c r="S45" i="136"/>
  <c r="T45" i="136"/>
  <c r="U45" i="136"/>
  <c r="V45" i="136"/>
  <c r="D46" i="136"/>
  <c r="E46" i="136"/>
  <c r="F46" i="136"/>
  <c r="G46" i="136"/>
  <c r="H46" i="136"/>
  <c r="I46" i="136"/>
  <c r="J46" i="136"/>
  <c r="K46" i="136"/>
  <c r="L46" i="136"/>
  <c r="M46" i="136"/>
  <c r="N46" i="136"/>
  <c r="O46" i="136"/>
  <c r="P46" i="136"/>
  <c r="Q46" i="136"/>
  <c r="R46" i="136"/>
  <c r="S46" i="136"/>
  <c r="T46" i="136"/>
  <c r="U46" i="136"/>
  <c r="V46" i="136"/>
  <c r="D47" i="136"/>
  <c r="E47" i="136"/>
  <c r="F47" i="136"/>
  <c r="G47" i="136"/>
  <c r="H47" i="136"/>
  <c r="I47" i="136"/>
  <c r="J47" i="136"/>
  <c r="K47" i="136"/>
  <c r="L47" i="136"/>
  <c r="M47" i="136"/>
  <c r="N47" i="136"/>
  <c r="O47" i="136"/>
  <c r="P47" i="136"/>
  <c r="Q47" i="136"/>
  <c r="R47" i="136"/>
  <c r="S47" i="136"/>
  <c r="T47" i="136"/>
  <c r="U47" i="136"/>
  <c r="V47" i="136"/>
  <c r="D48" i="136"/>
  <c r="E48" i="136"/>
  <c r="F48" i="136"/>
  <c r="G48" i="136"/>
  <c r="H48" i="136"/>
  <c r="I48" i="136"/>
  <c r="J48" i="136"/>
  <c r="K48" i="136"/>
  <c r="L48" i="136"/>
  <c r="M48" i="136"/>
  <c r="N48" i="136"/>
  <c r="O48" i="136"/>
  <c r="P48" i="136"/>
  <c r="Q48" i="136"/>
  <c r="R48" i="136"/>
  <c r="S48" i="136"/>
  <c r="T48" i="136"/>
  <c r="U48" i="136"/>
  <c r="V48" i="136"/>
  <c r="C3" i="136"/>
  <c r="C4" i="136"/>
  <c r="C4" i="137" s="1"/>
  <c r="C5" i="136"/>
  <c r="C6" i="136"/>
  <c r="C7" i="136"/>
  <c r="C8" i="136"/>
  <c r="C9" i="136"/>
  <c r="C10" i="136"/>
  <c r="C11" i="136"/>
  <c r="C12" i="136"/>
  <c r="C13" i="136"/>
  <c r="C14" i="136"/>
  <c r="C15" i="136"/>
  <c r="C16" i="136"/>
  <c r="C17" i="136"/>
  <c r="C18" i="136"/>
  <c r="C19" i="136"/>
  <c r="C20" i="136"/>
  <c r="C21" i="136"/>
  <c r="C22" i="136"/>
  <c r="C23" i="136"/>
  <c r="C24" i="136"/>
  <c r="C25" i="136"/>
  <c r="C26" i="136"/>
  <c r="C27" i="136"/>
  <c r="C28" i="136"/>
  <c r="C29" i="136"/>
  <c r="C30" i="136"/>
  <c r="C31" i="136"/>
  <c r="C32" i="136"/>
  <c r="C33" i="136"/>
  <c r="C34" i="136"/>
  <c r="C35" i="136"/>
  <c r="C36" i="136"/>
  <c r="C37" i="136"/>
  <c r="C38" i="136"/>
  <c r="C39" i="136"/>
  <c r="C40" i="136"/>
  <c r="C41" i="136"/>
  <c r="C42" i="136"/>
  <c r="C43" i="136"/>
  <c r="C44" i="136"/>
  <c r="C45" i="136"/>
  <c r="C46" i="136"/>
  <c r="C47" i="136"/>
  <c r="C48" i="136"/>
  <c r="C2" i="136"/>
  <c r="J5" i="134" l="1"/>
  <c r="J163" i="134"/>
  <c r="J84" i="134"/>
  <c r="J37" i="134"/>
  <c r="J116" i="134"/>
  <c r="J195" i="134"/>
  <c r="I5" i="134"/>
  <c r="I84" i="134"/>
  <c r="I163" i="134"/>
  <c r="R12" i="134"/>
  <c r="R91" i="134"/>
  <c r="R170" i="134"/>
  <c r="N37" i="134"/>
  <c r="N195" i="134"/>
  <c r="N116" i="134"/>
  <c r="H37" i="134"/>
  <c r="H116" i="134"/>
  <c r="H195" i="134"/>
  <c r="H233" i="134" s="1"/>
  <c r="O12" i="134"/>
  <c r="O91" i="134"/>
  <c r="O154" i="134" s="1"/>
  <c r="O170" i="134"/>
  <c r="O42" i="134"/>
  <c r="O121" i="134"/>
  <c r="O200" i="134"/>
  <c r="Q12" i="134"/>
  <c r="Q91" i="134"/>
  <c r="Q170" i="134"/>
  <c r="Q5" i="134"/>
  <c r="Q84" i="134"/>
  <c r="Q163" i="134"/>
  <c r="L42" i="134"/>
  <c r="L121" i="134"/>
  <c r="L200" i="134"/>
  <c r="L37" i="134"/>
  <c r="L195" i="134"/>
  <c r="L116" i="134"/>
  <c r="L5" i="134"/>
  <c r="L75" i="134" s="1"/>
  <c r="L163" i="134"/>
  <c r="L233" i="134" s="1"/>
  <c r="L84" i="134"/>
  <c r="L154" i="134" s="1"/>
  <c r="C37" i="134"/>
  <c r="C195" i="134"/>
  <c r="C116" i="134"/>
  <c r="U121" i="134"/>
  <c r="U42" i="134"/>
  <c r="U200" i="134"/>
  <c r="E84" i="134"/>
  <c r="E5" i="134"/>
  <c r="E163" i="134"/>
  <c r="S200" i="134"/>
  <c r="S42" i="134"/>
  <c r="S121" i="134"/>
  <c r="P37" i="134"/>
  <c r="P195" i="134"/>
  <c r="P116" i="134"/>
  <c r="H12" i="134"/>
  <c r="H91" i="134"/>
  <c r="H170" i="134"/>
  <c r="P84" i="134"/>
  <c r="P5" i="134"/>
  <c r="P75" i="134" s="1"/>
  <c r="P163" i="134"/>
  <c r="P233" i="134" s="1"/>
  <c r="E42" i="134"/>
  <c r="E121" i="134"/>
  <c r="E200" i="134"/>
  <c r="R42" i="134"/>
  <c r="R200" i="134"/>
  <c r="R121" i="134"/>
  <c r="D5" i="134"/>
  <c r="D163" i="134"/>
  <c r="D84" i="134"/>
  <c r="L12" i="134"/>
  <c r="L91" i="134"/>
  <c r="L170" i="134"/>
  <c r="K12" i="134"/>
  <c r="K91" i="134"/>
  <c r="K170" i="134"/>
  <c r="K5" i="134"/>
  <c r="K75" i="134" s="1"/>
  <c r="K163" i="134"/>
  <c r="K233" i="134" s="1"/>
  <c r="K84" i="134"/>
  <c r="K154" i="134" s="1"/>
  <c r="G37" i="134"/>
  <c r="G195" i="134"/>
  <c r="G233" i="134" s="1"/>
  <c r="G116" i="134"/>
  <c r="V12" i="134"/>
  <c r="V91" i="134"/>
  <c r="V170" i="134"/>
  <c r="T42" i="134"/>
  <c r="T200" i="134"/>
  <c r="T121" i="134"/>
  <c r="I37" i="134"/>
  <c r="I195" i="134"/>
  <c r="I116" i="134"/>
  <c r="M5" i="134"/>
  <c r="M163" i="134"/>
  <c r="M84" i="134"/>
  <c r="M154" i="134" s="1"/>
  <c r="S84" i="134"/>
  <c r="S5" i="134"/>
  <c r="S163" i="134"/>
  <c r="E37" i="134"/>
  <c r="E75" i="134" s="1"/>
  <c r="E195" i="134"/>
  <c r="E116" i="134"/>
  <c r="E154" i="134" s="1"/>
  <c r="O37" i="134"/>
  <c r="O195" i="134"/>
  <c r="O116" i="134"/>
  <c r="N5" i="134"/>
  <c r="N163" i="134"/>
  <c r="N84" i="134"/>
  <c r="O5" i="134"/>
  <c r="O163" i="134"/>
  <c r="O84" i="134"/>
  <c r="K42" i="134"/>
  <c r="K200" i="134"/>
  <c r="K121" i="134"/>
  <c r="H42" i="134"/>
  <c r="H200" i="134"/>
  <c r="H121" i="134"/>
  <c r="D200" i="134"/>
  <c r="D121" i="134"/>
  <c r="D154" i="134" s="1"/>
  <c r="D42" i="134"/>
  <c r="D75" i="134" s="1"/>
  <c r="V5" i="134"/>
  <c r="V84" i="134"/>
  <c r="V163" i="134"/>
  <c r="V233" i="134" s="1"/>
  <c r="F37" i="134"/>
  <c r="F116" i="134"/>
  <c r="F195" i="134"/>
  <c r="E170" i="134"/>
  <c r="E12" i="134"/>
  <c r="E91" i="134"/>
  <c r="T84" i="134"/>
  <c r="T163" i="134"/>
  <c r="T5" i="134"/>
  <c r="I42" i="134"/>
  <c r="I121" i="134"/>
  <c r="I200" i="134"/>
  <c r="I233" i="134" s="1"/>
  <c r="Q121" i="134"/>
  <c r="Q154" i="134" s="1"/>
  <c r="Q200" i="134"/>
  <c r="Q42" i="134"/>
  <c r="P12" i="134"/>
  <c r="P170" i="134"/>
  <c r="P91" i="134"/>
  <c r="H84" i="134"/>
  <c r="H154" i="134" s="1"/>
  <c r="H5" i="134"/>
  <c r="H75" i="134" s="1"/>
  <c r="H163" i="134"/>
  <c r="P42" i="134"/>
  <c r="P200" i="134"/>
  <c r="P121" i="134"/>
  <c r="R5" i="134"/>
  <c r="R163" i="134"/>
  <c r="R84" i="134"/>
  <c r="D12" i="134"/>
  <c r="D91" i="134"/>
  <c r="D170" i="134"/>
  <c r="N12" i="134"/>
  <c r="N91" i="134"/>
  <c r="N170" i="134"/>
  <c r="N42" i="134"/>
  <c r="N121" i="134"/>
  <c r="N200" i="134"/>
  <c r="V200" i="134"/>
  <c r="V42" i="134"/>
  <c r="V121" i="134"/>
  <c r="K37" i="134"/>
  <c r="K116" i="134"/>
  <c r="K195" i="134"/>
  <c r="G5" i="134"/>
  <c r="G84" i="134"/>
  <c r="G163" i="134"/>
  <c r="D37" i="134"/>
  <c r="D116" i="134"/>
  <c r="D195" i="134"/>
  <c r="C5" i="134"/>
  <c r="C163" i="134"/>
  <c r="C84" i="134"/>
  <c r="U37" i="134"/>
  <c r="U195" i="134"/>
  <c r="U116" i="134"/>
  <c r="J200" i="134"/>
  <c r="J121" i="134"/>
  <c r="J42" i="134"/>
  <c r="J75" i="134" s="1"/>
  <c r="U5" i="134"/>
  <c r="U75" i="134" s="1"/>
  <c r="U84" i="134"/>
  <c r="U154" i="134" s="1"/>
  <c r="U163" i="134"/>
  <c r="U233" i="134" s="1"/>
  <c r="T12" i="134"/>
  <c r="T91" i="134"/>
  <c r="T170" i="134"/>
  <c r="T116" i="134"/>
  <c r="T195" i="134"/>
  <c r="T37" i="134"/>
  <c r="I170" i="134"/>
  <c r="I12" i="134"/>
  <c r="I91" i="134"/>
  <c r="V37" i="134"/>
  <c r="V195" i="134"/>
  <c r="V116" i="134"/>
  <c r="S91" i="134"/>
  <c r="S170" i="134"/>
  <c r="S12" i="134"/>
  <c r="S116" i="134"/>
  <c r="S195" i="134"/>
  <c r="S37" i="134"/>
  <c r="R37" i="134"/>
  <c r="R75" i="134" s="1"/>
  <c r="R116" i="134"/>
  <c r="R195" i="134"/>
  <c r="Q116" i="134"/>
  <c r="Q37" i="134"/>
  <c r="Q195" i="134"/>
  <c r="M12" i="134"/>
  <c r="M91" i="134"/>
  <c r="M170" i="134"/>
  <c r="M42" i="134"/>
  <c r="M200" i="134"/>
  <c r="M121" i="134"/>
  <c r="M37" i="134"/>
  <c r="M195" i="134"/>
  <c r="M116" i="134"/>
  <c r="G91" i="134"/>
  <c r="G12" i="134"/>
  <c r="G170" i="134"/>
  <c r="G121" i="134"/>
  <c r="G42" i="134"/>
  <c r="G200" i="134"/>
  <c r="F91" i="134"/>
  <c r="F154" i="134" s="1"/>
  <c r="F12" i="134"/>
  <c r="F170" i="134"/>
  <c r="F5" i="134"/>
  <c r="F163" i="134"/>
  <c r="F233" i="134" s="1"/>
  <c r="F84" i="134"/>
  <c r="C42" i="134"/>
  <c r="C121" i="134"/>
  <c r="C200" i="134"/>
  <c r="U91" i="134"/>
  <c r="U170" i="134"/>
  <c r="U12" i="134"/>
  <c r="J91" i="134"/>
  <c r="J170" i="134"/>
  <c r="J12" i="134"/>
  <c r="F42" i="134"/>
  <c r="F75" i="134" s="1"/>
  <c r="F121" i="134"/>
  <c r="F200" i="134"/>
  <c r="C12" i="134"/>
  <c r="C170" i="134"/>
  <c r="C91" i="134"/>
  <c r="C154" i="134" s="1"/>
  <c r="R8" i="137"/>
  <c r="P9" i="137"/>
  <c r="N9" i="137"/>
  <c r="D8" i="137"/>
  <c r="V7" i="137"/>
  <c r="C3" i="137"/>
  <c r="O9" i="137"/>
  <c r="I4" i="137"/>
  <c r="F4" i="137"/>
  <c r="F16" i="137" s="1"/>
  <c r="C9" i="137"/>
  <c r="Q21" i="137" s="1"/>
  <c r="E8" i="137"/>
  <c r="S7" i="137"/>
  <c r="R7" i="137"/>
  <c r="Q7" i="137"/>
  <c r="P4" i="137"/>
  <c r="O4" i="137"/>
  <c r="O16" i="137" s="1"/>
  <c r="N7" i="137"/>
  <c r="M9" i="137"/>
  <c r="L9" i="137"/>
  <c r="K7" i="137"/>
  <c r="J7" i="137"/>
  <c r="I3" i="137"/>
  <c r="H6" i="137"/>
  <c r="U7" i="137"/>
  <c r="L3" i="137"/>
  <c r="G3" i="137"/>
  <c r="T7" i="137"/>
  <c r="Q9" i="137"/>
  <c r="M6" i="137"/>
  <c r="K8" i="137"/>
  <c r="J8" i="137"/>
  <c r="H4" i="137"/>
  <c r="H16" i="137" s="1"/>
  <c r="G4" i="137"/>
  <c r="G16" i="137" s="1"/>
  <c r="E5" i="137"/>
  <c r="C5" i="137"/>
  <c r="I17" i="137" s="1"/>
  <c r="F7" i="137"/>
  <c r="E2" i="137"/>
  <c r="V5" i="137"/>
  <c r="U9" i="137"/>
  <c r="U21" i="137" s="1"/>
  <c r="T6" i="137"/>
  <c r="S4" i="137"/>
  <c r="E4" i="137"/>
  <c r="L6" i="137"/>
  <c r="R4" i="137"/>
  <c r="K3" i="137"/>
  <c r="I7" i="137"/>
  <c r="K6" i="137"/>
  <c r="Q4" i="137"/>
  <c r="J3" i="137"/>
  <c r="H7" i="137"/>
  <c r="K9" i="137"/>
  <c r="K21" i="137" s="1"/>
  <c r="J6" i="137"/>
  <c r="V2" i="137"/>
  <c r="V14" i="137" s="1"/>
  <c r="D9" i="137"/>
  <c r="D21" i="137" s="1"/>
  <c r="G7" i="137"/>
  <c r="J9" i="137"/>
  <c r="J21" i="137" s="1"/>
  <c r="P7" i="137"/>
  <c r="U2" i="137"/>
  <c r="V8" i="137"/>
  <c r="V20" i="137" s="1"/>
  <c r="O7" i="137"/>
  <c r="O19" i="137" s="1"/>
  <c r="U5" i="137"/>
  <c r="N4" i="137"/>
  <c r="T2" i="137"/>
  <c r="E7" i="137"/>
  <c r="U8" i="137"/>
  <c r="T5" i="137"/>
  <c r="M4" i="137"/>
  <c r="S2" i="137"/>
  <c r="D6" i="137"/>
  <c r="I6" i="137"/>
  <c r="I2" i="137"/>
  <c r="T8" i="137"/>
  <c r="M7" i="137"/>
  <c r="S5" i="137"/>
  <c r="L4" i="137"/>
  <c r="R2" i="137"/>
  <c r="H2" i="137"/>
  <c r="S8" i="137"/>
  <c r="S20" i="137" s="1"/>
  <c r="L7" i="137"/>
  <c r="R5" i="137"/>
  <c r="R17" i="137" s="1"/>
  <c r="K4" i="137"/>
  <c r="K16" i="137" s="1"/>
  <c r="Q2" i="137"/>
  <c r="D2" i="137"/>
  <c r="G6" i="137"/>
  <c r="G2" i="137"/>
  <c r="J4" i="137"/>
  <c r="J16" i="137" s="1"/>
  <c r="P2" i="137"/>
  <c r="D3" i="137"/>
  <c r="D15" i="137" s="1"/>
  <c r="F6" i="137"/>
  <c r="F2" i="137"/>
  <c r="Q8" i="137"/>
  <c r="O2" i="137"/>
  <c r="O14" i="137" s="1"/>
  <c r="D4" i="137"/>
  <c r="D16" i="137" s="1"/>
  <c r="E6" i="137"/>
  <c r="P8" i="137"/>
  <c r="U3" i="137"/>
  <c r="U15" i="137" s="1"/>
  <c r="N2" i="137"/>
  <c r="N14" i="137" s="1"/>
  <c r="I9" i="137"/>
  <c r="I21" i="137" s="1"/>
  <c r="O8" i="137"/>
  <c r="O20" i="137" s="1"/>
  <c r="U6" i="137"/>
  <c r="N5" i="137"/>
  <c r="T3" i="137"/>
  <c r="H9" i="137"/>
  <c r="H5" i="137"/>
  <c r="N8" i="137"/>
  <c r="M5" i="137"/>
  <c r="S3" i="137"/>
  <c r="L2" i="137"/>
  <c r="G9" i="137"/>
  <c r="G5" i="137"/>
  <c r="T9" i="137"/>
  <c r="T21" i="137" s="1"/>
  <c r="M8" i="137"/>
  <c r="M20" i="137" s="1"/>
  <c r="S6" i="137"/>
  <c r="L5" i="137"/>
  <c r="R3" i="137"/>
  <c r="R15" i="137" s="1"/>
  <c r="K2" i="137"/>
  <c r="H3" i="137"/>
  <c r="H15" i="137" s="1"/>
  <c r="F3" i="137"/>
  <c r="F15" i="137" s="1"/>
  <c r="E3" i="137"/>
  <c r="E10" i="137" s="1"/>
  <c r="Q5" i="137"/>
  <c r="Q17" i="137" s="1"/>
  <c r="V3" i="137"/>
  <c r="I5" i="137"/>
  <c r="F9" i="137"/>
  <c r="F5" i="137"/>
  <c r="S9" i="137"/>
  <c r="L8" i="137"/>
  <c r="R6" i="137"/>
  <c r="K5" i="137"/>
  <c r="Q3" i="137"/>
  <c r="J2" i="137"/>
  <c r="D7" i="137"/>
  <c r="D5" i="137"/>
  <c r="V6" i="137"/>
  <c r="V9" i="137"/>
  <c r="V21" i="137" s="1"/>
  <c r="E9" i="137"/>
  <c r="E21" i="137" s="1"/>
  <c r="R9" i="137"/>
  <c r="R21" i="137" s="1"/>
  <c r="Q6" i="137"/>
  <c r="J5" i="137"/>
  <c r="J17" i="137" s="1"/>
  <c r="P3" i="137"/>
  <c r="P15" i="137" s="1"/>
  <c r="I8" i="137"/>
  <c r="I20" i="137" s="1"/>
  <c r="P6" i="137"/>
  <c r="V4" i="137"/>
  <c r="O3" i="137"/>
  <c r="P5" i="137"/>
  <c r="O5" i="137"/>
  <c r="M2" i="137"/>
  <c r="C2" i="137"/>
  <c r="G14" i="137" s="1"/>
  <c r="C8" i="137"/>
  <c r="U20" i="137" s="1"/>
  <c r="H8" i="137"/>
  <c r="H20" i="137" s="1"/>
  <c r="O6" i="137"/>
  <c r="U4" i="137"/>
  <c r="U16" i="137" s="1"/>
  <c r="N3" i="137"/>
  <c r="N15" i="137" s="1"/>
  <c r="C7" i="137"/>
  <c r="H19" i="137" s="1"/>
  <c r="G8" i="137"/>
  <c r="G20" i="137" s="1"/>
  <c r="N6" i="137"/>
  <c r="T4" i="137"/>
  <c r="M3" i="137"/>
  <c r="C6" i="137"/>
  <c r="J18" i="137" s="1"/>
  <c r="F8" i="137"/>
  <c r="F20" i="137" s="1"/>
  <c r="E11" i="135"/>
  <c r="F6" i="135"/>
  <c r="I75" i="134"/>
  <c r="T154" i="134"/>
  <c r="M75" i="134"/>
  <c r="N154" i="134"/>
  <c r="J233" i="134"/>
  <c r="R233" i="134"/>
  <c r="T233" i="134"/>
  <c r="B205" i="138"/>
  <c r="B127" i="138"/>
  <c r="B56" i="133"/>
  <c r="B212" i="138"/>
  <c r="B134" i="138"/>
  <c r="B55" i="133"/>
  <c r="B133" i="138"/>
  <c r="B211" i="138"/>
  <c r="B54" i="133"/>
  <c r="B210" i="138"/>
  <c r="B132" i="138"/>
  <c r="B53" i="133"/>
  <c r="B131" i="138"/>
  <c r="B209" i="138"/>
  <c r="B51" i="133"/>
  <c r="B207" i="138"/>
  <c r="B129" i="138"/>
  <c r="B52" i="133"/>
  <c r="B208" i="138"/>
  <c r="B130" i="138"/>
  <c r="B50" i="133"/>
  <c r="B206" i="138"/>
  <c r="B128" i="138"/>
  <c r="G15" i="137"/>
  <c r="L20" i="137"/>
  <c r="Q20" i="137"/>
  <c r="B49" i="133"/>
  <c r="N20" i="137"/>
  <c r="E17" i="137"/>
  <c r="K20" i="137"/>
  <c r="V16" i="137"/>
  <c r="S16" i="137"/>
  <c r="I16" i="137"/>
  <c r="E16" i="137"/>
  <c r="T15" i="137"/>
  <c r="Q15" i="137"/>
  <c r="D20" i="137"/>
  <c r="H21" i="137"/>
  <c r="G21" i="137"/>
  <c r="E20" i="137"/>
  <c r="Q16" i="137"/>
  <c r="F21" i="137"/>
  <c r="P16" i="137"/>
  <c r="N16" i="137"/>
  <c r="I15" i="137"/>
  <c r="S15" i="137"/>
  <c r="R16" i="137"/>
  <c r="K15" i="137"/>
  <c r="R20" i="137"/>
  <c r="M16" i="137"/>
  <c r="I14" i="137"/>
  <c r="T20" i="137"/>
  <c r="J15" i="137"/>
  <c r="B16" i="1"/>
  <c r="F8" i="135" l="1"/>
  <c r="V154" i="134"/>
  <c r="O75" i="134"/>
  <c r="V75" i="134"/>
  <c r="S233" i="134"/>
  <c r="G75" i="134"/>
  <c r="S75" i="134"/>
  <c r="S154" i="134"/>
  <c r="N233" i="134"/>
  <c r="J154" i="134"/>
  <c r="M233" i="134"/>
  <c r="C233" i="134"/>
  <c r="Q233" i="134"/>
  <c r="T75" i="134"/>
  <c r="D233" i="134"/>
  <c r="E233" i="134"/>
  <c r="Q75" i="134"/>
  <c r="I154" i="134"/>
  <c r="O233" i="134"/>
  <c r="P154" i="134"/>
  <c r="N75" i="134"/>
  <c r="G154" i="134"/>
  <c r="C75" i="134"/>
  <c r="R154" i="134"/>
  <c r="T10" i="137"/>
  <c r="H10" i="137"/>
  <c r="P20" i="137"/>
  <c r="N19" i="137"/>
  <c r="D10" i="137"/>
  <c r="M19" i="137"/>
  <c r="M10" i="137"/>
  <c r="M15" i="137"/>
  <c r="L15" i="137"/>
  <c r="N21" i="137"/>
  <c r="O15" i="137"/>
  <c r="D17" i="137"/>
  <c r="O21" i="137"/>
  <c r="L14" i="137"/>
  <c r="P21" i="137"/>
  <c r="U18" i="137"/>
  <c r="M17" i="137"/>
  <c r="R19" i="137"/>
  <c r="Q19" i="137"/>
  <c r="F17" i="137"/>
  <c r="O17" i="137"/>
  <c r="V17" i="137"/>
  <c r="J20" i="137"/>
  <c r="U10" i="137"/>
  <c r="K10" i="137"/>
  <c r="S17" i="137"/>
  <c r="D19" i="137"/>
  <c r="H17" i="137"/>
  <c r="J10" i="137"/>
  <c r="M21" i="137"/>
  <c r="U14" i="137"/>
  <c r="K18" i="137"/>
  <c r="T17" i="137"/>
  <c r="I10" i="137"/>
  <c r="F10" i="137"/>
  <c r="S10" i="137"/>
  <c r="K17" i="137"/>
  <c r="L21" i="137"/>
  <c r="S21" i="137"/>
  <c r="R10" i="137"/>
  <c r="K19" i="137"/>
  <c r="G10" i="137"/>
  <c r="L17" i="137"/>
  <c r="T16" i="137"/>
  <c r="L10" i="137"/>
  <c r="V10" i="137"/>
  <c r="J14" i="137"/>
  <c r="G17" i="137"/>
  <c r="S19" i="137"/>
  <c r="P17" i="137"/>
  <c r="F19" i="137"/>
  <c r="K14" i="137"/>
  <c r="N18" i="137"/>
  <c r="P19" i="137"/>
  <c r="U19" i="137"/>
  <c r="V15" i="137"/>
  <c r="N17" i="137"/>
  <c r="U17" i="137"/>
  <c r="O10" i="137"/>
  <c r="G18" i="137"/>
  <c r="P10" i="137"/>
  <c r="S18" i="137"/>
  <c r="H18" i="137"/>
  <c r="H14" i="137"/>
  <c r="V18" i="137"/>
  <c r="P18" i="137"/>
  <c r="L16" i="137"/>
  <c r="Q10" i="137"/>
  <c r="I19" i="137"/>
  <c r="N10" i="137"/>
  <c r="P14" i="137"/>
  <c r="L19" i="137"/>
  <c r="E14" i="137"/>
  <c r="T18" i="137"/>
  <c r="D14" i="137"/>
  <c r="D22" i="137" s="1"/>
  <c r="E18" i="137"/>
  <c r="R18" i="137"/>
  <c r="O18" i="137"/>
  <c r="G19" i="137"/>
  <c r="M18" i="137"/>
  <c r="Q14" i="137"/>
  <c r="V19" i="137"/>
  <c r="E15" i="137"/>
  <c r="C10" i="137"/>
  <c r="M14" i="137"/>
  <c r="S14" i="137"/>
  <c r="L18" i="137"/>
  <c r="Q18" i="137"/>
  <c r="E19" i="137"/>
  <c r="T19" i="137"/>
  <c r="J19" i="137"/>
  <c r="J22" i="137" s="1"/>
  <c r="F18" i="137"/>
  <c r="R14" i="137"/>
  <c r="D18" i="137"/>
  <c r="F14" i="137"/>
  <c r="I18" i="137"/>
  <c r="T14" i="137"/>
  <c r="F3" i="135"/>
  <c r="F7" i="135"/>
  <c r="F5" i="135"/>
  <c r="F4" i="135"/>
  <c r="F9" i="135"/>
  <c r="F2" i="135"/>
  <c r="H51" i="133"/>
  <c r="B56" i="134"/>
  <c r="B214" i="134" s="1"/>
  <c r="T53" i="133"/>
  <c r="B50" i="134"/>
  <c r="B129" i="134" s="1"/>
  <c r="J51" i="133"/>
  <c r="C54" i="133"/>
  <c r="J55" i="133"/>
  <c r="P52" i="133"/>
  <c r="J56" i="133"/>
  <c r="D51" i="133"/>
  <c r="T54" i="133"/>
  <c r="M55" i="133"/>
  <c r="C51" i="133"/>
  <c r="L51" i="133"/>
  <c r="L54" i="133"/>
  <c r="E55" i="133"/>
  <c r="G51" i="133"/>
  <c r="E51" i="133"/>
  <c r="K51" i="133"/>
  <c r="L55" i="133"/>
  <c r="S55" i="133"/>
  <c r="R56" i="133"/>
  <c r="F56" i="133"/>
  <c r="K55" i="133"/>
  <c r="K53" i="133"/>
  <c r="P56" i="133"/>
  <c r="U54" i="133"/>
  <c r="N56" i="133"/>
  <c r="Q53" i="133"/>
  <c r="V53" i="133"/>
  <c r="L53" i="133"/>
  <c r="O52" i="133"/>
  <c r="S53" i="133"/>
  <c r="M52" i="133"/>
  <c r="F53" i="133"/>
  <c r="D55" i="133"/>
  <c r="K56" i="133"/>
  <c r="F51" i="133"/>
  <c r="H53" i="133"/>
  <c r="U53" i="133"/>
  <c r="G55" i="133"/>
  <c r="O56" i="133"/>
  <c r="D53" i="133"/>
  <c r="N52" i="133"/>
  <c r="F52" i="133"/>
  <c r="I54" i="133"/>
  <c r="U52" i="133"/>
  <c r="V55" i="133"/>
  <c r="V51" i="133"/>
  <c r="C56" i="133"/>
  <c r="I53" i="133"/>
  <c r="B54" i="134"/>
  <c r="B212" i="134" s="1"/>
  <c r="M53" i="133"/>
  <c r="G53" i="133"/>
  <c r="J53" i="133"/>
  <c r="B53" i="134"/>
  <c r="B132" i="134" s="1"/>
  <c r="H52" i="133"/>
  <c r="V56" i="133"/>
  <c r="R53" i="133"/>
  <c r="F55" i="133"/>
  <c r="R51" i="133"/>
  <c r="N53" i="133"/>
  <c r="O55" i="133"/>
  <c r="S56" i="133"/>
  <c r="E53" i="133"/>
  <c r="C53" i="133"/>
  <c r="S54" i="133"/>
  <c r="E52" i="133"/>
  <c r="S52" i="133"/>
  <c r="P53" i="133"/>
  <c r="Q55" i="133"/>
  <c r="O53" i="133"/>
  <c r="N51" i="133"/>
  <c r="B55" i="134"/>
  <c r="B213" i="134" s="1"/>
  <c r="Q56" i="133"/>
  <c r="D54" i="133"/>
  <c r="R54" i="133"/>
  <c r="S51" i="133"/>
  <c r="L52" i="133"/>
  <c r="M56" i="133"/>
  <c r="I52" i="133"/>
  <c r="H54" i="133"/>
  <c r="P51" i="133"/>
  <c r="C52" i="133"/>
  <c r="Q54" i="133"/>
  <c r="E54" i="133"/>
  <c r="T55" i="133"/>
  <c r="E56" i="133"/>
  <c r="T52" i="133"/>
  <c r="O54" i="133"/>
  <c r="K54" i="133"/>
  <c r="P55" i="133"/>
  <c r="R55" i="133"/>
  <c r="D56" i="133"/>
  <c r="O51" i="133"/>
  <c r="V52" i="133"/>
  <c r="P54" i="133"/>
  <c r="H55" i="133"/>
  <c r="U56" i="133"/>
  <c r="M51" i="133"/>
  <c r="G52" i="133"/>
  <c r="H56" i="133"/>
  <c r="J54" i="133"/>
  <c r="C55" i="133"/>
  <c r="U51" i="133"/>
  <c r="Q52" i="133"/>
  <c r="V54" i="133"/>
  <c r="I55" i="133"/>
  <c r="L56" i="133"/>
  <c r="N54" i="133"/>
  <c r="U55" i="133"/>
  <c r="I56" i="133"/>
  <c r="F54" i="133"/>
  <c r="N55" i="133"/>
  <c r="T56" i="133"/>
  <c r="G54" i="133"/>
  <c r="M54" i="133"/>
  <c r="R52" i="133"/>
  <c r="B51" i="134"/>
  <c r="D52" i="133"/>
  <c r="I51" i="133"/>
  <c r="K52" i="133"/>
  <c r="Q51" i="133"/>
  <c r="T51" i="133"/>
  <c r="B52" i="134"/>
  <c r="J52" i="133"/>
  <c r="G56" i="133"/>
  <c r="T49" i="133"/>
  <c r="Q49" i="133"/>
  <c r="D49" i="133"/>
  <c r="L49" i="133"/>
  <c r="G49" i="133"/>
  <c r="I49" i="133"/>
  <c r="U49" i="133"/>
  <c r="E49" i="133"/>
  <c r="J49" i="133"/>
  <c r="B49" i="134"/>
  <c r="F49" i="133"/>
  <c r="V49" i="133"/>
  <c r="K49" i="133"/>
  <c r="R49" i="133"/>
  <c r="M49" i="133"/>
  <c r="C49" i="133"/>
  <c r="P49" i="133"/>
  <c r="H49" i="133"/>
  <c r="O49" i="133"/>
  <c r="S49" i="133"/>
  <c r="N49" i="133"/>
  <c r="E23" i="51" l="1"/>
  <c r="H23" i="51" s="1"/>
  <c r="D24" i="51"/>
  <c r="G24" i="51" s="1"/>
  <c r="AD11" i="135"/>
  <c r="R11" i="135"/>
  <c r="G22" i="137"/>
  <c r="M22" i="137"/>
  <c r="V22" i="137"/>
  <c r="N22" i="137"/>
  <c r="L22" i="137"/>
  <c r="P22" i="137"/>
  <c r="S22" i="137"/>
  <c r="F22" i="137"/>
  <c r="B208" i="134"/>
  <c r="K22" i="137"/>
  <c r="U22" i="137"/>
  <c r="E22" i="137"/>
  <c r="Q22" i="137"/>
  <c r="H22" i="137"/>
  <c r="O22" i="137"/>
  <c r="T22" i="137"/>
  <c r="R22" i="137"/>
  <c r="I22" i="137"/>
  <c r="B135" i="134"/>
  <c r="E20" i="51"/>
  <c r="H20" i="51" s="1"/>
  <c r="F11" i="135"/>
  <c r="E22" i="51"/>
  <c r="H22" i="51" s="1"/>
  <c r="E24" i="51"/>
  <c r="H24" i="51" s="1"/>
  <c r="E19" i="51"/>
  <c r="H19" i="51" s="1"/>
  <c r="E21" i="51"/>
  <c r="H21" i="51" s="1"/>
  <c r="C44" i="137"/>
  <c r="B133" i="134"/>
  <c r="B134" i="134"/>
  <c r="B211" i="134"/>
  <c r="B210" i="134"/>
  <c r="B131" i="134"/>
  <c r="B207" i="134"/>
  <c r="B128" i="134"/>
  <c r="B130" i="134"/>
  <c r="B209" i="134"/>
  <c r="C45" i="137" l="1"/>
  <c r="D45" i="137" s="1"/>
  <c r="C41" i="137"/>
  <c r="C77" i="137" s="1"/>
  <c r="C40" i="137"/>
  <c r="D40" i="137" s="1"/>
  <c r="C33" i="137"/>
  <c r="D33" i="137" s="1"/>
  <c r="C39" i="137"/>
  <c r="C128" i="138" s="1"/>
  <c r="C42" i="137"/>
  <c r="C131" i="138" s="1"/>
  <c r="C43" i="137"/>
  <c r="C132" i="138" s="1"/>
  <c r="C133" i="134" s="1"/>
  <c r="C146" i="134" s="1"/>
  <c r="F24" i="51"/>
  <c r="I24" i="51" s="1"/>
  <c r="F19" i="51"/>
  <c r="I19" i="51" s="1"/>
  <c r="D22" i="51"/>
  <c r="G22" i="51" s="1"/>
  <c r="C50" i="137"/>
  <c r="E37" i="51"/>
  <c r="F21" i="51"/>
  <c r="I21" i="51" s="1"/>
  <c r="C56" i="137"/>
  <c r="C92" i="137" s="1"/>
  <c r="F22" i="51"/>
  <c r="I22" i="51" s="1"/>
  <c r="C26" i="137"/>
  <c r="D26" i="137" s="1"/>
  <c r="D49" i="138" s="1"/>
  <c r="D21" i="51"/>
  <c r="G21" i="51" s="1"/>
  <c r="F23" i="51"/>
  <c r="I23" i="51" s="1"/>
  <c r="D20" i="51"/>
  <c r="G20" i="51" s="1"/>
  <c r="C32" i="137"/>
  <c r="D32" i="137" s="1"/>
  <c r="C27" i="137"/>
  <c r="C63" i="137" s="1"/>
  <c r="D23" i="51"/>
  <c r="G23" i="51" s="1"/>
  <c r="F20" i="51"/>
  <c r="I20" i="51" s="1"/>
  <c r="E25" i="51"/>
  <c r="C38" i="137"/>
  <c r="C80" i="137"/>
  <c r="C133" i="138"/>
  <c r="D44" i="137"/>
  <c r="C130" i="138" l="1"/>
  <c r="D41" i="137"/>
  <c r="C81" i="137"/>
  <c r="D43" i="137"/>
  <c r="D132" i="138" s="1"/>
  <c r="D122" i="147" s="1"/>
  <c r="C79" i="137"/>
  <c r="I25" i="51"/>
  <c r="C134" i="138"/>
  <c r="C124" i="147" s="1"/>
  <c r="C56" i="138"/>
  <c r="C51" i="147" s="1"/>
  <c r="C69" i="137"/>
  <c r="H25" i="51"/>
  <c r="C122" i="147"/>
  <c r="C134" i="147" s="1"/>
  <c r="C144" i="138"/>
  <c r="C78" i="137"/>
  <c r="D42" i="137"/>
  <c r="D131" i="138" s="1"/>
  <c r="C129" i="138"/>
  <c r="C119" i="147" s="1"/>
  <c r="C28" i="137"/>
  <c r="D28" i="137" s="1"/>
  <c r="E28" i="137" s="1"/>
  <c r="C76" i="137"/>
  <c r="D79" i="137"/>
  <c r="C29" i="137"/>
  <c r="C65" i="137" s="1"/>
  <c r="C54" i="137"/>
  <c r="C90" i="137" s="1"/>
  <c r="C75" i="137"/>
  <c r="D39" i="137"/>
  <c r="E39" i="137" s="1"/>
  <c r="C53" i="137"/>
  <c r="D53" i="137" s="1"/>
  <c r="D89" i="137" s="1"/>
  <c r="C30" i="137"/>
  <c r="C53" i="138" s="1"/>
  <c r="C48" i="147" s="1"/>
  <c r="C51" i="137"/>
  <c r="C206" i="138" s="1"/>
  <c r="C191" i="147" s="1"/>
  <c r="C57" i="137"/>
  <c r="C93" i="137" s="1"/>
  <c r="C52" i="137"/>
  <c r="C207" i="138" s="1"/>
  <c r="C219" i="138" s="1"/>
  <c r="C31" i="137"/>
  <c r="C67" i="137" s="1"/>
  <c r="C55" i="137"/>
  <c r="C210" i="138" s="1"/>
  <c r="C195" i="147" s="1"/>
  <c r="E43" i="137"/>
  <c r="F43" i="137" s="1"/>
  <c r="D56" i="137"/>
  <c r="E56" i="137" s="1"/>
  <c r="C211" i="138"/>
  <c r="C223" i="138" s="1"/>
  <c r="C55" i="138"/>
  <c r="C55" i="134" s="1"/>
  <c r="C68" i="137"/>
  <c r="F37" i="51"/>
  <c r="C49" i="138"/>
  <c r="C61" i="138" s="1"/>
  <c r="D37" i="51"/>
  <c r="C62" i="137"/>
  <c r="D27" i="137"/>
  <c r="C50" i="138"/>
  <c r="D25" i="51"/>
  <c r="F25" i="51"/>
  <c r="C194" i="144"/>
  <c r="C138" i="144"/>
  <c r="C26" i="144"/>
  <c r="C82" i="144"/>
  <c r="E26" i="137"/>
  <c r="E62" i="137" s="1"/>
  <c r="D62" i="137"/>
  <c r="D144" i="138"/>
  <c r="D133" i="134"/>
  <c r="C56" i="134"/>
  <c r="D80" i="137"/>
  <c r="E44" i="137"/>
  <c r="D133" i="138"/>
  <c r="C123" i="147"/>
  <c r="C145" i="138"/>
  <c r="C134" i="134"/>
  <c r="D134" i="138"/>
  <c r="D81" i="137"/>
  <c r="E45" i="137"/>
  <c r="C121" i="147"/>
  <c r="C143" i="138"/>
  <c r="C132" i="134"/>
  <c r="D76" i="137"/>
  <c r="D129" i="138"/>
  <c r="E40" i="137"/>
  <c r="D77" i="137"/>
  <c r="D130" i="138"/>
  <c r="E41" i="137"/>
  <c r="C118" i="147"/>
  <c r="C129" i="134"/>
  <c r="C140" i="138"/>
  <c r="D68" i="137"/>
  <c r="D55" i="138"/>
  <c r="E32" i="137"/>
  <c r="C127" i="138"/>
  <c r="D38" i="137"/>
  <c r="C74" i="137"/>
  <c r="C86" i="137"/>
  <c r="D50" i="137"/>
  <c r="C205" i="138"/>
  <c r="C120" i="147"/>
  <c r="C142" i="138"/>
  <c r="C131" i="134"/>
  <c r="E33" i="137"/>
  <c r="D56" i="138"/>
  <c r="D69" i="137"/>
  <c r="D44" i="147"/>
  <c r="D61" i="138"/>
  <c r="D49" i="134"/>
  <c r="C135" i="134" l="1"/>
  <c r="C146" i="138"/>
  <c r="C68" i="138"/>
  <c r="D55" i="137"/>
  <c r="D210" i="138" s="1"/>
  <c r="D222" i="138" s="1"/>
  <c r="D31" i="137"/>
  <c r="E31" i="137" s="1"/>
  <c r="F31" i="137" s="1"/>
  <c r="C212" i="134"/>
  <c r="C225" i="134" s="1"/>
  <c r="C91" i="137"/>
  <c r="D29" i="137"/>
  <c r="D65" i="137" s="1"/>
  <c r="C89" i="137"/>
  <c r="C141" i="138"/>
  <c r="C130" i="134"/>
  <c r="C143" i="134" s="1"/>
  <c r="C54" i="138"/>
  <c r="C66" i="138" s="1"/>
  <c r="E42" i="137"/>
  <c r="E131" i="138" s="1"/>
  <c r="D78" i="137"/>
  <c r="C64" i="137"/>
  <c r="C51" i="138"/>
  <c r="C63" i="138" s="1"/>
  <c r="C52" i="138"/>
  <c r="C64" i="138" s="1"/>
  <c r="C65" i="138"/>
  <c r="G25" i="51"/>
  <c r="D128" i="138"/>
  <c r="D118" i="147" s="1"/>
  <c r="C34" i="137"/>
  <c r="C218" i="138"/>
  <c r="C209" i="138"/>
  <c r="C194" i="147" s="1"/>
  <c r="C206" i="147" s="1"/>
  <c r="D75" i="137"/>
  <c r="D64" i="137"/>
  <c r="C208" i="138"/>
  <c r="C193" i="147" s="1"/>
  <c r="C205" i="147" s="1"/>
  <c r="C98" i="152" s="1"/>
  <c r="C222" i="138"/>
  <c r="D51" i="138"/>
  <c r="D63" i="138" s="1"/>
  <c r="C53" i="134"/>
  <c r="C66" i="134" s="1"/>
  <c r="C208" i="134"/>
  <c r="C221" i="134" s="1"/>
  <c r="C212" i="138"/>
  <c r="C197" i="147" s="1"/>
  <c r="C209" i="147" s="1"/>
  <c r="D51" i="137"/>
  <c r="D206" i="138" s="1"/>
  <c r="D191" i="147" s="1"/>
  <c r="C209" i="134"/>
  <c r="C222" i="134" s="1"/>
  <c r="C88" i="137"/>
  <c r="D52" i="137"/>
  <c r="D207" i="138" s="1"/>
  <c r="D192" i="147" s="1"/>
  <c r="C192" i="147"/>
  <c r="C204" i="147" s="1"/>
  <c r="C66" i="137"/>
  <c r="D54" i="137"/>
  <c r="E54" i="137" s="1"/>
  <c r="E90" i="137" s="1"/>
  <c r="D57" i="137"/>
  <c r="C58" i="137"/>
  <c r="E53" i="137"/>
  <c r="E89" i="137" s="1"/>
  <c r="C82" i="137"/>
  <c r="C87" i="137"/>
  <c r="D30" i="137"/>
  <c r="E30" i="137" s="1"/>
  <c r="E53" i="138" s="1"/>
  <c r="D208" i="138"/>
  <c r="D193" i="147" s="1"/>
  <c r="D205" i="147" s="1"/>
  <c r="E132" i="138"/>
  <c r="E144" i="138" s="1"/>
  <c r="E79" i="137"/>
  <c r="D92" i="137"/>
  <c r="D211" i="138"/>
  <c r="D223" i="138" s="1"/>
  <c r="D91" i="137"/>
  <c r="C213" i="134"/>
  <c r="C226" i="134" s="1"/>
  <c r="C196" i="147"/>
  <c r="C208" i="147" s="1"/>
  <c r="C49" i="134"/>
  <c r="C62" i="134" s="1"/>
  <c r="C67" i="138"/>
  <c r="C50" i="147"/>
  <c r="C62" i="147" s="1"/>
  <c r="C44" i="147"/>
  <c r="C45" i="147"/>
  <c r="C57" i="147" s="1"/>
  <c r="C62" i="138"/>
  <c r="C50" i="134"/>
  <c r="C63" i="134" s="1"/>
  <c r="E27" i="137"/>
  <c r="D63" i="137"/>
  <c r="D50" i="138"/>
  <c r="F26" i="137"/>
  <c r="F62" i="137" s="1"/>
  <c r="E49" i="138"/>
  <c r="E49" i="134" s="1"/>
  <c r="C194" i="152"/>
  <c r="C26" i="152"/>
  <c r="C138" i="152"/>
  <c r="C82" i="152"/>
  <c r="E64" i="137"/>
  <c r="E51" i="138"/>
  <c r="F28" i="137"/>
  <c r="C148" i="134"/>
  <c r="D120" i="147"/>
  <c r="D142" i="138"/>
  <c r="D131" i="134"/>
  <c r="D134" i="147"/>
  <c r="D123" i="147"/>
  <c r="D145" i="138"/>
  <c r="D134" i="134"/>
  <c r="D121" i="147"/>
  <c r="D143" i="138"/>
  <c r="D132" i="134"/>
  <c r="E80" i="137"/>
  <c r="E133" i="138"/>
  <c r="F44" i="137"/>
  <c r="D51" i="147"/>
  <c r="D68" i="138"/>
  <c r="D56" i="134"/>
  <c r="C207" i="147"/>
  <c r="F132" i="138"/>
  <c r="G43" i="137"/>
  <c r="F79" i="137"/>
  <c r="E68" i="137"/>
  <c r="E55" i="138"/>
  <c r="F32" i="137"/>
  <c r="E81" i="137"/>
  <c r="F45" i="137"/>
  <c r="E134" i="138"/>
  <c r="C63" i="147"/>
  <c r="D50" i="147"/>
  <c r="D67" i="138"/>
  <c r="D55" i="134"/>
  <c r="C68" i="134"/>
  <c r="C132" i="147"/>
  <c r="F33" i="137"/>
  <c r="E69" i="137"/>
  <c r="E56" i="138"/>
  <c r="C190" i="147"/>
  <c r="C207" i="134"/>
  <c r="C217" i="138"/>
  <c r="C133" i="147"/>
  <c r="E38" i="137"/>
  <c r="D74" i="137"/>
  <c r="D127" i="138"/>
  <c r="C136" i="147"/>
  <c r="C69" i="134"/>
  <c r="E130" i="138"/>
  <c r="E77" i="137"/>
  <c r="F41" i="137"/>
  <c r="D146" i="134"/>
  <c r="D124" i="147"/>
  <c r="D146" i="138"/>
  <c r="D135" i="134"/>
  <c r="C60" i="147"/>
  <c r="C147" i="134"/>
  <c r="F40" i="137"/>
  <c r="E76" i="137"/>
  <c r="E129" i="138"/>
  <c r="C145" i="134"/>
  <c r="D205" i="138"/>
  <c r="D86" i="137"/>
  <c r="E50" i="137"/>
  <c r="C142" i="134"/>
  <c r="C203" i="147"/>
  <c r="C117" i="147"/>
  <c r="C139" i="138"/>
  <c r="C153" i="138"/>
  <c r="C128" i="134"/>
  <c r="C136" i="138"/>
  <c r="E75" i="137"/>
  <c r="E128" i="138"/>
  <c r="F39" i="137"/>
  <c r="C131" i="147"/>
  <c r="C144" i="134"/>
  <c r="C135" i="147"/>
  <c r="D119" i="147"/>
  <c r="D141" i="138"/>
  <c r="D130" i="134"/>
  <c r="E92" i="137"/>
  <c r="F56" i="137"/>
  <c r="E211" i="138"/>
  <c r="C130" i="147"/>
  <c r="D56" i="147"/>
  <c r="D62" i="134"/>
  <c r="C54" i="134" l="1"/>
  <c r="C67" i="134" s="1"/>
  <c r="C8" i="144" s="1"/>
  <c r="E55" i="137"/>
  <c r="E91" i="137" s="1"/>
  <c r="C70" i="137"/>
  <c r="D212" i="134"/>
  <c r="D225" i="134" s="1"/>
  <c r="D195" i="147"/>
  <c r="D207" i="147" s="1"/>
  <c r="C46" i="147"/>
  <c r="C58" i="147" s="1"/>
  <c r="C173" i="152" s="1"/>
  <c r="F42" i="137"/>
  <c r="F78" i="137" s="1"/>
  <c r="E54" i="138"/>
  <c r="E54" i="134" s="1"/>
  <c r="E67" i="137"/>
  <c r="D67" i="137"/>
  <c r="D54" i="138"/>
  <c r="D49" i="147" s="1"/>
  <c r="D61" i="147" s="1"/>
  <c r="C47" i="147"/>
  <c r="C59" i="147" s="1"/>
  <c r="C174" i="152" s="1"/>
  <c r="D52" i="138"/>
  <c r="D64" i="138" s="1"/>
  <c r="E29" i="137"/>
  <c r="E52" i="138" s="1"/>
  <c r="E47" i="147" s="1"/>
  <c r="C75" i="138"/>
  <c r="C148" i="138"/>
  <c r="C49" i="147"/>
  <c r="C61" i="147" s="1"/>
  <c r="C8" i="152" s="1"/>
  <c r="C51" i="134"/>
  <c r="C64" i="134" s="1"/>
  <c r="C173" i="144" s="1"/>
  <c r="C211" i="134"/>
  <c r="C224" i="134" s="1"/>
  <c r="C211" i="144" s="1"/>
  <c r="C210" i="152"/>
  <c r="D51" i="134"/>
  <c r="D64" i="134" s="1"/>
  <c r="D46" i="147"/>
  <c r="D58" i="147" s="1"/>
  <c r="E78" i="137"/>
  <c r="C42" i="152"/>
  <c r="C154" i="152"/>
  <c r="C52" i="134"/>
  <c r="C221" i="138"/>
  <c r="C224" i="138"/>
  <c r="C220" i="138"/>
  <c r="D140" i="138"/>
  <c r="D129" i="134"/>
  <c r="D142" i="134" s="1"/>
  <c r="C58" i="138"/>
  <c r="D82" i="137"/>
  <c r="C231" i="138"/>
  <c r="C214" i="134"/>
  <c r="C227" i="134" s="1"/>
  <c r="C102" i="144" s="1"/>
  <c r="C210" i="134"/>
  <c r="C223" i="134" s="1"/>
  <c r="C210" i="144" s="1"/>
  <c r="C214" i="138"/>
  <c r="D87" i="137"/>
  <c r="D219" i="138"/>
  <c r="D208" i="134"/>
  <c r="D221" i="134" s="1"/>
  <c r="C94" i="137"/>
  <c r="E51" i="137"/>
  <c r="E87" i="137" s="1"/>
  <c r="D218" i="138"/>
  <c r="E209" i="138"/>
  <c r="E221" i="138" s="1"/>
  <c r="D209" i="138"/>
  <c r="D194" i="147" s="1"/>
  <c r="D206" i="147" s="1"/>
  <c r="F54" i="137"/>
  <c r="G54" i="137" s="1"/>
  <c r="D209" i="134"/>
  <c r="D222" i="134" s="1"/>
  <c r="D210" i="134"/>
  <c r="D223" i="134" s="1"/>
  <c r="D42" i="144" s="1"/>
  <c r="D34" i="137"/>
  <c r="E66" i="137"/>
  <c r="D88" i="137"/>
  <c r="F53" i="137"/>
  <c r="F208" i="138" s="1"/>
  <c r="F193" i="147" s="1"/>
  <c r="D58" i="137"/>
  <c r="F30" i="137"/>
  <c r="F66" i="137" s="1"/>
  <c r="E52" i="137"/>
  <c r="F52" i="137" s="1"/>
  <c r="F88" i="137" s="1"/>
  <c r="D212" i="138"/>
  <c r="D93" i="137"/>
  <c r="E57" i="137"/>
  <c r="D220" i="138"/>
  <c r="D90" i="137"/>
  <c r="D66" i="137"/>
  <c r="E208" i="138"/>
  <c r="E220" i="138" s="1"/>
  <c r="D53" i="138"/>
  <c r="E122" i="147"/>
  <c r="E134" i="147" s="1"/>
  <c r="D196" i="147"/>
  <c r="D208" i="147" s="1"/>
  <c r="E133" i="134"/>
  <c r="E146" i="134" s="1"/>
  <c r="F55" i="137"/>
  <c r="F91" i="137" s="1"/>
  <c r="E210" i="138"/>
  <c r="E195" i="147" s="1"/>
  <c r="D213" i="134"/>
  <c r="D226" i="134" s="1"/>
  <c r="E61" i="138"/>
  <c r="E44" i="147"/>
  <c r="E56" i="147" s="1"/>
  <c r="C70" i="138"/>
  <c r="C56" i="147"/>
  <c r="E50" i="138"/>
  <c r="E45" i="147" s="1"/>
  <c r="E63" i="137"/>
  <c r="F27" i="137"/>
  <c r="D50" i="134"/>
  <c r="D62" i="138"/>
  <c r="D45" i="147"/>
  <c r="F49" i="138"/>
  <c r="F44" i="147" s="1"/>
  <c r="G26" i="137"/>
  <c r="G62" i="137" s="1"/>
  <c r="C192" i="152"/>
  <c r="C24" i="152"/>
  <c r="C136" i="152"/>
  <c r="C80" i="152"/>
  <c r="C209" i="144"/>
  <c r="C153" i="144"/>
  <c r="C97" i="144"/>
  <c r="C41" i="144"/>
  <c r="C122" i="144"/>
  <c r="C10" i="144"/>
  <c r="C66" i="144"/>
  <c r="C178" i="144"/>
  <c r="C190" i="144"/>
  <c r="C134" i="144"/>
  <c r="C78" i="144"/>
  <c r="C22" i="144"/>
  <c r="C192" i="144"/>
  <c r="C136" i="144"/>
  <c r="C80" i="144"/>
  <c r="C24" i="144"/>
  <c r="C84" i="152"/>
  <c r="C196" i="152"/>
  <c r="C140" i="152"/>
  <c r="C28" i="152"/>
  <c r="C191" i="152"/>
  <c r="C135" i="152"/>
  <c r="C23" i="152"/>
  <c r="C79" i="152"/>
  <c r="C157" i="152"/>
  <c r="C101" i="152"/>
  <c r="C213" i="152"/>
  <c r="C45" i="152"/>
  <c r="D82" i="152"/>
  <c r="D26" i="152"/>
  <c r="D194" i="152"/>
  <c r="D138" i="152"/>
  <c r="D59" i="144"/>
  <c r="D3" i="144"/>
  <c r="D171" i="144"/>
  <c r="D115" i="144"/>
  <c r="C212" i="144"/>
  <c r="C44" i="144"/>
  <c r="C156" i="144"/>
  <c r="C100" i="144"/>
  <c r="C63" i="144"/>
  <c r="C119" i="144"/>
  <c r="C7" i="144"/>
  <c r="C175" i="144"/>
  <c r="C213" i="144"/>
  <c r="C45" i="144"/>
  <c r="C101" i="144"/>
  <c r="C157" i="144"/>
  <c r="C177" i="152"/>
  <c r="C121" i="152"/>
  <c r="C65" i="152"/>
  <c r="C9" i="152"/>
  <c r="C97" i="152"/>
  <c r="C153" i="152"/>
  <c r="C209" i="152"/>
  <c r="C41" i="152"/>
  <c r="C122" i="152"/>
  <c r="C66" i="152"/>
  <c r="C10" i="152"/>
  <c r="C178" i="152"/>
  <c r="D194" i="144"/>
  <c r="D26" i="144"/>
  <c r="D138" i="144"/>
  <c r="D82" i="144"/>
  <c r="C99" i="152"/>
  <c r="C155" i="152"/>
  <c r="C211" i="152"/>
  <c r="C43" i="152"/>
  <c r="C5" i="152"/>
  <c r="C96" i="152"/>
  <c r="C40" i="152"/>
  <c r="C152" i="152"/>
  <c r="C208" i="152"/>
  <c r="C195" i="152"/>
  <c r="C139" i="152"/>
  <c r="C83" i="152"/>
  <c r="C27" i="152"/>
  <c r="C116" i="152"/>
  <c r="C172" i="152"/>
  <c r="C60" i="152"/>
  <c r="C4" i="152"/>
  <c r="C63" i="152"/>
  <c r="C7" i="152"/>
  <c r="C119" i="152"/>
  <c r="C175" i="152"/>
  <c r="C193" i="144"/>
  <c r="C137" i="144"/>
  <c r="C81" i="144"/>
  <c r="C25" i="144"/>
  <c r="C172" i="144"/>
  <c r="C4" i="144"/>
  <c r="C116" i="144"/>
  <c r="C60" i="144"/>
  <c r="C196" i="144"/>
  <c r="C84" i="144"/>
  <c r="C28" i="144"/>
  <c r="C140" i="144"/>
  <c r="C193" i="152"/>
  <c r="C25" i="152"/>
  <c r="C137" i="152"/>
  <c r="C81" i="152"/>
  <c r="C44" i="152"/>
  <c r="C100" i="152"/>
  <c r="C156" i="152"/>
  <c r="C212" i="152"/>
  <c r="C59" i="144"/>
  <c r="C3" i="144"/>
  <c r="C171" i="144"/>
  <c r="C115" i="144"/>
  <c r="C65" i="144"/>
  <c r="C121" i="144"/>
  <c r="C9" i="144"/>
  <c r="C177" i="144"/>
  <c r="C195" i="144"/>
  <c r="C83" i="144"/>
  <c r="C27" i="144"/>
  <c r="C139" i="144"/>
  <c r="C214" i="152"/>
  <c r="C158" i="152"/>
  <c r="C102" i="152"/>
  <c r="C46" i="152"/>
  <c r="C135" i="144"/>
  <c r="C191" i="144"/>
  <c r="C79" i="144"/>
  <c r="C23" i="144"/>
  <c r="D3" i="152"/>
  <c r="D171" i="152"/>
  <c r="D59" i="152"/>
  <c r="D115" i="152"/>
  <c r="D98" i="152"/>
  <c r="D210" i="152"/>
  <c r="D42" i="152"/>
  <c r="D154" i="152"/>
  <c r="C208" i="144"/>
  <c r="C152" i="144"/>
  <c r="C96" i="144"/>
  <c r="C40" i="144"/>
  <c r="C190" i="152"/>
  <c r="C134" i="152"/>
  <c r="C22" i="152"/>
  <c r="C78" i="152"/>
  <c r="F81" i="137"/>
  <c r="F134" i="138"/>
  <c r="G45" i="137"/>
  <c r="E119" i="147"/>
  <c r="E141" i="138"/>
  <c r="E130" i="134"/>
  <c r="D69" i="134"/>
  <c r="D132" i="147"/>
  <c r="E121" i="147"/>
  <c r="E143" i="138"/>
  <c r="E132" i="134"/>
  <c r="G44" i="137"/>
  <c r="F80" i="137"/>
  <c r="F133" i="138"/>
  <c r="F50" i="137"/>
  <c r="E205" i="138"/>
  <c r="E86" i="137"/>
  <c r="E120" i="147"/>
  <c r="E142" i="138"/>
  <c r="E131" i="134"/>
  <c r="F38" i="137"/>
  <c r="E127" i="138"/>
  <c r="E74" i="137"/>
  <c r="E123" i="147"/>
  <c r="E145" i="138"/>
  <c r="E134" i="134"/>
  <c r="D204" i="147"/>
  <c r="F92" i="137"/>
  <c r="F211" i="138"/>
  <c r="G56" i="137"/>
  <c r="D207" i="134"/>
  <c r="D190" i="147"/>
  <c r="D217" i="138"/>
  <c r="D68" i="134"/>
  <c r="D143" i="134"/>
  <c r="D203" i="147"/>
  <c r="D145" i="134"/>
  <c r="D148" i="134"/>
  <c r="F55" i="138"/>
  <c r="F68" i="137"/>
  <c r="G32" i="137"/>
  <c r="F130" i="138"/>
  <c r="G41" i="137"/>
  <c r="F77" i="137"/>
  <c r="H43" i="137"/>
  <c r="G132" i="138"/>
  <c r="G79" i="137"/>
  <c r="F122" i="147"/>
  <c r="F144" i="138"/>
  <c r="F133" i="134"/>
  <c r="E196" i="147"/>
  <c r="E223" i="138"/>
  <c r="E213" i="134"/>
  <c r="E118" i="147"/>
  <c r="E129" i="134"/>
  <c r="E140" i="138"/>
  <c r="C137" i="134"/>
  <c r="C141" i="134"/>
  <c r="C155" i="134"/>
  <c r="C157" i="134" s="1"/>
  <c r="D62" i="147"/>
  <c r="G28" i="137"/>
  <c r="F64" i="137"/>
  <c r="F51" i="138"/>
  <c r="C126" i="147"/>
  <c r="C129" i="147"/>
  <c r="C143" i="147"/>
  <c r="C145" i="147" s="1"/>
  <c r="E48" i="147"/>
  <c r="E65" i="138"/>
  <c r="E53" i="134"/>
  <c r="D144" i="134"/>
  <c r="G40" i="137"/>
  <c r="F129" i="138"/>
  <c r="F76" i="137"/>
  <c r="D63" i="147"/>
  <c r="C220" i="134"/>
  <c r="C199" i="147"/>
  <c r="C216" i="147"/>
  <c r="C218" i="147" s="1"/>
  <c r="C202" i="147"/>
  <c r="D128" i="134"/>
  <c r="D153" i="138"/>
  <c r="D117" i="147"/>
  <c r="D136" i="138"/>
  <c r="D139" i="138"/>
  <c r="F56" i="138"/>
  <c r="F69" i="137"/>
  <c r="G33" i="137"/>
  <c r="F75" i="137"/>
  <c r="F128" i="138"/>
  <c r="G39" i="137"/>
  <c r="D131" i="147"/>
  <c r="D133" i="147"/>
  <c r="E46" i="147"/>
  <c r="E63" i="138"/>
  <c r="E51" i="134"/>
  <c r="D135" i="147"/>
  <c r="D136" i="147"/>
  <c r="E124" i="147"/>
  <c r="E146" i="138"/>
  <c r="E135" i="134"/>
  <c r="E50" i="147"/>
  <c r="E67" i="138"/>
  <c r="E55" i="134"/>
  <c r="E51" i="147"/>
  <c r="E68" i="138"/>
  <c r="E56" i="134"/>
  <c r="F54" i="138"/>
  <c r="F67" i="137"/>
  <c r="G31" i="137"/>
  <c r="D130" i="147"/>
  <c r="D147" i="134"/>
  <c r="E62" i="134"/>
  <c r="G42" i="137" l="1"/>
  <c r="C61" i="152"/>
  <c r="C117" i="152"/>
  <c r="C64" i="144"/>
  <c r="C120" i="144"/>
  <c r="C176" i="144"/>
  <c r="F131" i="138"/>
  <c r="F132" i="134" s="1"/>
  <c r="D70" i="137"/>
  <c r="C118" i="152"/>
  <c r="C6" i="152"/>
  <c r="C62" i="152"/>
  <c r="D75" i="138"/>
  <c r="E66" i="138"/>
  <c r="E49" i="147"/>
  <c r="E53" i="147" s="1"/>
  <c r="C64" i="152"/>
  <c r="D66" i="138"/>
  <c r="C176" i="152"/>
  <c r="C120" i="152"/>
  <c r="D52" i="134"/>
  <c r="D65" i="134" s="1"/>
  <c r="D6" i="144" s="1"/>
  <c r="D54" i="134"/>
  <c r="D67" i="134" s="1"/>
  <c r="D120" i="144" s="1"/>
  <c r="E52" i="134"/>
  <c r="E65" i="134" s="1"/>
  <c r="E64" i="138"/>
  <c r="E65" i="137"/>
  <c r="E70" i="137" s="1"/>
  <c r="E34" i="137"/>
  <c r="C76" i="134"/>
  <c r="C78" i="134" s="1"/>
  <c r="D47" i="147"/>
  <c r="D59" i="147" s="1"/>
  <c r="D118" i="152" s="1"/>
  <c r="F29" i="137"/>
  <c r="F52" i="138" s="1"/>
  <c r="F64" i="138" s="1"/>
  <c r="C5" i="144"/>
  <c r="C61" i="144"/>
  <c r="C70" i="147"/>
  <c r="C72" i="147" s="1"/>
  <c r="C53" i="147"/>
  <c r="C155" i="144"/>
  <c r="C65" i="147"/>
  <c r="C99" i="144"/>
  <c r="C117" i="144"/>
  <c r="E82" i="137"/>
  <c r="C43" i="144"/>
  <c r="C65" i="134"/>
  <c r="C71" i="134" s="1"/>
  <c r="D148" i="138"/>
  <c r="C226" i="138"/>
  <c r="C58" i="134"/>
  <c r="C234" i="134"/>
  <c r="C236" i="134" s="1"/>
  <c r="C98" i="144"/>
  <c r="C42" i="144"/>
  <c r="C154" i="144"/>
  <c r="C158" i="144"/>
  <c r="C46" i="144"/>
  <c r="F51" i="137"/>
  <c r="F206" i="138" s="1"/>
  <c r="F191" i="147" s="1"/>
  <c r="C216" i="134"/>
  <c r="C214" i="144"/>
  <c r="E206" i="138"/>
  <c r="E191" i="147" s="1"/>
  <c r="E203" i="147" s="1"/>
  <c r="D94" i="137"/>
  <c r="G55" i="137"/>
  <c r="G91" i="137" s="1"/>
  <c r="D53" i="134"/>
  <c r="D66" i="134" s="1"/>
  <c r="D7" i="144" s="1"/>
  <c r="F90" i="137"/>
  <c r="F209" i="138"/>
  <c r="F194" i="147" s="1"/>
  <c r="E194" i="147"/>
  <c r="E206" i="147" s="1"/>
  <c r="D154" i="144"/>
  <c r="E211" i="134"/>
  <c r="E224" i="134" s="1"/>
  <c r="D214" i="138"/>
  <c r="D210" i="144"/>
  <c r="D221" i="138"/>
  <c r="D226" i="138" s="1"/>
  <c r="F210" i="134"/>
  <c r="F223" i="134" s="1"/>
  <c r="F53" i="138"/>
  <c r="F48" i="147" s="1"/>
  <c r="G30" i="137"/>
  <c r="H30" i="137" s="1"/>
  <c r="E58" i="137"/>
  <c r="E207" i="138"/>
  <c r="E192" i="147" s="1"/>
  <c r="E204" i="147" s="1"/>
  <c r="E88" i="137"/>
  <c r="E94" i="137" s="1"/>
  <c r="F89" i="137"/>
  <c r="D211" i="134"/>
  <c r="D224" i="134" s="1"/>
  <c r="D43" i="144" s="1"/>
  <c r="G53" i="137"/>
  <c r="G89" i="137" s="1"/>
  <c r="F220" i="138"/>
  <c r="D98" i="144"/>
  <c r="E210" i="134"/>
  <c r="E223" i="134" s="1"/>
  <c r="E42" i="144" s="1"/>
  <c r="D231" i="138"/>
  <c r="G52" i="137"/>
  <c r="G207" i="138" s="1"/>
  <c r="F207" i="138"/>
  <c r="F219" i="138" s="1"/>
  <c r="D197" i="147"/>
  <c r="D209" i="147" s="1"/>
  <c r="D214" i="152" s="1"/>
  <c r="D214" i="134"/>
  <c r="D227" i="134" s="1"/>
  <c r="D46" i="144" s="1"/>
  <c r="D224" i="138"/>
  <c r="E93" i="137"/>
  <c r="F57" i="137"/>
  <c r="E212" i="138"/>
  <c r="D65" i="138"/>
  <c r="D48" i="147"/>
  <c r="D60" i="147" s="1"/>
  <c r="D175" i="152" s="1"/>
  <c r="D58" i="138"/>
  <c r="E193" i="147"/>
  <c r="E205" i="147" s="1"/>
  <c r="E210" i="152" s="1"/>
  <c r="F210" i="138"/>
  <c r="F212" i="134" s="1"/>
  <c r="E222" i="138"/>
  <c r="E212" i="134"/>
  <c r="E225" i="134" s="1"/>
  <c r="C59" i="152"/>
  <c r="C3" i="152"/>
  <c r="C171" i="152"/>
  <c r="C115" i="152"/>
  <c r="D63" i="134"/>
  <c r="E50" i="134"/>
  <c r="F63" i="137"/>
  <c r="G27" i="137"/>
  <c r="F50" i="138"/>
  <c r="E62" i="138"/>
  <c r="E58" i="138"/>
  <c r="E75" i="138"/>
  <c r="F49" i="134"/>
  <c r="F62" i="134" s="1"/>
  <c r="D57" i="147"/>
  <c r="D60" i="152" s="1"/>
  <c r="F61" i="138"/>
  <c r="H26" i="137"/>
  <c r="I26" i="137" s="1"/>
  <c r="G49" i="138"/>
  <c r="G44" i="147" s="1"/>
  <c r="D208" i="144"/>
  <c r="D40" i="144"/>
  <c r="D152" i="144"/>
  <c r="D96" i="144"/>
  <c r="D212" i="152"/>
  <c r="D44" i="152"/>
  <c r="D156" i="152"/>
  <c r="D100" i="152"/>
  <c r="D196" i="152"/>
  <c r="D84" i="152"/>
  <c r="D140" i="152"/>
  <c r="D28" i="152"/>
  <c r="D209" i="144"/>
  <c r="D97" i="144"/>
  <c r="D153" i="144"/>
  <c r="D41" i="144"/>
  <c r="D27" i="152"/>
  <c r="D139" i="152"/>
  <c r="D83" i="152"/>
  <c r="D195" i="152"/>
  <c r="D66" i="144"/>
  <c r="D122" i="144"/>
  <c r="D178" i="144"/>
  <c r="D10" i="144"/>
  <c r="D43" i="152"/>
  <c r="D155" i="152"/>
  <c r="D211" i="152"/>
  <c r="D99" i="152"/>
  <c r="D192" i="144"/>
  <c r="D136" i="144"/>
  <c r="D80" i="144"/>
  <c r="D24" i="144"/>
  <c r="D9" i="152"/>
  <c r="D65" i="152"/>
  <c r="D177" i="152"/>
  <c r="D121" i="152"/>
  <c r="E59" i="144"/>
  <c r="E115" i="144"/>
  <c r="E171" i="144"/>
  <c r="E3" i="144"/>
  <c r="C189" i="144"/>
  <c r="C197" i="144" s="1"/>
  <c r="C77" i="144"/>
  <c r="C85" i="144" s="1"/>
  <c r="C133" i="144"/>
  <c r="C141" i="144" s="1"/>
  <c r="C21" i="144"/>
  <c r="C29" i="144" s="1"/>
  <c r="D65" i="144"/>
  <c r="D177" i="144"/>
  <c r="D121" i="144"/>
  <c r="D9" i="144"/>
  <c r="D196" i="144"/>
  <c r="D140" i="144"/>
  <c r="D84" i="144"/>
  <c r="D28" i="144"/>
  <c r="D61" i="152"/>
  <c r="D173" i="152"/>
  <c r="D5" i="152"/>
  <c r="D117" i="152"/>
  <c r="C138" i="147"/>
  <c r="C133" i="152"/>
  <c r="C141" i="152" s="1"/>
  <c r="C189" i="152"/>
  <c r="C197" i="152" s="1"/>
  <c r="C77" i="152"/>
  <c r="C85" i="152" s="1"/>
  <c r="C21" i="152"/>
  <c r="C29" i="152" s="1"/>
  <c r="D209" i="152"/>
  <c r="D153" i="152"/>
  <c r="D97" i="152"/>
  <c r="D41" i="152"/>
  <c r="D61" i="144"/>
  <c r="D5" i="144"/>
  <c r="D173" i="144"/>
  <c r="D117" i="144"/>
  <c r="D135" i="144"/>
  <c r="D79" i="144"/>
  <c r="D191" i="144"/>
  <c r="D23" i="144"/>
  <c r="E3" i="152"/>
  <c r="E115" i="152"/>
  <c r="E59" i="152"/>
  <c r="E171" i="152"/>
  <c r="D212" i="144"/>
  <c r="D156" i="144"/>
  <c r="D100" i="144"/>
  <c r="D44" i="144"/>
  <c r="D195" i="144"/>
  <c r="D139" i="144"/>
  <c r="D83" i="144"/>
  <c r="D27" i="144"/>
  <c r="D213" i="152"/>
  <c r="D45" i="152"/>
  <c r="D101" i="152"/>
  <c r="D157" i="152"/>
  <c r="E194" i="152"/>
  <c r="E82" i="152"/>
  <c r="E138" i="152"/>
  <c r="E26" i="152"/>
  <c r="C229" i="134"/>
  <c r="C151" i="144"/>
  <c r="C207" i="144"/>
  <c r="C39" i="144"/>
  <c r="C95" i="144"/>
  <c r="D193" i="152"/>
  <c r="D137" i="152"/>
  <c r="D81" i="152"/>
  <c r="D25" i="152"/>
  <c r="D134" i="144"/>
  <c r="D22" i="144"/>
  <c r="D190" i="144"/>
  <c r="D78" i="144"/>
  <c r="D193" i="144"/>
  <c r="D81" i="144"/>
  <c r="D25" i="144"/>
  <c r="D137" i="144"/>
  <c r="D40" i="152"/>
  <c r="D152" i="152"/>
  <c r="D96" i="152"/>
  <c r="D208" i="152"/>
  <c r="E194" i="144"/>
  <c r="E26" i="144"/>
  <c r="E138" i="144"/>
  <c r="E82" i="144"/>
  <c r="D8" i="152"/>
  <c r="D176" i="152"/>
  <c r="D120" i="152"/>
  <c r="D64" i="152"/>
  <c r="C211" i="147"/>
  <c r="C39" i="152"/>
  <c r="C47" i="152" s="1"/>
  <c r="C151" i="152"/>
  <c r="C159" i="152" s="1"/>
  <c r="C95" i="152"/>
  <c r="C103" i="152" s="1"/>
  <c r="C207" i="152"/>
  <c r="C215" i="152" s="1"/>
  <c r="D134" i="152"/>
  <c r="D22" i="152"/>
  <c r="D190" i="152"/>
  <c r="D78" i="152"/>
  <c r="D192" i="152"/>
  <c r="D136" i="152"/>
  <c r="D80" i="152"/>
  <c r="D24" i="152"/>
  <c r="D10" i="152"/>
  <c r="D66" i="152"/>
  <c r="D178" i="152"/>
  <c r="D122" i="152"/>
  <c r="D191" i="152"/>
  <c r="D79" i="152"/>
  <c r="D135" i="152"/>
  <c r="D23" i="152"/>
  <c r="D101" i="144"/>
  <c r="D157" i="144"/>
  <c r="D45" i="144"/>
  <c r="D213" i="144"/>
  <c r="C150" i="134"/>
  <c r="F123" i="147"/>
  <c r="F145" i="138"/>
  <c r="F134" i="134"/>
  <c r="G51" i="138"/>
  <c r="G64" i="137"/>
  <c r="H28" i="137"/>
  <c r="E57" i="147"/>
  <c r="E226" i="134"/>
  <c r="E58" i="147"/>
  <c r="F51" i="147"/>
  <c r="F68" i="138"/>
  <c r="F56" i="134"/>
  <c r="F146" i="134"/>
  <c r="E68" i="134"/>
  <c r="F124" i="147"/>
  <c r="F146" i="138"/>
  <c r="F135" i="134"/>
  <c r="G122" i="147"/>
  <c r="G144" i="138"/>
  <c r="G133" i="134"/>
  <c r="E117" i="147"/>
  <c r="E139" i="138"/>
  <c r="E148" i="138" s="1"/>
  <c r="E136" i="138"/>
  <c r="E153" i="138"/>
  <c r="E128" i="134"/>
  <c r="E133" i="147"/>
  <c r="E144" i="134"/>
  <c r="F120" i="147"/>
  <c r="F142" i="138"/>
  <c r="F131" i="134"/>
  <c r="E132" i="147"/>
  <c r="D126" i="147"/>
  <c r="D143" i="147"/>
  <c r="D145" i="147" s="1"/>
  <c r="D129" i="147"/>
  <c r="F49" i="147"/>
  <c r="F66" i="138"/>
  <c r="F54" i="134"/>
  <c r="F129" i="134"/>
  <c r="F118" i="147"/>
  <c r="F140" i="138"/>
  <c r="F119" i="147"/>
  <c r="F141" i="138"/>
  <c r="F130" i="134"/>
  <c r="E143" i="134"/>
  <c r="E131" i="147"/>
  <c r="F134" i="147"/>
  <c r="E135" i="147"/>
  <c r="E60" i="147"/>
  <c r="E145" i="134"/>
  <c r="H41" i="137"/>
  <c r="G130" i="138"/>
  <c r="G77" i="137"/>
  <c r="D202" i="147"/>
  <c r="E207" i="147"/>
  <c r="D141" i="134"/>
  <c r="D137" i="134"/>
  <c r="D155" i="134"/>
  <c r="D157" i="134" s="1"/>
  <c r="G92" i="137"/>
  <c r="G211" i="138"/>
  <c r="H56" i="137"/>
  <c r="E69" i="134"/>
  <c r="F196" i="147"/>
  <c r="F223" i="138"/>
  <c r="F213" i="134"/>
  <c r="E63" i="147"/>
  <c r="E59" i="147"/>
  <c r="G129" i="138"/>
  <c r="G76" i="137"/>
  <c r="H40" i="137"/>
  <c r="F46" i="147"/>
  <c r="F63" i="138"/>
  <c r="F51" i="134"/>
  <c r="E142" i="134"/>
  <c r="F50" i="147"/>
  <c r="F67" i="138"/>
  <c r="F55" i="134"/>
  <c r="E190" i="147"/>
  <c r="E217" i="138"/>
  <c r="E207" i="134"/>
  <c r="E208" i="147"/>
  <c r="G133" i="138"/>
  <c r="G80" i="137"/>
  <c r="H44" i="137"/>
  <c r="G131" i="138"/>
  <c r="H42" i="137"/>
  <c r="G78" i="137"/>
  <c r="E147" i="134"/>
  <c r="G209" i="138"/>
  <c r="G90" i="137"/>
  <c r="H54" i="137"/>
  <c r="E66" i="134"/>
  <c r="H45" i="137"/>
  <c r="G81" i="137"/>
  <c r="G134" i="138"/>
  <c r="E62" i="147"/>
  <c r="E148" i="134"/>
  <c r="H79" i="137"/>
  <c r="I43" i="137"/>
  <c r="H132" i="138"/>
  <c r="F74" i="137"/>
  <c r="F82" i="137" s="1"/>
  <c r="F127" i="138"/>
  <c r="G38" i="137"/>
  <c r="E136" i="147"/>
  <c r="G54" i="138"/>
  <c r="G67" i="137"/>
  <c r="H31" i="137"/>
  <c r="F205" i="147"/>
  <c r="D220" i="134"/>
  <c r="G128" i="138"/>
  <c r="H39" i="137"/>
  <c r="G75" i="137"/>
  <c r="H32" i="137"/>
  <c r="G55" i="138"/>
  <c r="G68" i="137"/>
  <c r="E67" i="134"/>
  <c r="E64" i="134"/>
  <c r="G69" i="137"/>
  <c r="G56" i="138"/>
  <c r="H33" i="137"/>
  <c r="E130" i="147"/>
  <c r="G50" i="137"/>
  <c r="F86" i="137"/>
  <c r="F205" i="138"/>
  <c r="F56" i="147"/>
  <c r="F121" i="147" l="1"/>
  <c r="F143" i="138"/>
  <c r="C11" i="152"/>
  <c r="E61" i="147"/>
  <c r="E8" i="152" s="1"/>
  <c r="E70" i="147"/>
  <c r="E72" i="147" s="1"/>
  <c r="D70" i="138"/>
  <c r="C67" i="152"/>
  <c r="C179" i="152"/>
  <c r="D176" i="144"/>
  <c r="D62" i="144"/>
  <c r="D174" i="144"/>
  <c r="D64" i="144"/>
  <c r="D118" i="144"/>
  <c r="D8" i="144"/>
  <c r="C123" i="152"/>
  <c r="E58" i="134"/>
  <c r="F52" i="134"/>
  <c r="F65" i="134" s="1"/>
  <c r="F47" i="147"/>
  <c r="F59" i="147" s="1"/>
  <c r="F34" i="137"/>
  <c r="E70" i="138"/>
  <c r="F65" i="137"/>
  <c r="F70" i="137" s="1"/>
  <c r="D174" i="152"/>
  <c r="G29" i="137"/>
  <c r="H29" i="137" s="1"/>
  <c r="I29" i="137" s="1"/>
  <c r="D6" i="152"/>
  <c r="D62" i="152"/>
  <c r="C118" i="144"/>
  <c r="C123" i="144" s="1"/>
  <c r="C6" i="144"/>
  <c r="C11" i="144" s="1"/>
  <c r="C174" i="144"/>
  <c r="C179" i="144" s="1"/>
  <c r="F58" i="137"/>
  <c r="F87" i="137"/>
  <c r="F94" i="137" s="1"/>
  <c r="C62" i="144"/>
  <c r="C67" i="144" s="1"/>
  <c r="C103" i="144"/>
  <c r="G51" i="137"/>
  <c r="G87" i="137" s="1"/>
  <c r="E208" i="134"/>
  <c r="E221" i="134" s="1"/>
  <c r="E208" i="144" s="1"/>
  <c r="D76" i="134"/>
  <c r="D78" i="134" s="1"/>
  <c r="C47" i="144"/>
  <c r="C159" i="144"/>
  <c r="F218" i="138"/>
  <c r="E218" i="138"/>
  <c r="F208" i="134"/>
  <c r="F221" i="134" s="1"/>
  <c r="E214" i="138"/>
  <c r="C215" i="144"/>
  <c r="G210" i="138"/>
  <c r="G212" i="134" s="1"/>
  <c r="D71" i="134"/>
  <c r="H55" i="137"/>
  <c r="H210" i="138" s="1"/>
  <c r="D58" i="134"/>
  <c r="G53" i="138"/>
  <c r="G48" i="147" s="1"/>
  <c r="G66" i="137"/>
  <c r="D119" i="144"/>
  <c r="F58" i="138"/>
  <c r="D175" i="144"/>
  <c r="D211" i="144"/>
  <c r="D63" i="144"/>
  <c r="F211" i="134"/>
  <c r="F224" i="134" s="1"/>
  <c r="F53" i="134"/>
  <c r="F66" i="134" s="1"/>
  <c r="D155" i="144"/>
  <c r="F209" i="134"/>
  <c r="F222" i="134" s="1"/>
  <c r="F192" i="147"/>
  <c r="F204" i="147" s="1"/>
  <c r="F65" i="138"/>
  <c r="D99" i="144"/>
  <c r="F221" i="138"/>
  <c r="G208" i="138"/>
  <c r="G220" i="138" s="1"/>
  <c r="H53" i="137"/>
  <c r="H208" i="138" s="1"/>
  <c r="H193" i="147" s="1"/>
  <c r="E209" i="134"/>
  <c r="E222" i="134" s="1"/>
  <c r="E209" i="144" s="1"/>
  <c r="E231" i="138"/>
  <c r="E219" i="138"/>
  <c r="D102" i="144"/>
  <c r="D158" i="144"/>
  <c r="H52" i="137"/>
  <c r="I52" i="137" s="1"/>
  <c r="G88" i="137"/>
  <c r="D46" i="152"/>
  <c r="D158" i="152"/>
  <c r="D216" i="147"/>
  <c r="D218" i="147" s="1"/>
  <c r="D199" i="147"/>
  <c r="E210" i="144"/>
  <c r="E154" i="144"/>
  <c r="E98" i="144"/>
  <c r="D102" i="152"/>
  <c r="D214" i="144"/>
  <c r="F195" i="147"/>
  <c r="F207" i="147" s="1"/>
  <c r="D7" i="152"/>
  <c r="D70" i="147"/>
  <c r="D72" i="147" s="1"/>
  <c r="E42" i="152"/>
  <c r="E98" i="152"/>
  <c r="F222" i="138"/>
  <c r="D63" i="152"/>
  <c r="D234" i="134"/>
  <c r="D236" i="134" s="1"/>
  <c r="E154" i="152"/>
  <c r="D53" i="147"/>
  <c r="D216" i="134"/>
  <c r="E214" i="134"/>
  <c r="E227" i="134" s="1"/>
  <c r="E46" i="144" s="1"/>
  <c r="E197" i="147"/>
  <c r="E209" i="147" s="1"/>
  <c r="E214" i="152" s="1"/>
  <c r="E224" i="138"/>
  <c r="G57" i="137"/>
  <c r="F212" i="138"/>
  <c r="F93" i="137"/>
  <c r="D119" i="152"/>
  <c r="G63" i="137"/>
  <c r="D172" i="144"/>
  <c r="D116" i="144"/>
  <c r="E63" i="134"/>
  <c r="E71" i="134" s="1"/>
  <c r="E76" i="134"/>
  <c r="E78" i="134" s="1"/>
  <c r="D4" i="144"/>
  <c r="H27" i="137"/>
  <c r="G50" i="138"/>
  <c r="G45" i="147" s="1"/>
  <c r="D60" i="144"/>
  <c r="F62" i="138"/>
  <c r="F50" i="134"/>
  <c r="F45" i="147"/>
  <c r="F75" i="138"/>
  <c r="D65" i="147"/>
  <c r="G49" i="134"/>
  <c r="G62" i="134" s="1"/>
  <c r="H62" i="137"/>
  <c r="G61" i="138"/>
  <c r="D116" i="152"/>
  <c r="H49" i="138"/>
  <c r="H44" i="147" s="1"/>
  <c r="D172" i="152"/>
  <c r="D4" i="152"/>
  <c r="E191" i="144"/>
  <c r="E135" i="144"/>
  <c r="E79" i="144"/>
  <c r="E23" i="144"/>
  <c r="E155" i="152"/>
  <c r="E43" i="152"/>
  <c r="E211" i="152"/>
  <c r="E99" i="152"/>
  <c r="F194" i="144"/>
  <c r="F26" i="144"/>
  <c r="F138" i="144"/>
  <c r="F82" i="144"/>
  <c r="E99" i="144"/>
  <c r="E155" i="144"/>
  <c r="E211" i="144"/>
  <c r="E43" i="144"/>
  <c r="E45" i="152"/>
  <c r="E101" i="152"/>
  <c r="E157" i="152"/>
  <c r="E213" i="152"/>
  <c r="E193" i="152"/>
  <c r="E137" i="152"/>
  <c r="E81" i="152"/>
  <c r="E25" i="152"/>
  <c r="F98" i="152"/>
  <c r="F210" i="152"/>
  <c r="F42" i="152"/>
  <c r="F154" i="152"/>
  <c r="E175" i="144"/>
  <c r="E7" i="144"/>
  <c r="E63" i="144"/>
  <c r="E119" i="144"/>
  <c r="E139" i="144"/>
  <c r="E195" i="144"/>
  <c r="E83" i="144"/>
  <c r="E27" i="144"/>
  <c r="F210" i="144"/>
  <c r="F98" i="144"/>
  <c r="F154" i="144"/>
  <c r="F42" i="144"/>
  <c r="E175" i="152"/>
  <c r="E119" i="152"/>
  <c r="E63" i="152"/>
  <c r="E7" i="152"/>
  <c r="E27" i="152"/>
  <c r="E83" i="152"/>
  <c r="E195" i="152"/>
  <c r="E139" i="152"/>
  <c r="E212" i="144"/>
  <c r="E156" i="144"/>
  <c r="E100" i="144"/>
  <c r="E44" i="144"/>
  <c r="E44" i="152"/>
  <c r="E212" i="152"/>
  <c r="E100" i="152"/>
  <c r="E156" i="152"/>
  <c r="E28" i="152"/>
  <c r="E140" i="152"/>
  <c r="E196" i="152"/>
  <c r="E84" i="152"/>
  <c r="E118" i="152"/>
  <c r="E6" i="152"/>
  <c r="E174" i="152"/>
  <c r="E62" i="152"/>
  <c r="E10" i="152"/>
  <c r="E66" i="152"/>
  <c r="E122" i="152"/>
  <c r="E178" i="152"/>
  <c r="E61" i="152"/>
  <c r="E173" i="152"/>
  <c r="E5" i="152"/>
  <c r="E117" i="152"/>
  <c r="E213" i="144"/>
  <c r="E101" i="144"/>
  <c r="E157" i="144"/>
  <c r="E45" i="144"/>
  <c r="D138" i="147"/>
  <c r="D77" i="152"/>
  <c r="D85" i="152" s="1"/>
  <c r="D21" i="152"/>
  <c r="D29" i="152" s="1"/>
  <c r="D133" i="152"/>
  <c r="D141" i="152" s="1"/>
  <c r="D189" i="152"/>
  <c r="D197" i="152" s="1"/>
  <c r="F59" i="144"/>
  <c r="F3" i="144"/>
  <c r="F115" i="144"/>
  <c r="F171" i="144"/>
  <c r="E174" i="144"/>
  <c r="E6" i="144"/>
  <c r="E62" i="144"/>
  <c r="E118" i="144"/>
  <c r="E190" i="144"/>
  <c r="E134" i="144"/>
  <c r="E78" i="144"/>
  <c r="E22" i="144"/>
  <c r="F194" i="152"/>
  <c r="F138" i="152"/>
  <c r="F82" i="152"/>
  <c r="F26" i="152"/>
  <c r="D229" i="134"/>
  <c r="D39" i="144"/>
  <c r="D47" i="144" s="1"/>
  <c r="D95" i="144"/>
  <c r="D207" i="144"/>
  <c r="D151" i="144"/>
  <c r="E9" i="152"/>
  <c r="E121" i="152"/>
  <c r="E177" i="152"/>
  <c r="E65" i="152"/>
  <c r="E134" i="152"/>
  <c r="E190" i="152"/>
  <c r="E22" i="152"/>
  <c r="E78" i="152"/>
  <c r="D211" i="147"/>
  <c r="D207" i="152"/>
  <c r="D215" i="152" s="1"/>
  <c r="D39" i="152"/>
  <c r="D95" i="152"/>
  <c r="D151" i="152"/>
  <c r="E176" i="152"/>
  <c r="E120" i="152"/>
  <c r="E64" i="152"/>
  <c r="E61" i="144"/>
  <c r="E173" i="144"/>
  <c r="E117" i="144"/>
  <c r="E5" i="144"/>
  <c r="E116" i="152"/>
  <c r="E60" i="152"/>
  <c r="E4" i="152"/>
  <c r="E172" i="152"/>
  <c r="E25" i="144"/>
  <c r="E81" i="144"/>
  <c r="E193" i="144"/>
  <c r="E137" i="144"/>
  <c r="F171" i="152"/>
  <c r="F115" i="152"/>
  <c r="F59" i="152"/>
  <c r="F3" i="152"/>
  <c r="D133" i="144"/>
  <c r="D141" i="144" s="1"/>
  <c r="D189" i="144"/>
  <c r="D197" i="144" s="1"/>
  <c r="D77" i="144"/>
  <c r="D85" i="144" s="1"/>
  <c r="D21" i="144"/>
  <c r="D29" i="144" s="1"/>
  <c r="E191" i="152"/>
  <c r="E79" i="152"/>
  <c r="E135" i="152"/>
  <c r="E23" i="152"/>
  <c r="E24" i="152"/>
  <c r="E192" i="152"/>
  <c r="E136" i="152"/>
  <c r="E80" i="152"/>
  <c r="E65" i="144"/>
  <c r="E9" i="144"/>
  <c r="E177" i="144"/>
  <c r="E121" i="144"/>
  <c r="E192" i="144"/>
  <c r="E24" i="144"/>
  <c r="E136" i="144"/>
  <c r="E80" i="144"/>
  <c r="E66" i="144"/>
  <c r="E10" i="144"/>
  <c r="E178" i="144"/>
  <c r="E122" i="144"/>
  <c r="E8" i="144"/>
  <c r="E64" i="144"/>
  <c r="E120" i="144"/>
  <c r="E176" i="144"/>
  <c r="E153" i="152"/>
  <c r="E97" i="152"/>
  <c r="E209" i="152"/>
  <c r="E41" i="152"/>
  <c r="E196" i="144"/>
  <c r="E140" i="144"/>
  <c r="E28" i="144"/>
  <c r="E84" i="144"/>
  <c r="E152" i="152"/>
  <c r="E208" i="152"/>
  <c r="E96" i="152"/>
  <c r="E40" i="152"/>
  <c r="D150" i="134"/>
  <c r="E65" i="147"/>
  <c r="F148" i="134"/>
  <c r="E220" i="134"/>
  <c r="I42" i="137"/>
  <c r="H131" i="138"/>
  <c r="H78" i="137"/>
  <c r="I45" i="137"/>
  <c r="H134" i="138"/>
  <c r="H81" i="137"/>
  <c r="I28" i="137"/>
  <c r="H51" i="138"/>
  <c r="H64" i="137"/>
  <c r="G205" i="138"/>
  <c r="H50" i="137"/>
  <c r="G86" i="137"/>
  <c r="H67" i="137"/>
  <c r="I31" i="137"/>
  <c r="H54" i="138"/>
  <c r="G127" i="138"/>
  <c r="G74" i="137"/>
  <c r="G82" i="137" s="1"/>
  <c r="H38" i="137"/>
  <c r="G120" i="147"/>
  <c r="G142" i="138"/>
  <c r="G131" i="134"/>
  <c r="I39" i="137"/>
  <c r="H75" i="137"/>
  <c r="H128" i="138"/>
  <c r="F153" i="138"/>
  <c r="F128" i="134"/>
  <c r="F117" i="147"/>
  <c r="F136" i="138"/>
  <c r="F139" i="138"/>
  <c r="F148" i="138" s="1"/>
  <c r="F64" i="134"/>
  <c r="H130" i="138"/>
  <c r="I41" i="137"/>
  <c r="H77" i="137"/>
  <c r="E129" i="147"/>
  <c r="E126" i="147"/>
  <c r="E143" i="147"/>
  <c r="E145" i="147" s="1"/>
  <c r="F63" i="147"/>
  <c r="G51" i="134"/>
  <c r="G46" i="147"/>
  <c r="G63" i="138"/>
  <c r="F130" i="147"/>
  <c r="F136" i="147"/>
  <c r="F68" i="134"/>
  <c r="E155" i="134"/>
  <c r="E157" i="134" s="1"/>
  <c r="E141" i="134"/>
  <c r="E137" i="134"/>
  <c r="G196" i="147"/>
  <c r="G223" i="138"/>
  <c r="G213" i="134"/>
  <c r="F58" i="147"/>
  <c r="F144" i="134"/>
  <c r="F203" i="147"/>
  <c r="F145" i="134"/>
  <c r="G121" i="147"/>
  <c r="G143" i="138"/>
  <c r="G132" i="134"/>
  <c r="G192" i="147"/>
  <c r="G219" i="138"/>
  <c r="G209" i="134"/>
  <c r="G194" i="147"/>
  <c r="G221" i="138"/>
  <c r="G211" i="134"/>
  <c r="I40" i="137"/>
  <c r="H129" i="138"/>
  <c r="H76" i="137"/>
  <c r="F60" i="147"/>
  <c r="F67" i="134"/>
  <c r="I33" i="137"/>
  <c r="H69" i="137"/>
  <c r="H56" i="138"/>
  <c r="F225" i="134"/>
  <c r="F143" i="134"/>
  <c r="F132" i="147"/>
  <c r="G146" i="134"/>
  <c r="F147" i="134"/>
  <c r="F142" i="134"/>
  <c r="F226" i="134"/>
  <c r="E202" i="147"/>
  <c r="H211" i="138"/>
  <c r="H92" i="137"/>
  <c r="I56" i="137"/>
  <c r="G123" i="147"/>
  <c r="G145" i="138"/>
  <c r="G134" i="134"/>
  <c r="G51" i="147"/>
  <c r="G68" i="138"/>
  <c r="G56" i="134"/>
  <c r="H66" i="137"/>
  <c r="I30" i="137"/>
  <c r="H53" i="138"/>
  <c r="H122" i="147"/>
  <c r="H144" i="138"/>
  <c r="H133" i="134"/>
  <c r="G119" i="147"/>
  <c r="G141" i="138"/>
  <c r="G130" i="134"/>
  <c r="F133" i="147"/>
  <c r="G50" i="147"/>
  <c r="G67" i="138"/>
  <c r="G55" i="134"/>
  <c r="F61" i="147"/>
  <c r="H68" i="137"/>
  <c r="H55" i="138"/>
  <c r="I32" i="137"/>
  <c r="F206" i="147"/>
  <c r="F208" i="147"/>
  <c r="F190" i="147"/>
  <c r="F207" i="134"/>
  <c r="F231" i="138"/>
  <c r="F214" i="138"/>
  <c r="F217" i="138"/>
  <c r="G124" i="147"/>
  <c r="G146" i="138"/>
  <c r="G135" i="134"/>
  <c r="H133" i="138"/>
  <c r="H80" i="137"/>
  <c r="I44" i="137"/>
  <c r="F62" i="147"/>
  <c r="F69" i="134"/>
  <c r="G118" i="147"/>
  <c r="G140" i="138"/>
  <c r="G129" i="134"/>
  <c r="G49" i="147"/>
  <c r="G66" i="138"/>
  <c r="G54" i="134"/>
  <c r="H209" i="138"/>
  <c r="H90" i="137"/>
  <c r="I54" i="137"/>
  <c r="I132" i="138"/>
  <c r="J43" i="137"/>
  <c r="I79" i="137"/>
  <c r="F131" i="147"/>
  <c r="G134" i="147"/>
  <c r="F135" i="147"/>
  <c r="G56" i="147"/>
  <c r="J26" i="137"/>
  <c r="I62" i="137"/>
  <c r="I49" i="138"/>
  <c r="H34" i="137" l="1"/>
  <c r="D11" i="144"/>
  <c r="H52" i="138"/>
  <c r="H65" i="137"/>
  <c r="D67" i="152"/>
  <c r="G52" i="138"/>
  <c r="G47" i="147" s="1"/>
  <c r="G70" i="147" s="1"/>
  <c r="G72" i="147" s="1"/>
  <c r="F70" i="147"/>
  <c r="F72" i="147" s="1"/>
  <c r="G34" i="137"/>
  <c r="D179" i="152"/>
  <c r="G65" i="137"/>
  <c r="G70" i="137" s="1"/>
  <c r="G58" i="137"/>
  <c r="E96" i="144"/>
  <c r="G193" i="147"/>
  <c r="G205" i="147" s="1"/>
  <c r="G210" i="152" s="1"/>
  <c r="G195" i="147"/>
  <c r="G207" i="147" s="1"/>
  <c r="H51" i="137"/>
  <c r="H87" i="137" s="1"/>
  <c r="G206" i="138"/>
  <c r="G191" i="147" s="1"/>
  <c r="G203" i="147" s="1"/>
  <c r="G222" i="138"/>
  <c r="G210" i="134"/>
  <c r="G223" i="134" s="1"/>
  <c r="G210" i="144" s="1"/>
  <c r="E226" i="138"/>
  <c r="D123" i="144"/>
  <c r="G65" i="138"/>
  <c r="D159" i="144"/>
  <c r="G53" i="134"/>
  <c r="G66" i="134" s="1"/>
  <c r="E152" i="144"/>
  <c r="E40" i="144"/>
  <c r="D67" i="144"/>
  <c r="E102" i="144"/>
  <c r="F76" i="134"/>
  <c r="F78" i="134" s="1"/>
  <c r="H91" i="137"/>
  <c r="I55" i="137"/>
  <c r="I91" i="137" s="1"/>
  <c r="E214" i="144"/>
  <c r="E158" i="144"/>
  <c r="D159" i="152"/>
  <c r="D47" i="152"/>
  <c r="G94" i="137"/>
  <c r="H88" i="137"/>
  <c r="E216" i="147"/>
  <c r="E218" i="147" s="1"/>
  <c r="H207" i="138"/>
  <c r="H219" i="138" s="1"/>
  <c r="F70" i="138"/>
  <c r="F226" i="138"/>
  <c r="D179" i="144"/>
  <c r="E97" i="144"/>
  <c r="E41" i="144"/>
  <c r="H210" i="134"/>
  <c r="H223" i="134" s="1"/>
  <c r="D103" i="144"/>
  <c r="E199" i="147"/>
  <c r="H220" i="138"/>
  <c r="I53" i="137"/>
  <c r="I208" i="138" s="1"/>
  <c r="I193" i="147" s="1"/>
  <c r="E153" i="144"/>
  <c r="H89" i="137"/>
  <c r="D215" i="144"/>
  <c r="D103" i="152"/>
  <c r="D11" i="152"/>
  <c r="F214" i="134"/>
  <c r="F227" i="134" s="1"/>
  <c r="F46" i="144" s="1"/>
  <c r="F197" i="147"/>
  <c r="F209" i="147" s="1"/>
  <c r="F46" i="152" s="1"/>
  <c r="F224" i="138"/>
  <c r="E216" i="134"/>
  <c r="E102" i="152"/>
  <c r="E46" i="152"/>
  <c r="D123" i="152"/>
  <c r="E158" i="152"/>
  <c r="E234" i="134"/>
  <c r="E236" i="134" s="1"/>
  <c r="G212" i="138"/>
  <c r="G93" i="137"/>
  <c r="H57" i="137"/>
  <c r="F63" i="134"/>
  <c r="F60" i="144" s="1"/>
  <c r="F58" i="134"/>
  <c r="E4" i="144"/>
  <c r="E11" i="144" s="1"/>
  <c r="F57" i="147"/>
  <c r="F65" i="147" s="1"/>
  <c r="H50" i="138"/>
  <c r="H58" i="138" s="1"/>
  <c r="E172" i="144"/>
  <c r="E179" i="144" s="1"/>
  <c r="I27" i="137"/>
  <c r="I50" i="138" s="1"/>
  <c r="H63" i="137"/>
  <c r="H70" i="137" s="1"/>
  <c r="E60" i="144"/>
  <c r="E67" i="144" s="1"/>
  <c r="F53" i="147"/>
  <c r="E116" i="144"/>
  <c r="E123" i="144" s="1"/>
  <c r="G58" i="138"/>
  <c r="G62" i="138"/>
  <c r="G50" i="134"/>
  <c r="G63" i="134" s="1"/>
  <c r="H61" i="138"/>
  <c r="H49" i="134"/>
  <c r="H62" i="134" s="1"/>
  <c r="F99" i="144"/>
  <c r="F211" i="144"/>
  <c r="F43" i="144"/>
  <c r="F155" i="144"/>
  <c r="E229" i="134"/>
  <c r="E39" i="144"/>
  <c r="E95" i="144"/>
  <c r="E207" i="144"/>
  <c r="E151" i="144"/>
  <c r="F61" i="144"/>
  <c r="F173" i="144"/>
  <c r="F117" i="144"/>
  <c r="F5" i="144"/>
  <c r="F209" i="144"/>
  <c r="F41" i="144"/>
  <c r="F97" i="144"/>
  <c r="F153" i="144"/>
  <c r="E123" i="152"/>
  <c r="F81" i="152"/>
  <c r="F193" i="152"/>
  <c r="F137" i="152"/>
  <c r="F25" i="152"/>
  <c r="E11" i="152"/>
  <c r="F196" i="144"/>
  <c r="F140" i="144"/>
  <c r="F28" i="144"/>
  <c r="F84" i="144"/>
  <c r="E179" i="152"/>
  <c r="G59" i="144"/>
  <c r="G171" i="144"/>
  <c r="G3" i="144"/>
  <c r="G115" i="144"/>
  <c r="E67" i="152"/>
  <c r="G171" i="152"/>
  <c r="G115" i="152"/>
  <c r="G59" i="152"/>
  <c r="G3" i="152"/>
  <c r="F8" i="144"/>
  <c r="F64" i="144"/>
  <c r="F176" i="144"/>
  <c r="F120" i="144"/>
  <c r="E211" i="147"/>
  <c r="E39" i="152"/>
  <c r="E207" i="152"/>
  <c r="E215" i="152" s="1"/>
  <c r="E151" i="152"/>
  <c r="E95" i="152"/>
  <c r="F208" i="144"/>
  <c r="F40" i="144"/>
  <c r="F152" i="144"/>
  <c r="F96" i="144"/>
  <c r="F9" i="144"/>
  <c r="F65" i="144"/>
  <c r="F121" i="144"/>
  <c r="F177" i="144"/>
  <c r="F211" i="152"/>
  <c r="F155" i="152"/>
  <c r="F99" i="152"/>
  <c r="F43" i="152"/>
  <c r="F118" i="144"/>
  <c r="F174" i="144"/>
  <c r="F6" i="144"/>
  <c r="F62" i="144"/>
  <c r="F65" i="152"/>
  <c r="F177" i="152"/>
  <c r="F121" i="152"/>
  <c r="F9" i="152"/>
  <c r="F192" i="144"/>
  <c r="F24" i="144"/>
  <c r="F136" i="144"/>
  <c r="F80" i="144"/>
  <c r="E133" i="144"/>
  <c r="E141" i="144" s="1"/>
  <c r="E77" i="144"/>
  <c r="E85" i="144" s="1"/>
  <c r="E21" i="144"/>
  <c r="E29" i="144" s="1"/>
  <c r="E189" i="144"/>
  <c r="E197" i="144" s="1"/>
  <c r="F118" i="152"/>
  <c r="F62" i="152"/>
  <c r="F6" i="152"/>
  <c r="F174" i="152"/>
  <c r="F140" i="152"/>
  <c r="F28" i="152"/>
  <c r="F196" i="152"/>
  <c r="F84" i="152"/>
  <c r="G138" i="152"/>
  <c r="G26" i="152"/>
  <c r="G82" i="152"/>
  <c r="G194" i="152"/>
  <c r="F134" i="144"/>
  <c r="F78" i="144"/>
  <c r="F22" i="144"/>
  <c r="F190" i="144"/>
  <c r="F100" i="152"/>
  <c r="F156" i="152"/>
  <c r="F212" i="152"/>
  <c r="F44" i="152"/>
  <c r="G194" i="144"/>
  <c r="G26" i="144"/>
  <c r="G82" i="144"/>
  <c r="G138" i="144"/>
  <c r="F40" i="152"/>
  <c r="F152" i="152"/>
  <c r="F208" i="152"/>
  <c r="F96" i="152"/>
  <c r="F66" i="144"/>
  <c r="F178" i="144"/>
  <c r="F10" i="144"/>
  <c r="F122" i="144"/>
  <c r="F175" i="144"/>
  <c r="F63" i="144"/>
  <c r="F119" i="144"/>
  <c r="F7" i="144"/>
  <c r="E138" i="147"/>
  <c r="E77" i="152"/>
  <c r="E85" i="152" s="1"/>
  <c r="E21" i="152"/>
  <c r="E29" i="152" s="1"/>
  <c r="E133" i="152"/>
  <c r="E141" i="152" s="1"/>
  <c r="E189" i="152"/>
  <c r="E197" i="152" s="1"/>
  <c r="F176" i="152"/>
  <c r="F120" i="152"/>
  <c r="F64" i="152"/>
  <c r="F8" i="152"/>
  <c r="F41" i="152"/>
  <c r="F209" i="152"/>
  <c r="F153" i="152"/>
  <c r="F97" i="152"/>
  <c r="F83" i="152"/>
  <c r="F27" i="152"/>
  <c r="F195" i="152"/>
  <c r="F139" i="152"/>
  <c r="F63" i="152"/>
  <c r="F7" i="152"/>
  <c r="F119" i="152"/>
  <c r="F175" i="152"/>
  <c r="F190" i="152"/>
  <c r="F78" i="152"/>
  <c r="F22" i="152"/>
  <c r="F134" i="152"/>
  <c r="F191" i="152"/>
  <c r="F135" i="152"/>
  <c r="F79" i="152"/>
  <c r="F23" i="152"/>
  <c r="F195" i="144"/>
  <c r="F83" i="144"/>
  <c r="F139" i="144"/>
  <c r="F27" i="144"/>
  <c r="F80" i="152"/>
  <c r="F24" i="152"/>
  <c r="F136" i="152"/>
  <c r="F192" i="152"/>
  <c r="F100" i="144"/>
  <c r="F156" i="144"/>
  <c r="F44" i="144"/>
  <c r="F212" i="144"/>
  <c r="F173" i="152"/>
  <c r="F117" i="152"/>
  <c r="F5" i="152"/>
  <c r="F61" i="152"/>
  <c r="F213" i="144"/>
  <c r="F101" i="144"/>
  <c r="F45" i="144"/>
  <c r="F157" i="144"/>
  <c r="F81" i="144"/>
  <c r="F25" i="144"/>
  <c r="F137" i="144"/>
  <c r="F193" i="144"/>
  <c r="F45" i="152"/>
  <c r="F101" i="152"/>
  <c r="F213" i="152"/>
  <c r="F157" i="152"/>
  <c r="F191" i="144"/>
  <c r="F79" i="144"/>
  <c r="F135" i="144"/>
  <c r="F23" i="144"/>
  <c r="F10" i="152"/>
  <c r="F66" i="152"/>
  <c r="F178" i="152"/>
  <c r="F122" i="152"/>
  <c r="E150" i="134"/>
  <c r="F220" i="134"/>
  <c r="F202" i="147"/>
  <c r="I54" i="138"/>
  <c r="I67" i="137"/>
  <c r="J31" i="137"/>
  <c r="H205" i="147"/>
  <c r="I75" i="137"/>
  <c r="I128" i="138"/>
  <c r="J39" i="137"/>
  <c r="H195" i="147"/>
  <c r="H212" i="134"/>
  <c r="H222" i="138"/>
  <c r="H51" i="134"/>
  <c r="H46" i="147"/>
  <c r="H63" i="138"/>
  <c r="H196" i="147"/>
  <c r="H223" i="138"/>
  <c r="H213" i="134"/>
  <c r="G208" i="147"/>
  <c r="H124" i="147"/>
  <c r="H146" i="138"/>
  <c r="H135" i="134"/>
  <c r="H194" i="147"/>
  <c r="H211" i="134"/>
  <c r="H221" i="138"/>
  <c r="G136" i="147"/>
  <c r="G143" i="134"/>
  <c r="G60" i="147"/>
  <c r="G206" i="147"/>
  <c r="G144" i="134"/>
  <c r="J45" i="137"/>
  <c r="I134" i="138"/>
  <c r="I81" i="137"/>
  <c r="G64" i="134"/>
  <c r="H123" i="147"/>
  <c r="H145" i="138"/>
  <c r="H134" i="134"/>
  <c r="G224" i="134"/>
  <c r="H55" i="134"/>
  <c r="H67" i="138"/>
  <c r="H50" i="147"/>
  <c r="G131" i="147"/>
  <c r="G132" i="147"/>
  <c r="G62" i="147"/>
  <c r="I50" i="137"/>
  <c r="H205" i="138"/>
  <c r="H86" i="137"/>
  <c r="G135" i="147"/>
  <c r="G207" i="134"/>
  <c r="G217" i="138"/>
  <c r="G190" i="147"/>
  <c r="I51" i="138"/>
  <c r="J28" i="137"/>
  <c r="I64" i="137"/>
  <c r="H68" i="138"/>
  <c r="H56" i="134"/>
  <c r="H51" i="147"/>
  <c r="G61" i="147"/>
  <c r="J52" i="137"/>
  <c r="I207" i="138"/>
  <c r="I88" i="137"/>
  <c r="H146" i="134"/>
  <c r="I69" i="137"/>
  <c r="I56" i="138"/>
  <c r="J33" i="137"/>
  <c r="I130" i="138"/>
  <c r="I77" i="137"/>
  <c r="J41" i="137"/>
  <c r="G68" i="134"/>
  <c r="H54" i="134"/>
  <c r="H49" i="147"/>
  <c r="H66" i="138"/>
  <c r="J132" i="138"/>
  <c r="J79" i="137"/>
  <c r="K43" i="137"/>
  <c r="F129" i="147"/>
  <c r="F143" i="147"/>
  <c r="F145" i="147" s="1"/>
  <c r="F126" i="147"/>
  <c r="F141" i="134"/>
  <c r="F137" i="134"/>
  <c r="F155" i="134"/>
  <c r="F157" i="134" s="1"/>
  <c r="G147" i="134"/>
  <c r="H129" i="134"/>
  <c r="H140" i="138"/>
  <c r="H118" i="147"/>
  <c r="G145" i="134"/>
  <c r="G58" i="147"/>
  <c r="G133" i="147"/>
  <c r="J40" i="137"/>
  <c r="I76" i="137"/>
  <c r="I129" i="138"/>
  <c r="G148" i="134"/>
  <c r="G142" i="134"/>
  <c r="G222" i="134"/>
  <c r="H47" i="147"/>
  <c r="H52" i="134"/>
  <c r="H64" i="138"/>
  <c r="H120" i="147"/>
  <c r="H142" i="138"/>
  <c r="H131" i="134"/>
  <c r="G128" i="134"/>
  <c r="G136" i="138"/>
  <c r="G153" i="138"/>
  <c r="G117" i="147"/>
  <c r="G139" i="138"/>
  <c r="G148" i="138" s="1"/>
  <c r="G57" i="147"/>
  <c r="I211" i="138"/>
  <c r="I92" i="137"/>
  <c r="J56" i="137"/>
  <c r="H119" i="147"/>
  <c r="H130" i="134"/>
  <c r="H141" i="138"/>
  <c r="I68" i="137"/>
  <c r="J32" i="137"/>
  <c r="I55" i="138"/>
  <c r="J29" i="137"/>
  <c r="I52" i="138"/>
  <c r="I65" i="137"/>
  <c r="I38" i="137"/>
  <c r="H74" i="137"/>
  <c r="H82" i="137" s="1"/>
  <c r="H127" i="138"/>
  <c r="H121" i="147"/>
  <c r="H143" i="138"/>
  <c r="H132" i="134"/>
  <c r="J30" i="137"/>
  <c r="I53" i="138"/>
  <c r="I66" i="137"/>
  <c r="G69" i="134"/>
  <c r="I122" i="147"/>
  <c r="I144" i="138"/>
  <c r="I133" i="134"/>
  <c r="G63" i="147"/>
  <c r="I133" i="138"/>
  <c r="I80" i="137"/>
  <c r="J44" i="137"/>
  <c r="G226" i="134"/>
  <c r="I209" i="138"/>
  <c r="J54" i="137"/>
  <c r="I90" i="137"/>
  <c r="G67" i="134"/>
  <c r="G225" i="134"/>
  <c r="H134" i="147"/>
  <c r="G130" i="147"/>
  <c r="H48" i="147"/>
  <c r="H65" i="138"/>
  <c r="H53" i="134"/>
  <c r="G204" i="147"/>
  <c r="I131" i="138"/>
  <c r="I78" i="137"/>
  <c r="J42" i="137"/>
  <c r="H56" i="147"/>
  <c r="I44" i="147"/>
  <c r="I61" i="138"/>
  <c r="I49" i="134"/>
  <c r="K26" i="137"/>
  <c r="J62" i="137"/>
  <c r="J49" i="138"/>
  <c r="G75" i="138" l="1"/>
  <c r="G98" i="152"/>
  <c r="G154" i="152"/>
  <c r="G64" i="138"/>
  <c r="G70" i="138" s="1"/>
  <c r="G42" i="152"/>
  <c r="G231" i="138"/>
  <c r="G52" i="134"/>
  <c r="G65" i="134" s="1"/>
  <c r="G118" i="144" s="1"/>
  <c r="G214" i="138"/>
  <c r="G59" i="147"/>
  <c r="G118" i="152" s="1"/>
  <c r="G53" i="147"/>
  <c r="H58" i="137"/>
  <c r="G218" i="138"/>
  <c r="G226" i="138" s="1"/>
  <c r="I51" i="137"/>
  <c r="I87" i="137" s="1"/>
  <c r="G208" i="134"/>
  <c r="G221" i="134" s="1"/>
  <c r="G40" i="144" s="1"/>
  <c r="G154" i="144"/>
  <c r="G98" i="144"/>
  <c r="G42" i="144"/>
  <c r="H206" i="138"/>
  <c r="H191" i="147" s="1"/>
  <c r="H203" i="147" s="1"/>
  <c r="J55" i="137"/>
  <c r="K55" i="137" s="1"/>
  <c r="E215" i="144"/>
  <c r="I210" i="138"/>
  <c r="I212" i="134" s="1"/>
  <c r="H209" i="134"/>
  <c r="H222" i="134" s="1"/>
  <c r="H192" i="147"/>
  <c r="H204" i="147" s="1"/>
  <c r="E103" i="144"/>
  <c r="I220" i="138"/>
  <c r="F216" i="147"/>
  <c r="F218" i="147" s="1"/>
  <c r="F102" i="152"/>
  <c r="F216" i="134"/>
  <c r="I210" i="134"/>
  <c r="I223" i="134" s="1"/>
  <c r="F199" i="147"/>
  <c r="E47" i="144"/>
  <c r="J53" i="137"/>
  <c r="J89" i="137" s="1"/>
  <c r="I89" i="137"/>
  <c r="F214" i="152"/>
  <c r="F234" i="134"/>
  <c r="F236" i="134" s="1"/>
  <c r="H94" i="137"/>
  <c r="E159" i="144"/>
  <c r="F158" i="152"/>
  <c r="F214" i="144"/>
  <c r="F102" i="144"/>
  <c r="F158" i="144"/>
  <c r="E159" i="152"/>
  <c r="G197" i="147"/>
  <c r="G209" i="147" s="1"/>
  <c r="G102" i="152" s="1"/>
  <c r="G224" i="138"/>
  <c r="G214" i="134"/>
  <c r="G227" i="134" s="1"/>
  <c r="G46" i="144" s="1"/>
  <c r="E103" i="152"/>
  <c r="H93" i="137"/>
  <c r="I57" i="137"/>
  <c r="H212" i="138"/>
  <c r="E47" i="152"/>
  <c r="F116" i="144"/>
  <c r="F123" i="144" s="1"/>
  <c r="F4" i="144"/>
  <c r="F11" i="144" s="1"/>
  <c r="F172" i="144"/>
  <c r="F179" i="144" s="1"/>
  <c r="F71" i="134"/>
  <c r="J27" i="137"/>
  <c r="J50" i="138" s="1"/>
  <c r="I63" i="137"/>
  <c r="I70" i="137" s="1"/>
  <c r="I34" i="137"/>
  <c r="F4" i="152"/>
  <c r="F11" i="152" s="1"/>
  <c r="H75" i="138"/>
  <c r="F60" i="152"/>
  <c r="F67" i="152" s="1"/>
  <c r="F116" i="152"/>
  <c r="F123" i="152" s="1"/>
  <c r="F172" i="152"/>
  <c r="F179" i="152" s="1"/>
  <c r="H62" i="138"/>
  <c r="H70" i="138" s="1"/>
  <c r="H50" i="134"/>
  <c r="H76" i="134" s="1"/>
  <c r="H78" i="134" s="1"/>
  <c r="H45" i="147"/>
  <c r="H57" i="147" s="1"/>
  <c r="G193" i="152"/>
  <c r="G137" i="152"/>
  <c r="G81" i="152"/>
  <c r="G25" i="152"/>
  <c r="G173" i="152"/>
  <c r="G117" i="152"/>
  <c r="G5" i="152"/>
  <c r="G61" i="152"/>
  <c r="H59" i="144"/>
  <c r="H171" i="144"/>
  <c r="H3" i="144"/>
  <c r="H115" i="144"/>
  <c r="G137" i="144"/>
  <c r="G193" i="144"/>
  <c r="G81" i="144"/>
  <c r="G25" i="144"/>
  <c r="G65" i="144"/>
  <c r="G9" i="144"/>
  <c r="G121" i="144"/>
  <c r="G177" i="144"/>
  <c r="F211" i="147"/>
  <c r="F39" i="152"/>
  <c r="F47" i="152" s="1"/>
  <c r="F207" i="152"/>
  <c r="F95" i="152"/>
  <c r="F151" i="152"/>
  <c r="G43" i="152"/>
  <c r="G155" i="152"/>
  <c r="G211" i="152"/>
  <c r="G99" i="152"/>
  <c r="G119" i="152"/>
  <c r="G63" i="152"/>
  <c r="G7" i="152"/>
  <c r="G175" i="152"/>
  <c r="F229" i="134"/>
  <c r="F39" i="144"/>
  <c r="F47" i="144" s="1"/>
  <c r="F151" i="144"/>
  <c r="F95" i="144"/>
  <c r="F207" i="144"/>
  <c r="G212" i="152"/>
  <c r="G156" i="152"/>
  <c r="G100" i="152"/>
  <c r="G44" i="152"/>
  <c r="G40" i="152"/>
  <c r="G152" i="152"/>
  <c r="G208" i="152"/>
  <c r="G96" i="152"/>
  <c r="G41" i="152"/>
  <c r="G209" i="152"/>
  <c r="G153" i="152"/>
  <c r="G97" i="152"/>
  <c r="G83" i="144"/>
  <c r="G139" i="144"/>
  <c r="G27" i="144"/>
  <c r="G195" i="144"/>
  <c r="G99" i="144"/>
  <c r="G211" i="144"/>
  <c r="G43" i="144"/>
  <c r="G155" i="144"/>
  <c r="G66" i="152"/>
  <c r="G178" i="152"/>
  <c r="G122" i="152"/>
  <c r="G10" i="152"/>
  <c r="F133" i="144"/>
  <c r="F141" i="144" s="1"/>
  <c r="F77" i="144"/>
  <c r="F85" i="144" s="1"/>
  <c r="F21" i="144"/>
  <c r="F29" i="144" s="1"/>
  <c r="F189" i="144"/>
  <c r="F197" i="144" s="1"/>
  <c r="G195" i="152"/>
  <c r="G139" i="152"/>
  <c r="G83" i="152"/>
  <c r="G27" i="152"/>
  <c r="G192" i="152"/>
  <c r="G80" i="152"/>
  <c r="G136" i="152"/>
  <c r="G24" i="152"/>
  <c r="G135" i="152"/>
  <c r="G79" i="152"/>
  <c r="G23" i="152"/>
  <c r="G191" i="152"/>
  <c r="G191" i="144"/>
  <c r="G135" i="144"/>
  <c r="G79" i="144"/>
  <c r="G23" i="144"/>
  <c r="G209" i="144"/>
  <c r="G41" i="144"/>
  <c r="G97" i="144"/>
  <c r="G153" i="144"/>
  <c r="H82" i="144"/>
  <c r="H194" i="144"/>
  <c r="H26" i="144"/>
  <c r="H138" i="144"/>
  <c r="G100" i="144"/>
  <c r="G156" i="144"/>
  <c r="G44" i="144"/>
  <c r="G212" i="144"/>
  <c r="H210" i="144"/>
  <c r="H154" i="144"/>
  <c r="H98" i="144"/>
  <c r="H42" i="144"/>
  <c r="G60" i="144"/>
  <c r="G172" i="144"/>
  <c r="G4" i="144"/>
  <c r="G116" i="144"/>
  <c r="G177" i="152"/>
  <c r="G121" i="152"/>
  <c r="G65" i="152"/>
  <c r="G9" i="152"/>
  <c r="G61" i="144"/>
  <c r="G5" i="144"/>
  <c r="G173" i="144"/>
  <c r="G117" i="144"/>
  <c r="G64" i="144"/>
  <c r="G8" i="144"/>
  <c r="G120" i="144"/>
  <c r="G176" i="144"/>
  <c r="G172" i="152"/>
  <c r="G116" i="152"/>
  <c r="G60" i="152"/>
  <c r="G4" i="152"/>
  <c r="G192" i="144"/>
  <c r="G136" i="144"/>
  <c r="G24" i="144"/>
  <c r="G80" i="144"/>
  <c r="H171" i="152"/>
  <c r="H115" i="152"/>
  <c r="H3" i="152"/>
  <c r="H59" i="152"/>
  <c r="G140" i="152"/>
  <c r="G28" i="152"/>
  <c r="G196" i="152"/>
  <c r="G84" i="152"/>
  <c r="G190" i="144"/>
  <c r="G22" i="144"/>
  <c r="G134" i="144"/>
  <c r="G78" i="144"/>
  <c r="G10" i="144"/>
  <c r="G66" i="144"/>
  <c r="G178" i="144"/>
  <c r="G122" i="144"/>
  <c r="F67" i="144"/>
  <c r="G175" i="144"/>
  <c r="G63" i="144"/>
  <c r="G7" i="144"/>
  <c r="G119" i="144"/>
  <c r="G157" i="144"/>
  <c r="G213" i="144"/>
  <c r="G101" i="144"/>
  <c r="G45" i="144"/>
  <c r="G190" i="152"/>
  <c r="G134" i="152"/>
  <c r="G78" i="152"/>
  <c r="G22" i="152"/>
  <c r="G213" i="152"/>
  <c r="G157" i="152"/>
  <c r="G45" i="152"/>
  <c r="G101" i="152"/>
  <c r="H138" i="152"/>
  <c r="H26" i="152"/>
  <c r="H82" i="152"/>
  <c r="H194" i="152"/>
  <c r="F138" i="147"/>
  <c r="F189" i="152"/>
  <c r="F197" i="152" s="1"/>
  <c r="F133" i="152"/>
  <c r="F141" i="152" s="1"/>
  <c r="F77" i="152"/>
  <c r="F85" i="152" s="1"/>
  <c r="F21" i="152"/>
  <c r="F29" i="152" s="1"/>
  <c r="H42" i="152"/>
  <c r="H98" i="152"/>
  <c r="H154" i="152"/>
  <c r="H210" i="152"/>
  <c r="G84" i="144"/>
  <c r="G28" i="144"/>
  <c r="G196" i="144"/>
  <c r="G140" i="144"/>
  <c r="G176" i="152"/>
  <c r="G120" i="152"/>
  <c r="G8" i="152"/>
  <c r="G64" i="152"/>
  <c r="F150" i="134"/>
  <c r="H68" i="134"/>
  <c r="H130" i="147"/>
  <c r="H60" i="147"/>
  <c r="J133" i="138"/>
  <c r="J80" i="137"/>
  <c r="K44" i="137"/>
  <c r="H133" i="147"/>
  <c r="H142" i="134"/>
  <c r="I205" i="147"/>
  <c r="I54" i="134"/>
  <c r="I49" i="147"/>
  <c r="I66" i="138"/>
  <c r="K29" i="137"/>
  <c r="J65" i="137"/>
  <c r="J52" i="138"/>
  <c r="I119" i="147"/>
  <c r="I141" i="138"/>
  <c r="I130" i="134"/>
  <c r="K28" i="137"/>
  <c r="J51" i="138"/>
  <c r="J64" i="137"/>
  <c r="H135" i="147"/>
  <c r="H224" i="134"/>
  <c r="I146" i="134"/>
  <c r="G141" i="134"/>
  <c r="G137" i="134"/>
  <c r="G155" i="134"/>
  <c r="G157" i="134" s="1"/>
  <c r="I120" i="147"/>
  <c r="I142" i="138"/>
  <c r="I131" i="134"/>
  <c r="I63" i="138"/>
  <c r="I46" i="147"/>
  <c r="I51" i="134"/>
  <c r="H206" i="147"/>
  <c r="H225" i="134"/>
  <c r="I55" i="134"/>
  <c r="I67" i="138"/>
  <c r="I50" i="147"/>
  <c r="J76" i="137"/>
  <c r="K40" i="137"/>
  <c r="J129" i="138"/>
  <c r="J56" i="138"/>
  <c r="J69" i="137"/>
  <c r="K33" i="137"/>
  <c r="H207" i="147"/>
  <c r="K52" i="137"/>
  <c r="J88" i="137"/>
  <c r="J207" i="138"/>
  <c r="H207" i="134"/>
  <c r="H190" i="147"/>
  <c r="H217" i="138"/>
  <c r="H69" i="134"/>
  <c r="I56" i="134"/>
  <c r="I68" i="138"/>
  <c r="I51" i="147"/>
  <c r="H148" i="134"/>
  <c r="J131" i="138"/>
  <c r="K42" i="137"/>
  <c r="J78" i="137"/>
  <c r="H144" i="134"/>
  <c r="L43" i="137"/>
  <c r="K79" i="137"/>
  <c r="K132" i="138"/>
  <c r="H136" i="147"/>
  <c r="J75" i="137"/>
  <c r="J128" i="138"/>
  <c r="K39" i="137"/>
  <c r="H61" i="147"/>
  <c r="J66" i="137"/>
  <c r="K30" i="137"/>
  <c r="J53" i="138"/>
  <c r="I86" i="137"/>
  <c r="I205" i="138"/>
  <c r="J50" i="137"/>
  <c r="I123" i="147"/>
  <c r="I145" i="138"/>
  <c r="I134" i="134"/>
  <c r="H58" i="147"/>
  <c r="G202" i="147"/>
  <c r="K54" i="137"/>
  <c r="J209" i="138"/>
  <c r="J90" i="137"/>
  <c r="H143" i="134"/>
  <c r="H132" i="147"/>
  <c r="G220" i="134"/>
  <c r="I118" i="147"/>
  <c r="I140" i="138"/>
  <c r="I129" i="134"/>
  <c r="H59" i="147"/>
  <c r="H67" i="134"/>
  <c r="H63" i="147"/>
  <c r="K41" i="137"/>
  <c r="J130" i="138"/>
  <c r="J77" i="137"/>
  <c r="K32" i="137"/>
  <c r="J55" i="138"/>
  <c r="J68" i="137"/>
  <c r="H131" i="147"/>
  <c r="J122" i="147"/>
  <c r="J144" i="138"/>
  <c r="J133" i="134"/>
  <c r="H62" i="147"/>
  <c r="I124" i="147"/>
  <c r="I146" i="138"/>
  <c r="I135" i="134"/>
  <c r="I53" i="134"/>
  <c r="I48" i="147"/>
  <c r="I65" i="138"/>
  <c r="I213" i="134"/>
  <c r="I223" i="138"/>
  <c r="I196" i="147"/>
  <c r="H66" i="134"/>
  <c r="H145" i="134"/>
  <c r="H226" i="134"/>
  <c r="H128" i="134"/>
  <c r="H136" i="138"/>
  <c r="H153" i="138"/>
  <c r="H117" i="147"/>
  <c r="H139" i="138"/>
  <c r="H148" i="138" s="1"/>
  <c r="H208" i="147"/>
  <c r="J67" i="137"/>
  <c r="K31" i="137"/>
  <c r="J54" i="138"/>
  <c r="I74" i="137"/>
  <c r="I82" i="137" s="1"/>
  <c r="J38" i="137"/>
  <c r="I127" i="138"/>
  <c r="G126" i="147"/>
  <c r="G129" i="147"/>
  <c r="G143" i="147"/>
  <c r="G145" i="147" s="1"/>
  <c r="H147" i="134"/>
  <c r="I47" i="147"/>
  <c r="I64" i="138"/>
  <c r="I52" i="134"/>
  <c r="H64" i="134"/>
  <c r="I134" i="147"/>
  <c r="I58" i="138"/>
  <c r="I121" i="147"/>
  <c r="I143" i="138"/>
  <c r="I132" i="134"/>
  <c r="I75" i="138"/>
  <c r="I211" i="134"/>
  <c r="I194" i="147"/>
  <c r="I221" i="138"/>
  <c r="K56" i="137"/>
  <c r="J92" i="137"/>
  <c r="J211" i="138"/>
  <c r="H65" i="134"/>
  <c r="I209" i="134"/>
  <c r="I192" i="147"/>
  <c r="I219" i="138"/>
  <c r="K45" i="137"/>
  <c r="J134" i="138"/>
  <c r="J81" i="137"/>
  <c r="I50" i="134"/>
  <c r="I62" i="138"/>
  <c r="I45" i="147"/>
  <c r="J44" i="147"/>
  <c r="I56" i="147"/>
  <c r="I62" i="134"/>
  <c r="L26" i="137"/>
  <c r="K62" i="137"/>
  <c r="K49" i="138"/>
  <c r="J61" i="138"/>
  <c r="J49" i="134"/>
  <c r="J51" i="137" l="1"/>
  <c r="J87" i="137" s="1"/>
  <c r="G174" i="152"/>
  <c r="G179" i="152" s="1"/>
  <c r="G71" i="134"/>
  <c r="G6" i="144"/>
  <c r="G11" i="144" s="1"/>
  <c r="G62" i="152"/>
  <c r="G67" i="152" s="1"/>
  <c r="G62" i="144"/>
  <c r="G67" i="144" s="1"/>
  <c r="G65" i="147"/>
  <c r="G6" i="152"/>
  <c r="G11" i="152" s="1"/>
  <c r="G58" i="134"/>
  <c r="G96" i="144"/>
  <c r="G152" i="144"/>
  <c r="G208" i="144"/>
  <c r="G76" i="134"/>
  <c r="G78" i="134" s="1"/>
  <c r="G174" i="144"/>
  <c r="G179" i="144" s="1"/>
  <c r="I58" i="137"/>
  <c r="I206" i="138"/>
  <c r="I208" i="134" s="1"/>
  <c r="I221" i="134" s="1"/>
  <c r="H208" i="134"/>
  <c r="H221" i="134" s="1"/>
  <c r="H40" i="144" s="1"/>
  <c r="F215" i="144"/>
  <c r="H218" i="138"/>
  <c r="H226" i="138" s="1"/>
  <c r="I222" i="138"/>
  <c r="I195" i="147"/>
  <c r="I207" i="147" s="1"/>
  <c r="J210" i="138"/>
  <c r="J195" i="147" s="1"/>
  <c r="G46" i="152"/>
  <c r="J91" i="137"/>
  <c r="F159" i="144"/>
  <c r="H231" i="138"/>
  <c r="H214" i="138"/>
  <c r="F215" i="152"/>
  <c r="F103" i="152"/>
  <c r="K53" i="137"/>
  <c r="L53" i="137" s="1"/>
  <c r="L89" i="137" s="1"/>
  <c r="F103" i="144"/>
  <c r="J208" i="138"/>
  <c r="J220" i="138" s="1"/>
  <c r="J206" i="138"/>
  <c r="J191" i="147" s="1"/>
  <c r="K51" i="137"/>
  <c r="L51" i="137" s="1"/>
  <c r="I94" i="137"/>
  <c r="G216" i="134"/>
  <c r="G234" i="134"/>
  <c r="G236" i="134" s="1"/>
  <c r="F159" i="152"/>
  <c r="G199" i="147"/>
  <c r="G158" i="152"/>
  <c r="G214" i="152"/>
  <c r="G216" i="147"/>
  <c r="G218" i="147" s="1"/>
  <c r="G214" i="144"/>
  <c r="G102" i="144"/>
  <c r="H214" i="134"/>
  <c r="H227" i="134" s="1"/>
  <c r="H46" i="144" s="1"/>
  <c r="H224" i="138"/>
  <c r="H197" i="147"/>
  <c r="H209" i="147" s="1"/>
  <c r="H158" i="152" s="1"/>
  <c r="G158" i="144"/>
  <c r="J57" i="137"/>
  <c r="I212" i="138"/>
  <c r="I93" i="137"/>
  <c r="H58" i="134"/>
  <c r="K27" i="137"/>
  <c r="K50" i="138" s="1"/>
  <c r="J63" i="137"/>
  <c r="J70" i="137" s="1"/>
  <c r="J34" i="137"/>
  <c r="H63" i="134"/>
  <c r="H60" i="144" s="1"/>
  <c r="H53" i="147"/>
  <c r="H70" i="147"/>
  <c r="H72" i="147" s="1"/>
  <c r="H61" i="144"/>
  <c r="H173" i="144"/>
  <c r="H5" i="144"/>
  <c r="H117" i="144"/>
  <c r="H192" i="144"/>
  <c r="H136" i="144"/>
  <c r="H24" i="144"/>
  <c r="H80" i="144"/>
  <c r="H208" i="152"/>
  <c r="H152" i="152"/>
  <c r="H96" i="152"/>
  <c r="H40" i="152"/>
  <c r="H83" i="152"/>
  <c r="H27" i="152"/>
  <c r="H195" i="152"/>
  <c r="H139" i="152"/>
  <c r="H84" i="144"/>
  <c r="H28" i="144"/>
  <c r="H196" i="144"/>
  <c r="H140" i="144"/>
  <c r="H134" i="144"/>
  <c r="H190" i="144"/>
  <c r="H78" i="144"/>
  <c r="H22" i="144"/>
  <c r="G123" i="152"/>
  <c r="H195" i="144"/>
  <c r="H139" i="144"/>
  <c r="H83" i="144"/>
  <c r="H27" i="144"/>
  <c r="H137" i="144"/>
  <c r="H81" i="144"/>
  <c r="H193" i="144"/>
  <c r="H25" i="144"/>
  <c r="H191" i="152"/>
  <c r="H135" i="152"/>
  <c r="H79" i="152"/>
  <c r="H23" i="152"/>
  <c r="H137" i="152"/>
  <c r="H81" i="152"/>
  <c r="H193" i="152"/>
  <c r="H25" i="152"/>
  <c r="G138" i="147"/>
  <c r="G189" i="152"/>
  <c r="G197" i="152" s="1"/>
  <c r="G133" i="152"/>
  <c r="G141" i="152" s="1"/>
  <c r="G77" i="152"/>
  <c r="G85" i="152" s="1"/>
  <c r="G21" i="152"/>
  <c r="G29" i="152" s="1"/>
  <c r="H41" i="144"/>
  <c r="H153" i="144"/>
  <c r="H97" i="144"/>
  <c r="H209" i="144"/>
  <c r="H10" i="144"/>
  <c r="H66" i="144"/>
  <c r="H178" i="144"/>
  <c r="H122" i="144"/>
  <c r="H156" i="144"/>
  <c r="H100" i="144"/>
  <c r="H44" i="144"/>
  <c r="H212" i="144"/>
  <c r="G123" i="144"/>
  <c r="H213" i="152"/>
  <c r="H157" i="152"/>
  <c r="H101" i="152"/>
  <c r="H45" i="152"/>
  <c r="H65" i="144"/>
  <c r="H9" i="144"/>
  <c r="H121" i="144"/>
  <c r="H177" i="144"/>
  <c r="G133" i="144"/>
  <c r="G141" i="144" s="1"/>
  <c r="G189" i="144"/>
  <c r="G197" i="144" s="1"/>
  <c r="G77" i="144"/>
  <c r="G85" i="144" s="1"/>
  <c r="G21" i="144"/>
  <c r="G29" i="144" s="1"/>
  <c r="H9" i="152"/>
  <c r="H177" i="152"/>
  <c r="H65" i="152"/>
  <c r="H121" i="152"/>
  <c r="H62" i="144"/>
  <c r="H174" i="144"/>
  <c r="H118" i="144"/>
  <c r="H6" i="144"/>
  <c r="H99" i="152"/>
  <c r="H155" i="152"/>
  <c r="H211" i="152"/>
  <c r="H43" i="152"/>
  <c r="H190" i="152"/>
  <c r="H134" i="152"/>
  <c r="H78" i="152"/>
  <c r="H22" i="152"/>
  <c r="H135" i="144"/>
  <c r="H79" i="144"/>
  <c r="H191" i="144"/>
  <c r="H23" i="144"/>
  <c r="I171" i="152"/>
  <c r="I115" i="152"/>
  <c r="I3" i="152"/>
  <c r="I59" i="152"/>
  <c r="H196" i="152"/>
  <c r="H140" i="152"/>
  <c r="H84" i="152"/>
  <c r="H28" i="152"/>
  <c r="G211" i="147"/>
  <c r="G207" i="152"/>
  <c r="G151" i="152"/>
  <c r="G95" i="152"/>
  <c r="G103" i="152" s="1"/>
  <c r="G39" i="152"/>
  <c r="H156" i="152"/>
  <c r="H100" i="152"/>
  <c r="H212" i="152"/>
  <c r="H44" i="152"/>
  <c r="H173" i="152"/>
  <c r="H117" i="152"/>
  <c r="H61" i="152"/>
  <c r="H5" i="152"/>
  <c r="I98" i="144"/>
  <c r="I42" i="144"/>
  <c r="I154" i="144"/>
  <c r="I210" i="144"/>
  <c r="H62" i="152"/>
  <c r="H6" i="152"/>
  <c r="H118" i="152"/>
  <c r="H174" i="152"/>
  <c r="H101" i="144"/>
  <c r="H157" i="144"/>
  <c r="H213" i="144"/>
  <c r="H45" i="144"/>
  <c r="G229" i="134"/>
  <c r="G151" i="144"/>
  <c r="G39" i="144"/>
  <c r="G47" i="144" s="1"/>
  <c r="G207" i="144"/>
  <c r="G95" i="144"/>
  <c r="H192" i="152"/>
  <c r="H24" i="152"/>
  <c r="H80" i="152"/>
  <c r="H136" i="152"/>
  <c r="H176" i="152"/>
  <c r="H120" i="152"/>
  <c r="H8" i="152"/>
  <c r="H64" i="152"/>
  <c r="H178" i="152"/>
  <c r="H122" i="152"/>
  <c r="H66" i="152"/>
  <c r="H10" i="152"/>
  <c r="H172" i="152"/>
  <c r="H116" i="152"/>
  <c r="H60" i="152"/>
  <c r="H4" i="152"/>
  <c r="I42" i="152"/>
  <c r="I98" i="152"/>
  <c r="I210" i="152"/>
  <c r="I154" i="152"/>
  <c r="I138" i="152"/>
  <c r="I26" i="152"/>
  <c r="I82" i="152"/>
  <c r="I194" i="152"/>
  <c r="H176" i="144"/>
  <c r="H64" i="144"/>
  <c r="H120" i="144"/>
  <c r="H8" i="144"/>
  <c r="I194" i="144"/>
  <c r="I82" i="144"/>
  <c r="I26" i="144"/>
  <c r="I138" i="144"/>
  <c r="H211" i="144"/>
  <c r="H99" i="144"/>
  <c r="H155" i="144"/>
  <c r="H43" i="144"/>
  <c r="H119" i="152"/>
  <c r="H63" i="152"/>
  <c r="H7" i="152"/>
  <c r="H175" i="152"/>
  <c r="H175" i="144"/>
  <c r="H7" i="144"/>
  <c r="H63" i="144"/>
  <c r="H119" i="144"/>
  <c r="I59" i="144"/>
  <c r="I3" i="144"/>
  <c r="I171" i="144"/>
  <c r="I115" i="144"/>
  <c r="H41" i="152"/>
  <c r="H97" i="152"/>
  <c r="H209" i="152"/>
  <c r="H153" i="152"/>
  <c r="G150" i="134"/>
  <c r="H65" i="147"/>
  <c r="I70" i="138"/>
  <c r="J75" i="138"/>
  <c r="I58" i="134"/>
  <c r="L39" i="137"/>
  <c r="K75" i="137"/>
  <c r="K128" i="138"/>
  <c r="I62" i="147"/>
  <c r="L29" i="137"/>
  <c r="K52" i="138"/>
  <c r="K65" i="137"/>
  <c r="I68" i="134"/>
  <c r="I59" i="147"/>
  <c r="H220" i="134"/>
  <c r="I206" i="147"/>
  <c r="I224" i="134"/>
  <c r="L79" i="137"/>
  <c r="L132" i="138"/>
  <c r="M43" i="137"/>
  <c r="I148" i="134"/>
  <c r="I76" i="134"/>
  <c r="I78" i="134" s="1"/>
  <c r="I63" i="134"/>
  <c r="I145" i="134"/>
  <c r="I217" i="138"/>
  <c r="I207" i="134"/>
  <c r="I190" i="147"/>
  <c r="J219" i="138"/>
  <c r="J192" i="147"/>
  <c r="J209" i="134"/>
  <c r="I136" i="147"/>
  <c r="I69" i="134"/>
  <c r="I70" i="147"/>
  <c r="I72" i="147" s="1"/>
  <c r="I67" i="134"/>
  <c r="I135" i="147"/>
  <c r="J124" i="147"/>
  <c r="J146" i="138"/>
  <c r="J135" i="134"/>
  <c r="J63" i="138"/>
  <c r="J51" i="134"/>
  <c r="J46" i="147"/>
  <c r="K134" i="138"/>
  <c r="K81" i="137"/>
  <c r="L45" i="137"/>
  <c r="J127" i="138"/>
  <c r="J74" i="137"/>
  <c r="J82" i="137" s="1"/>
  <c r="K38" i="137"/>
  <c r="I64" i="134"/>
  <c r="K51" i="138"/>
  <c r="L28" i="137"/>
  <c r="K64" i="137"/>
  <c r="J47" i="147"/>
  <c r="J52" i="134"/>
  <c r="J64" i="138"/>
  <c r="K92" i="137"/>
  <c r="L56" i="137"/>
  <c r="K211" i="138"/>
  <c r="J140" i="138"/>
  <c r="J129" i="134"/>
  <c r="J118" i="147"/>
  <c r="H129" i="147"/>
  <c r="H126" i="147"/>
  <c r="H143" i="147"/>
  <c r="H145" i="147" s="1"/>
  <c r="H202" i="147"/>
  <c r="I60" i="147"/>
  <c r="J146" i="134"/>
  <c r="L42" i="137"/>
  <c r="K131" i="138"/>
  <c r="K78" i="137"/>
  <c r="I58" i="147"/>
  <c r="K129" i="138"/>
  <c r="K76" i="137"/>
  <c r="L40" i="137"/>
  <c r="K68" i="137"/>
  <c r="L32" i="137"/>
  <c r="K55" i="138"/>
  <c r="I57" i="147"/>
  <c r="I66" i="134"/>
  <c r="K50" i="137"/>
  <c r="J58" i="137"/>
  <c r="J86" i="137"/>
  <c r="J205" i="138"/>
  <c r="I153" i="138"/>
  <c r="I117" i="147"/>
  <c r="I139" i="138"/>
  <c r="I148" i="138" s="1"/>
  <c r="I128" i="134"/>
  <c r="I136" i="138"/>
  <c r="I204" i="147"/>
  <c r="J49" i="147"/>
  <c r="J66" i="138"/>
  <c r="J54" i="134"/>
  <c r="J194" i="147"/>
  <c r="J211" i="134"/>
  <c r="J221" i="138"/>
  <c r="J65" i="138"/>
  <c r="J48" i="147"/>
  <c r="J53" i="134"/>
  <c r="J121" i="147"/>
  <c r="J143" i="138"/>
  <c r="J132" i="134"/>
  <c r="L33" i="137"/>
  <c r="K69" i="137"/>
  <c r="K56" i="138"/>
  <c r="I132" i="147"/>
  <c r="J196" i="147"/>
  <c r="J223" i="138"/>
  <c r="J213" i="134"/>
  <c r="I131" i="147"/>
  <c r="J50" i="147"/>
  <c r="J67" i="138"/>
  <c r="J55" i="134"/>
  <c r="I208" i="147"/>
  <c r="I53" i="147"/>
  <c r="I65" i="134"/>
  <c r="K133" i="138"/>
  <c r="L44" i="137"/>
  <c r="K80" i="137"/>
  <c r="K91" i="137"/>
  <c r="K210" i="138"/>
  <c r="L55" i="137"/>
  <c r="K88" i="137"/>
  <c r="L52" i="137"/>
  <c r="K207" i="138"/>
  <c r="J58" i="138"/>
  <c r="J134" i="147"/>
  <c r="L54" i="137"/>
  <c r="K209" i="138"/>
  <c r="K90" i="137"/>
  <c r="K66" i="137"/>
  <c r="L30" i="137"/>
  <c r="K53" i="138"/>
  <c r="I144" i="134"/>
  <c r="I63" i="147"/>
  <c r="J119" i="147"/>
  <c r="J130" i="134"/>
  <c r="J141" i="138"/>
  <c r="I142" i="134"/>
  <c r="I226" i="134"/>
  <c r="J120" i="147"/>
  <c r="J142" i="138"/>
  <c r="J131" i="134"/>
  <c r="I61" i="147"/>
  <c r="K77" i="137"/>
  <c r="L41" i="137"/>
  <c r="K130" i="138"/>
  <c r="I130" i="147"/>
  <c r="I147" i="134"/>
  <c r="K133" i="134"/>
  <c r="K144" i="138"/>
  <c r="K122" i="147"/>
  <c r="J123" i="147"/>
  <c r="J145" i="138"/>
  <c r="J134" i="134"/>
  <c r="H137" i="134"/>
  <c r="H141" i="134"/>
  <c r="H155" i="134"/>
  <c r="H157" i="134" s="1"/>
  <c r="I133" i="147"/>
  <c r="I222" i="134"/>
  <c r="L31" i="137"/>
  <c r="K54" i="138"/>
  <c r="K67" i="137"/>
  <c r="I225" i="134"/>
  <c r="J45" i="147"/>
  <c r="J62" i="138"/>
  <c r="J50" i="134"/>
  <c r="J51" i="147"/>
  <c r="J68" i="138"/>
  <c r="J56" i="134"/>
  <c r="I143" i="134"/>
  <c r="K44" i="147"/>
  <c r="J56" i="147"/>
  <c r="J62" i="134"/>
  <c r="K61" i="138"/>
  <c r="K49" i="134"/>
  <c r="L62" i="137"/>
  <c r="M26" i="137"/>
  <c r="L49" i="138"/>
  <c r="G47" i="152" l="1"/>
  <c r="I191" i="147"/>
  <c r="I203" i="147" s="1"/>
  <c r="I208" i="152" s="1"/>
  <c r="I231" i="138"/>
  <c r="I218" i="138"/>
  <c r="I226" i="138" s="1"/>
  <c r="I214" i="138"/>
  <c r="H152" i="144"/>
  <c r="H208" i="144"/>
  <c r="H96" i="144"/>
  <c r="K89" i="137"/>
  <c r="J212" i="134"/>
  <c r="J225" i="134" s="1"/>
  <c r="J222" i="138"/>
  <c r="K208" i="138"/>
  <c r="K210" i="134" s="1"/>
  <c r="K223" i="134" s="1"/>
  <c r="J94" i="137"/>
  <c r="J193" i="147"/>
  <c r="J205" i="147" s="1"/>
  <c r="J210" i="152" s="1"/>
  <c r="M53" i="137"/>
  <c r="M208" i="138" s="1"/>
  <c r="L208" i="138"/>
  <c r="L193" i="147" s="1"/>
  <c r="J210" i="134"/>
  <c r="J223" i="134" s="1"/>
  <c r="J42" i="144" s="1"/>
  <c r="J208" i="134"/>
  <c r="J221" i="134" s="1"/>
  <c r="J218" i="138"/>
  <c r="K87" i="137"/>
  <c r="K206" i="138"/>
  <c r="K218" i="138" s="1"/>
  <c r="G159" i="152"/>
  <c r="H102" i="144"/>
  <c r="G215" i="152"/>
  <c r="H214" i="144"/>
  <c r="H46" i="152"/>
  <c r="H158" i="144"/>
  <c r="H234" i="134"/>
  <c r="H236" i="134" s="1"/>
  <c r="H216" i="134"/>
  <c r="G103" i="144"/>
  <c r="G159" i="144"/>
  <c r="G215" i="144"/>
  <c r="H199" i="147"/>
  <c r="H214" i="152"/>
  <c r="H102" i="152"/>
  <c r="H216" i="147"/>
  <c r="H218" i="147" s="1"/>
  <c r="J93" i="137"/>
  <c r="K57" i="137"/>
  <c r="J212" i="138"/>
  <c r="I224" i="138"/>
  <c r="I214" i="134"/>
  <c r="I227" i="134" s="1"/>
  <c r="I158" i="144" s="1"/>
  <c r="I197" i="147"/>
  <c r="I209" i="147" s="1"/>
  <c r="I214" i="152" s="1"/>
  <c r="K34" i="137"/>
  <c r="L27" i="137"/>
  <c r="L34" i="137" s="1"/>
  <c r="K63" i="137"/>
  <c r="K70" i="137" s="1"/>
  <c r="H71" i="134"/>
  <c r="H116" i="144"/>
  <c r="H123" i="144" s="1"/>
  <c r="H172" i="144"/>
  <c r="H179" i="144" s="1"/>
  <c r="H4" i="144"/>
  <c r="H11" i="144" s="1"/>
  <c r="I140" i="152"/>
  <c r="I196" i="152"/>
  <c r="I28" i="152"/>
  <c r="I84" i="152"/>
  <c r="I119" i="152"/>
  <c r="I175" i="152"/>
  <c r="I7" i="152"/>
  <c r="I63" i="152"/>
  <c r="I192" i="144"/>
  <c r="I24" i="144"/>
  <c r="I136" i="144"/>
  <c r="I80" i="144"/>
  <c r="H11" i="152"/>
  <c r="I60" i="152"/>
  <c r="I4" i="152"/>
  <c r="I116" i="152"/>
  <c r="I172" i="152"/>
  <c r="H123" i="152"/>
  <c r="I191" i="152"/>
  <c r="I135" i="152"/>
  <c r="I79" i="152"/>
  <c r="I23" i="152"/>
  <c r="I156" i="152"/>
  <c r="I212" i="152"/>
  <c r="I44" i="152"/>
  <c r="I100" i="152"/>
  <c r="I172" i="144"/>
  <c r="I4" i="144"/>
  <c r="I116" i="144"/>
  <c r="I60" i="144"/>
  <c r="I137" i="152"/>
  <c r="I25" i="152"/>
  <c r="I81" i="152"/>
  <c r="I193" i="152"/>
  <c r="I10" i="144"/>
  <c r="I66" i="144"/>
  <c r="I178" i="144"/>
  <c r="I122" i="144"/>
  <c r="J59" i="144"/>
  <c r="J171" i="144"/>
  <c r="J3" i="144"/>
  <c r="J115" i="144"/>
  <c r="J82" i="144"/>
  <c r="J26" i="144"/>
  <c r="J194" i="144"/>
  <c r="J138" i="144"/>
  <c r="I62" i="144"/>
  <c r="I118" i="144"/>
  <c r="I174" i="144"/>
  <c r="I6" i="144"/>
  <c r="I175" i="144"/>
  <c r="I7" i="144"/>
  <c r="I119" i="144"/>
  <c r="I63" i="144"/>
  <c r="H67" i="144"/>
  <c r="I195" i="144"/>
  <c r="I139" i="144"/>
  <c r="I83" i="144"/>
  <c r="I27" i="144"/>
  <c r="I78" i="152"/>
  <c r="I22" i="152"/>
  <c r="I190" i="152"/>
  <c r="I134" i="152"/>
  <c r="H229" i="134"/>
  <c r="H39" i="144"/>
  <c r="H47" i="144" s="1"/>
  <c r="H95" i="144"/>
  <c r="H151" i="144"/>
  <c r="H207" i="144"/>
  <c r="I137" i="144"/>
  <c r="I81" i="144"/>
  <c r="I25" i="144"/>
  <c r="I193" i="144"/>
  <c r="I209" i="152"/>
  <c r="I153" i="152"/>
  <c r="I97" i="152"/>
  <c r="I41" i="152"/>
  <c r="I134" i="144"/>
  <c r="I190" i="144"/>
  <c r="I22" i="144"/>
  <c r="I78" i="144"/>
  <c r="H133" i="144"/>
  <c r="H141" i="144" s="1"/>
  <c r="H189" i="144"/>
  <c r="H197" i="144" s="1"/>
  <c r="H77" i="144"/>
  <c r="H85" i="144" s="1"/>
  <c r="H21" i="144"/>
  <c r="H29" i="144" s="1"/>
  <c r="J171" i="152"/>
  <c r="J59" i="152"/>
  <c r="J115" i="152"/>
  <c r="J3" i="152"/>
  <c r="I61" i="144"/>
  <c r="I173" i="144"/>
  <c r="I5" i="144"/>
  <c r="I117" i="144"/>
  <c r="I79" i="144"/>
  <c r="I23" i="144"/>
  <c r="I135" i="144"/>
  <c r="I191" i="144"/>
  <c r="H211" i="147"/>
  <c r="H207" i="152"/>
  <c r="H151" i="152"/>
  <c r="H159" i="152" s="1"/>
  <c r="H95" i="152"/>
  <c r="H39" i="152"/>
  <c r="I43" i="152"/>
  <c r="I99" i="152"/>
  <c r="I155" i="152"/>
  <c r="I211" i="152"/>
  <c r="H179" i="152"/>
  <c r="I212" i="144"/>
  <c r="I100" i="144"/>
  <c r="I156" i="144"/>
  <c r="I44" i="144"/>
  <c r="I192" i="152"/>
  <c r="I136" i="152"/>
  <c r="I80" i="152"/>
  <c r="I24" i="152"/>
  <c r="I65" i="144"/>
  <c r="I9" i="144"/>
  <c r="I121" i="144"/>
  <c r="I177" i="144"/>
  <c r="I83" i="152"/>
  <c r="I139" i="152"/>
  <c r="I27" i="152"/>
  <c r="I195" i="152"/>
  <c r="I140" i="144"/>
  <c r="I28" i="144"/>
  <c r="I196" i="144"/>
  <c r="I84" i="144"/>
  <c r="I152" i="144"/>
  <c r="I40" i="144"/>
  <c r="I208" i="144"/>
  <c r="I96" i="144"/>
  <c r="I178" i="152"/>
  <c r="I66" i="152"/>
  <c r="I122" i="152"/>
  <c r="I10" i="152"/>
  <c r="I213" i="152"/>
  <c r="I157" i="152"/>
  <c r="I45" i="152"/>
  <c r="I101" i="152"/>
  <c r="H67" i="152"/>
  <c r="I211" i="144"/>
  <c r="I43" i="144"/>
  <c r="I99" i="144"/>
  <c r="I155" i="144"/>
  <c r="H138" i="147"/>
  <c r="H133" i="152"/>
  <c r="H141" i="152" s="1"/>
  <c r="H77" i="152"/>
  <c r="H85" i="152" s="1"/>
  <c r="H189" i="152"/>
  <c r="H197" i="152" s="1"/>
  <c r="H21" i="152"/>
  <c r="H29" i="152" s="1"/>
  <c r="J194" i="152"/>
  <c r="J82" i="152"/>
  <c r="J138" i="152"/>
  <c r="J26" i="152"/>
  <c r="I174" i="152"/>
  <c r="I118" i="152"/>
  <c r="I62" i="152"/>
  <c r="I6" i="152"/>
  <c r="I176" i="152"/>
  <c r="I120" i="152"/>
  <c r="I8" i="152"/>
  <c r="I64" i="152"/>
  <c r="I209" i="144"/>
  <c r="I41" i="144"/>
  <c r="I153" i="144"/>
  <c r="I97" i="144"/>
  <c r="I213" i="144"/>
  <c r="I101" i="144"/>
  <c r="I157" i="144"/>
  <c r="I45" i="144"/>
  <c r="I173" i="152"/>
  <c r="I117" i="152"/>
  <c r="I61" i="152"/>
  <c r="I5" i="152"/>
  <c r="I176" i="144"/>
  <c r="I120" i="144"/>
  <c r="I64" i="144"/>
  <c r="I8" i="144"/>
  <c r="I177" i="152"/>
  <c r="I9" i="152"/>
  <c r="I65" i="152"/>
  <c r="I121" i="152"/>
  <c r="H150" i="134"/>
  <c r="K58" i="138"/>
  <c r="I65" i="147"/>
  <c r="I71" i="134"/>
  <c r="J58" i="134"/>
  <c r="K146" i="134"/>
  <c r="J222" i="134"/>
  <c r="J70" i="138"/>
  <c r="K195" i="147"/>
  <c r="K212" i="134"/>
  <c r="K222" i="138"/>
  <c r="J64" i="134"/>
  <c r="J76" i="134"/>
  <c r="J78" i="134" s="1"/>
  <c r="J65" i="134"/>
  <c r="M55" i="137"/>
  <c r="L91" i="137"/>
  <c r="L210" i="138"/>
  <c r="J208" i="147"/>
  <c r="J204" i="147"/>
  <c r="K50" i="134"/>
  <c r="K62" i="138"/>
  <c r="K45" i="147"/>
  <c r="K75" i="138"/>
  <c r="I202" i="147"/>
  <c r="J61" i="147"/>
  <c r="K49" i="147"/>
  <c r="K54" i="134"/>
  <c r="K66" i="138"/>
  <c r="L54" i="138"/>
  <c r="M31" i="137"/>
  <c r="L67" i="137"/>
  <c r="L76" i="137"/>
  <c r="L129" i="138"/>
  <c r="M40" i="137"/>
  <c r="K119" i="147"/>
  <c r="K141" i="138"/>
  <c r="K130" i="134"/>
  <c r="M28" i="137"/>
  <c r="L64" i="137"/>
  <c r="L51" i="138"/>
  <c r="J144" i="134"/>
  <c r="K194" i="147"/>
  <c r="K211" i="134"/>
  <c r="K221" i="138"/>
  <c r="J133" i="147"/>
  <c r="I143" i="147"/>
  <c r="I145" i="147" s="1"/>
  <c r="I129" i="147"/>
  <c r="I126" i="147"/>
  <c r="J132" i="147"/>
  <c r="L209" i="138"/>
  <c r="M54" i="137"/>
  <c r="L90" i="137"/>
  <c r="J66" i="134"/>
  <c r="K74" i="137"/>
  <c r="K82" i="137" s="1"/>
  <c r="K127" i="138"/>
  <c r="L38" i="137"/>
  <c r="K134" i="134"/>
  <c r="K123" i="147"/>
  <c r="K145" i="138"/>
  <c r="L130" i="138"/>
  <c r="L77" i="137"/>
  <c r="M41" i="137"/>
  <c r="L56" i="138"/>
  <c r="M33" i="137"/>
  <c r="L69" i="137"/>
  <c r="K46" i="147"/>
  <c r="K51" i="134"/>
  <c r="K63" i="138"/>
  <c r="K143" i="138"/>
  <c r="K132" i="134"/>
  <c r="K121" i="147"/>
  <c r="L131" i="138"/>
  <c r="L78" i="137"/>
  <c r="L81" i="137"/>
  <c r="L134" i="138"/>
  <c r="M45" i="137"/>
  <c r="K219" i="138"/>
  <c r="K192" i="147"/>
  <c r="K209" i="134"/>
  <c r="J224" i="134"/>
  <c r="L50" i="137"/>
  <c r="K58" i="137"/>
  <c r="K205" i="138"/>
  <c r="K86" i="137"/>
  <c r="K223" i="138"/>
  <c r="K213" i="134"/>
  <c r="K196" i="147"/>
  <c r="J203" i="147"/>
  <c r="J148" i="134"/>
  <c r="I220" i="134"/>
  <c r="L87" i="137"/>
  <c r="L206" i="138"/>
  <c r="M51" i="137"/>
  <c r="N43" i="137"/>
  <c r="M132" i="138"/>
  <c r="M79" i="137"/>
  <c r="J68" i="134"/>
  <c r="J207" i="134"/>
  <c r="J214" i="138"/>
  <c r="J190" i="147"/>
  <c r="J217" i="138"/>
  <c r="J231" i="138"/>
  <c r="J147" i="134"/>
  <c r="J135" i="147"/>
  <c r="L88" i="137"/>
  <c r="L207" i="138"/>
  <c r="M52" i="137"/>
  <c r="J206" i="147"/>
  <c r="L211" i="138"/>
  <c r="M56" i="137"/>
  <c r="L92" i="137"/>
  <c r="J143" i="134"/>
  <c r="J67" i="134"/>
  <c r="J59" i="147"/>
  <c r="J131" i="147"/>
  <c r="K50" i="147"/>
  <c r="K55" i="134"/>
  <c r="K67" i="138"/>
  <c r="L133" i="138"/>
  <c r="L80" i="137"/>
  <c r="M44" i="137"/>
  <c r="M32" i="137"/>
  <c r="L68" i="137"/>
  <c r="L55" i="138"/>
  <c r="J136" i="147"/>
  <c r="K64" i="138"/>
  <c r="K47" i="147"/>
  <c r="K52" i="134"/>
  <c r="L52" i="138"/>
  <c r="L65" i="137"/>
  <c r="M29" i="137"/>
  <c r="K142" i="138"/>
  <c r="K120" i="147"/>
  <c r="K131" i="134"/>
  <c r="K51" i="147"/>
  <c r="K68" i="138"/>
  <c r="K56" i="134"/>
  <c r="K48" i="147"/>
  <c r="K65" i="138"/>
  <c r="K53" i="134"/>
  <c r="L122" i="147"/>
  <c r="L144" i="138"/>
  <c r="L133" i="134"/>
  <c r="M30" i="137"/>
  <c r="L66" i="137"/>
  <c r="L53" i="138"/>
  <c r="J145" i="134"/>
  <c r="I155" i="134"/>
  <c r="I157" i="134" s="1"/>
  <c r="I137" i="134"/>
  <c r="I141" i="134"/>
  <c r="J207" i="147"/>
  <c r="J53" i="147"/>
  <c r="J69" i="134"/>
  <c r="J60" i="147"/>
  <c r="J130" i="147"/>
  <c r="K118" i="147"/>
  <c r="K140" i="138"/>
  <c r="K129" i="134"/>
  <c r="J70" i="147"/>
  <c r="J72" i="147" s="1"/>
  <c r="J142" i="134"/>
  <c r="J153" i="138"/>
  <c r="J117" i="147"/>
  <c r="J139" i="138"/>
  <c r="J148" i="138" s="1"/>
  <c r="J128" i="134"/>
  <c r="J136" i="138"/>
  <c r="J63" i="147"/>
  <c r="J62" i="147"/>
  <c r="M39" i="137"/>
  <c r="L75" i="137"/>
  <c r="L128" i="138"/>
  <c r="J63" i="134"/>
  <c r="K124" i="147"/>
  <c r="K146" i="138"/>
  <c r="K135" i="134"/>
  <c r="J57" i="147"/>
  <c r="K134" i="147"/>
  <c r="J226" i="134"/>
  <c r="J58" i="147"/>
  <c r="L44" i="147"/>
  <c r="K56" i="147"/>
  <c r="K62" i="134"/>
  <c r="L61" i="138"/>
  <c r="L49" i="134"/>
  <c r="N26" i="137"/>
  <c r="M49" i="138"/>
  <c r="M62" i="137"/>
  <c r="C46" i="137"/>
  <c r="I40" i="152" l="1"/>
  <c r="I96" i="152"/>
  <c r="I152" i="152"/>
  <c r="K193" i="147"/>
  <c r="K205" i="147" s="1"/>
  <c r="K98" i="152" s="1"/>
  <c r="K220" i="138"/>
  <c r="L210" i="134"/>
  <c r="L223" i="134" s="1"/>
  <c r="L220" i="138"/>
  <c r="N53" i="137"/>
  <c r="N89" i="137" s="1"/>
  <c r="M89" i="137"/>
  <c r="J42" i="152"/>
  <c r="J98" i="152"/>
  <c r="J154" i="152"/>
  <c r="J210" i="144"/>
  <c r="J98" i="144"/>
  <c r="J154" i="144"/>
  <c r="K208" i="134"/>
  <c r="K221" i="134" s="1"/>
  <c r="K191" i="147"/>
  <c r="K203" i="147" s="1"/>
  <c r="J226" i="138"/>
  <c r="K94" i="137"/>
  <c r="H103" i="152"/>
  <c r="H47" i="152"/>
  <c r="H103" i="144"/>
  <c r="H159" i="144"/>
  <c r="H215" i="144"/>
  <c r="H215" i="152"/>
  <c r="I214" i="144"/>
  <c r="L50" i="138"/>
  <c r="L58" i="138" s="1"/>
  <c r="L63" i="137"/>
  <c r="L70" i="137" s="1"/>
  <c r="M27" i="137"/>
  <c r="M63" i="137" s="1"/>
  <c r="I46" i="144"/>
  <c r="I216" i="134"/>
  <c r="I234" i="134"/>
  <c r="I236" i="134" s="1"/>
  <c r="I46" i="152"/>
  <c r="I102" i="152"/>
  <c r="I216" i="147"/>
  <c r="I218" i="147" s="1"/>
  <c r="I102" i="144"/>
  <c r="I158" i="152"/>
  <c r="J224" i="138"/>
  <c r="J197" i="147"/>
  <c r="J209" i="147" s="1"/>
  <c r="J214" i="152" s="1"/>
  <c r="J214" i="134"/>
  <c r="J227" i="134" s="1"/>
  <c r="J102" i="144" s="1"/>
  <c r="K212" i="138"/>
  <c r="L57" i="137"/>
  <c r="K93" i="137"/>
  <c r="I199" i="147"/>
  <c r="I179" i="144"/>
  <c r="I123" i="144"/>
  <c r="I11" i="144"/>
  <c r="J41" i="144"/>
  <c r="J97" i="144"/>
  <c r="J209" i="144"/>
  <c r="J153" i="144"/>
  <c r="J65" i="144"/>
  <c r="J9" i="144"/>
  <c r="J121" i="144"/>
  <c r="J177" i="144"/>
  <c r="J78" i="152"/>
  <c r="J22" i="152"/>
  <c r="J190" i="152"/>
  <c r="J134" i="152"/>
  <c r="J100" i="144"/>
  <c r="J212" i="144"/>
  <c r="J156" i="144"/>
  <c r="J44" i="144"/>
  <c r="J175" i="152"/>
  <c r="J119" i="152"/>
  <c r="J63" i="152"/>
  <c r="J7" i="152"/>
  <c r="J174" i="152"/>
  <c r="J118" i="152"/>
  <c r="J62" i="152"/>
  <c r="J6" i="152"/>
  <c r="J66" i="144"/>
  <c r="J10" i="144"/>
  <c r="J122" i="144"/>
  <c r="J178" i="144"/>
  <c r="J23" i="144"/>
  <c r="J191" i="144"/>
  <c r="J79" i="144"/>
  <c r="J135" i="144"/>
  <c r="I123" i="152"/>
  <c r="I179" i="152"/>
  <c r="J177" i="152"/>
  <c r="J9" i="152"/>
  <c r="J65" i="152"/>
  <c r="J121" i="152"/>
  <c r="J118" i="144"/>
  <c r="J62" i="144"/>
  <c r="J174" i="144"/>
  <c r="J6" i="144"/>
  <c r="K82" i="144"/>
  <c r="K26" i="144"/>
  <c r="K138" i="144"/>
  <c r="K194" i="144"/>
  <c r="I211" i="147"/>
  <c r="I207" i="152"/>
  <c r="I215" i="152" s="1"/>
  <c r="I95" i="152"/>
  <c r="I151" i="152"/>
  <c r="I39" i="152"/>
  <c r="J213" i="144"/>
  <c r="J101" i="144"/>
  <c r="J157" i="144"/>
  <c r="J45" i="144"/>
  <c r="J135" i="152"/>
  <c r="J79" i="152"/>
  <c r="J23" i="152"/>
  <c r="J191" i="152"/>
  <c r="J209" i="152"/>
  <c r="J153" i="152"/>
  <c r="J97" i="152"/>
  <c r="J41" i="152"/>
  <c r="J213" i="152"/>
  <c r="J157" i="152"/>
  <c r="J101" i="152"/>
  <c r="J45" i="152"/>
  <c r="I67" i="152"/>
  <c r="I11" i="152"/>
  <c r="J137" i="144"/>
  <c r="J81" i="144"/>
  <c r="J25" i="144"/>
  <c r="J193" i="144"/>
  <c r="J43" i="152"/>
  <c r="J99" i="152"/>
  <c r="J211" i="152"/>
  <c r="J155" i="152"/>
  <c r="I229" i="134"/>
  <c r="I95" i="144"/>
  <c r="I151" i="144"/>
  <c r="I159" i="144" s="1"/>
  <c r="I207" i="144"/>
  <c r="I39" i="144"/>
  <c r="J175" i="144"/>
  <c r="J7" i="144"/>
  <c r="J119" i="144"/>
  <c r="J63" i="144"/>
  <c r="J192" i="152"/>
  <c r="J136" i="152"/>
  <c r="J80" i="152"/>
  <c r="J24" i="152"/>
  <c r="J173" i="152"/>
  <c r="J117" i="152"/>
  <c r="J5" i="152"/>
  <c r="J61" i="152"/>
  <c r="J195" i="144"/>
  <c r="J139" i="144"/>
  <c r="J83" i="144"/>
  <c r="J27" i="144"/>
  <c r="I138" i="147"/>
  <c r="I133" i="152"/>
  <c r="I141" i="152" s="1"/>
  <c r="I77" i="152"/>
  <c r="I85" i="152" s="1"/>
  <c r="I21" i="152"/>
  <c r="I29" i="152" s="1"/>
  <c r="I189" i="152"/>
  <c r="I197" i="152" s="1"/>
  <c r="I67" i="144"/>
  <c r="K42" i="144"/>
  <c r="K98" i="144"/>
  <c r="K154" i="144"/>
  <c r="K210" i="144"/>
  <c r="J176" i="144"/>
  <c r="J120" i="144"/>
  <c r="J64" i="144"/>
  <c r="J8" i="144"/>
  <c r="J172" i="144"/>
  <c r="J4" i="144"/>
  <c r="J116" i="144"/>
  <c r="J60" i="144"/>
  <c r="J44" i="152"/>
  <c r="J156" i="152"/>
  <c r="J212" i="152"/>
  <c r="J100" i="152"/>
  <c r="J122" i="152"/>
  <c r="J10" i="152"/>
  <c r="J178" i="152"/>
  <c r="J66" i="152"/>
  <c r="J61" i="144"/>
  <c r="J5" i="144"/>
  <c r="J173" i="144"/>
  <c r="J117" i="144"/>
  <c r="J139" i="152"/>
  <c r="J195" i="152"/>
  <c r="J27" i="152"/>
  <c r="J83" i="152"/>
  <c r="J208" i="152"/>
  <c r="J152" i="152"/>
  <c r="J96" i="152"/>
  <c r="J40" i="152"/>
  <c r="J134" i="144"/>
  <c r="J190" i="144"/>
  <c r="J78" i="144"/>
  <c r="J22" i="144"/>
  <c r="J176" i="152"/>
  <c r="J120" i="152"/>
  <c r="J8" i="152"/>
  <c r="J64" i="152"/>
  <c r="J193" i="152"/>
  <c r="J137" i="152"/>
  <c r="J81" i="152"/>
  <c r="J25" i="152"/>
  <c r="K194" i="152"/>
  <c r="K138" i="152"/>
  <c r="K82" i="152"/>
  <c r="K26" i="152"/>
  <c r="J60" i="152"/>
  <c r="J4" i="152"/>
  <c r="J172" i="152"/>
  <c r="J116" i="152"/>
  <c r="J211" i="144"/>
  <c r="J99" i="144"/>
  <c r="J43" i="144"/>
  <c r="J155" i="144"/>
  <c r="J192" i="144"/>
  <c r="J80" i="144"/>
  <c r="J24" i="144"/>
  <c r="J136" i="144"/>
  <c r="J40" i="144"/>
  <c r="J96" i="144"/>
  <c r="J208" i="144"/>
  <c r="J152" i="144"/>
  <c r="I133" i="144"/>
  <c r="I141" i="144" s="1"/>
  <c r="I189" i="144"/>
  <c r="I197" i="144" s="1"/>
  <c r="I77" i="144"/>
  <c r="I85" i="144" s="1"/>
  <c r="I21" i="144"/>
  <c r="I29" i="144" s="1"/>
  <c r="K59" i="144"/>
  <c r="K171" i="144"/>
  <c r="K3" i="144"/>
  <c r="K115" i="144"/>
  <c r="K171" i="152"/>
  <c r="K115" i="152"/>
  <c r="K3" i="152"/>
  <c r="K59" i="152"/>
  <c r="J28" i="152"/>
  <c r="J140" i="152"/>
  <c r="J196" i="152"/>
  <c r="J84" i="152"/>
  <c r="J140" i="144"/>
  <c r="J28" i="144"/>
  <c r="J196" i="144"/>
  <c r="J84" i="144"/>
  <c r="I150" i="134"/>
  <c r="J65" i="147"/>
  <c r="K70" i="138"/>
  <c r="J71" i="134"/>
  <c r="K58" i="134"/>
  <c r="K53" i="147"/>
  <c r="M87" i="137"/>
  <c r="M206" i="138"/>
  <c r="N51" i="137"/>
  <c r="K190" i="147"/>
  <c r="K217" i="138"/>
  <c r="K207" i="134"/>
  <c r="K214" i="138"/>
  <c r="K231" i="138"/>
  <c r="K148" i="134"/>
  <c r="N52" i="137"/>
  <c r="M207" i="138"/>
  <c r="M88" i="137"/>
  <c r="K136" i="147"/>
  <c r="L51" i="147"/>
  <c r="L56" i="134"/>
  <c r="L68" i="138"/>
  <c r="K62" i="147"/>
  <c r="K61" i="147"/>
  <c r="K204" i="147"/>
  <c r="K130" i="147"/>
  <c r="K132" i="147"/>
  <c r="M129" i="138"/>
  <c r="M76" i="137"/>
  <c r="N40" i="137"/>
  <c r="K206" i="147"/>
  <c r="J202" i="147"/>
  <c r="L52" i="134"/>
  <c r="L64" i="138"/>
  <c r="L47" i="147"/>
  <c r="K128" i="134"/>
  <c r="K139" i="138"/>
  <c r="K148" i="138" s="1"/>
  <c r="K136" i="138"/>
  <c r="K117" i="147"/>
  <c r="K153" i="138"/>
  <c r="L134" i="147"/>
  <c r="K65" i="134"/>
  <c r="J220" i="134"/>
  <c r="L121" i="147"/>
  <c r="L132" i="134"/>
  <c r="L143" i="138"/>
  <c r="K225" i="134"/>
  <c r="K59" i="147"/>
  <c r="M220" i="138"/>
  <c r="M210" i="134"/>
  <c r="M193" i="147"/>
  <c r="K57" i="147"/>
  <c r="K207" i="147"/>
  <c r="K63" i="147"/>
  <c r="M77" i="137"/>
  <c r="M130" i="138"/>
  <c r="N41" i="137"/>
  <c r="K143" i="134"/>
  <c r="M52" i="138"/>
  <c r="M65" i="137"/>
  <c r="N29" i="137"/>
  <c r="L74" i="137"/>
  <c r="L82" i="137" s="1"/>
  <c r="L127" i="138"/>
  <c r="K133" i="147"/>
  <c r="N31" i="137"/>
  <c r="M54" i="138"/>
  <c r="M67" i="137"/>
  <c r="K66" i="134"/>
  <c r="K208" i="147"/>
  <c r="M90" i="137"/>
  <c r="M209" i="138"/>
  <c r="N54" i="137"/>
  <c r="L49" i="147"/>
  <c r="L54" i="134"/>
  <c r="L66" i="138"/>
  <c r="L123" i="147"/>
  <c r="L145" i="138"/>
  <c r="L134" i="134"/>
  <c r="N55" i="137"/>
  <c r="M91" i="137"/>
  <c r="M210" i="138"/>
  <c r="K68" i="134"/>
  <c r="L118" i="147"/>
  <c r="L129" i="134"/>
  <c r="L140" i="138"/>
  <c r="K144" i="134"/>
  <c r="L120" i="147"/>
  <c r="L142" i="138"/>
  <c r="L131" i="134"/>
  <c r="K131" i="147"/>
  <c r="N45" i="137"/>
  <c r="M134" i="138"/>
  <c r="M81" i="137"/>
  <c r="L146" i="134"/>
  <c r="K63" i="134"/>
  <c r="L67" i="138"/>
  <c r="L55" i="134"/>
  <c r="L50" i="147"/>
  <c r="N56" i="137"/>
  <c r="M92" i="137"/>
  <c r="M211" i="138"/>
  <c r="K226" i="134"/>
  <c r="L221" i="138"/>
  <c r="L211" i="134"/>
  <c r="L194" i="147"/>
  <c r="K142" i="134"/>
  <c r="K222" i="134"/>
  <c r="L48" i="147"/>
  <c r="L53" i="134"/>
  <c r="L65" i="138"/>
  <c r="K224" i="134"/>
  <c r="N30" i="137"/>
  <c r="M66" i="137"/>
  <c r="M53" i="138"/>
  <c r="L119" i="147"/>
  <c r="L130" i="134"/>
  <c r="L141" i="138"/>
  <c r="J141" i="134"/>
  <c r="J155" i="134"/>
  <c r="J157" i="134" s="1"/>
  <c r="J137" i="134"/>
  <c r="M133" i="138"/>
  <c r="M80" i="137"/>
  <c r="N44" i="137"/>
  <c r="K58" i="147"/>
  <c r="L222" i="138"/>
  <c r="L195" i="147"/>
  <c r="L212" i="134"/>
  <c r="L191" i="147"/>
  <c r="L208" i="134"/>
  <c r="L218" i="138"/>
  <c r="M64" i="137"/>
  <c r="N28" i="137"/>
  <c r="M51" i="138"/>
  <c r="K69" i="134"/>
  <c r="L219" i="138"/>
  <c r="L209" i="134"/>
  <c r="L192" i="147"/>
  <c r="L58" i="137"/>
  <c r="M50" i="137"/>
  <c r="L205" i="138"/>
  <c r="L86" i="137"/>
  <c r="L94" i="137" s="1"/>
  <c r="M56" i="138"/>
  <c r="M69" i="137"/>
  <c r="N33" i="137"/>
  <c r="L205" i="147"/>
  <c r="K67" i="134"/>
  <c r="N39" i="137"/>
  <c r="M128" i="138"/>
  <c r="M75" i="137"/>
  <c r="K135" i="147"/>
  <c r="L124" i="147"/>
  <c r="L146" i="138"/>
  <c r="L135" i="134"/>
  <c r="K147" i="134"/>
  <c r="K70" i="147"/>
  <c r="K72" i="147" s="1"/>
  <c r="K145" i="134"/>
  <c r="J129" i="147"/>
  <c r="J126" i="147"/>
  <c r="J143" i="147"/>
  <c r="J145" i="147" s="1"/>
  <c r="K76" i="134"/>
  <c r="K78" i="134" s="1"/>
  <c r="K60" i="147"/>
  <c r="L196" i="147"/>
  <c r="L223" i="138"/>
  <c r="L213" i="134"/>
  <c r="M122" i="147"/>
  <c r="M133" i="134"/>
  <c r="M144" i="138"/>
  <c r="N32" i="137"/>
  <c r="M55" i="138"/>
  <c r="M68" i="137"/>
  <c r="O43" i="137"/>
  <c r="N132" i="138"/>
  <c r="N79" i="137"/>
  <c r="K64" i="134"/>
  <c r="L46" i="147"/>
  <c r="L63" i="138"/>
  <c r="L51" i="134"/>
  <c r="L56" i="147"/>
  <c r="M44" i="147"/>
  <c r="L62" i="134"/>
  <c r="M61" i="138"/>
  <c r="M49" i="134"/>
  <c r="O26" i="137"/>
  <c r="N49" i="138"/>
  <c r="N62" i="137"/>
  <c r="D46" i="137"/>
  <c r="N208" i="138" l="1"/>
  <c r="O53" i="137"/>
  <c r="O208" i="138" s="1"/>
  <c r="K226" i="138"/>
  <c r="K210" i="152"/>
  <c r="K154" i="152"/>
  <c r="K42" i="152"/>
  <c r="L75" i="138"/>
  <c r="L45" i="147"/>
  <c r="L70" i="147" s="1"/>
  <c r="L72" i="147" s="1"/>
  <c r="L62" i="138"/>
  <c r="L70" i="138" s="1"/>
  <c r="I103" i="152"/>
  <c r="L50" i="134"/>
  <c r="L63" i="134" s="1"/>
  <c r="N27" i="137"/>
  <c r="N50" i="138" s="1"/>
  <c r="M34" i="137"/>
  <c r="I215" i="144"/>
  <c r="M50" i="138"/>
  <c r="M45" i="147" s="1"/>
  <c r="I159" i="152"/>
  <c r="I47" i="144"/>
  <c r="I47" i="152"/>
  <c r="J158" i="144"/>
  <c r="J216" i="147"/>
  <c r="J218" i="147" s="1"/>
  <c r="J199" i="147"/>
  <c r="I103" i="144"/>
  <c r="J158" i="152"/>
  <c r="J102" i="152"/>
  <c r="J216" i="134"/>
  <c r="J214" i="144"/>
  <c r="J46" i="144"/>
  <c r="J234" i="134"/>
  <c r="J236" i="134" s="1"/>
  <c r="J46" i="152"/>
  <c r="K224" i="138"/>
  <c r="K197" i="147"/>
  <c r="K209" i="147" s="1"/>
  <c r="K214" i="152" s="1"/>
  <c r="K214" i="134"/>
  <c r="K227" i="134" s="1"/>
  <c r="K46" i="144" s="1"/>
  <c r="L93" i="137"/>
  <c r="L212" i="138"/>
  <c r="M57" i="137"/>
  <c r="J123" i="144"/>
  <c r="J179" i="152"/>
  <c r="J123" i="152"/>
  <c r="J11" i="144"/>
  <c r="L194" i="152"/>
  <c r="L138" i="152"/>
  <c r="L82" i="152"/>
  <c r="L26" i="152"/>
  <c r="L82" i="144"/>
  <c r="L26" i="144"/>
  <c r="L138" i="144"/>
  <c r="L194" i="144"/>
  <c r="K177" i="152"/>
  <c r="K9" i="152"/>
  <c r="K65" i="152"/>
  <c r="K121" i="152"/>
  <c r="K60" i="152"/>
  <c r="K4" i="152"/>
  <c r="K172" i="152"/>
  <c r="K116" i="152"/>
  <c r="K45" i="152"/>
  <c r="K157" i="152"/>
  <c r="K213" i="152"/>
  <c r="K101" i="152"/>
  <c r="K66" i="144"/>
  <c r="K10" i="144"/>
  <c r="K122" i="144"/>
  <c r="K178" i="144"/>
  <c r="K193" i="152"/>
  <c r="K137" i="152"/>
  <c r="K81" i="152"/>
  <c r="K25" i="152"/>
  <c r="J211" i="147"/>
  <c r="J151" i="152"/>
  <c r="J207" i="152"/>
  <c r="J215" i="152" s="1"/>
  <c r="J39" i="152"/>
  <c r="J95" i="152"/>
  <c r="K177" i="144"/>
  <c r="K9" i="144"/>
  <c r="K65" i="144"/>
  <c r="K121" i="144"/>
  <c r="L42" i="152"/>
  <c r="L154" i="152"/>
  <c r="L98" i="152"/>
  <c r="L210" i="152"/>
  <c r="K152" i="144"/>
  <c r="K96" i="144"/>
  <c r="K208" i="144"/>
  <c r="K40" i="144"/>
  <c r="K122" i="152"/>
  <c r="K10" i="152"/>
  <c r="K66" i="152"/>
  <c r="K178" i="152"/>
  <c r="K137" i="144"/>
  <c r="K81" i="144"/>
  <c r="K193" i="144"/>
  <c r="K25" i="144"/>
  <c r="K61" i="144"/>
  <c r="K117" i="144"/>
  <c r="K5" i="144"/>
  <c r="K173" i="144"/>
  <c r="L210" i="144"/>
  <c r="L42" i="144"/>
  <c r="L154" i="144"/>
  <c r="L98" i="144"/>
  <c r="K62" i="152"/>
  <c r="K6" i="152"/>
  <c r="K118" i="152"/>
  <c r="K174" i="152"/>
  <c r="J179" i="144"/>
  <c r="K192" i="144"/>
  <c r="K80" i="144"/>
  <c r="K136" i="144"/>
  <c r="K24" i="144"/>
  <c r="K140" i="144"/>
  <c r="K196" i="144"/>
  <c r="K28" i="144"/>
  <c r="K84" i="144"/>
  <c r="K211" i="152"/>
  <c r="K155" i="152"/>
  <c r="K99" i="152"/>
  <c r="K43" i="152"/>
  <c r="K153" i="144"/>
  <c r="K41" i="144"/>
  <c r="K97" i="144"/>
  <c r="K209" i="144"/>
  <c r="K191" i="144"/>
  <c r="K135" i="144"/>
  <c r="K79" i="144"/>
  <c r="K23" i="144"/>
  <c r="J67" i="152"/>
  <c r="K78" i="152"/>
  <c r="K22" i="152"/>
  <c r="K134" i="152"/>
  <c r="K190" i="152"/>
  <c r="K208" i="152"/>
  <c r="K152" i="152"/>
  <c r="K40" i="152"/>
  <c r="K96" i="152"/>
  <c r="J189" i="144"/>
  <c r="J197" i="144" s="1"/>
  <c r="J133" i="144"/>
  <c r="J141" i="144" s="1"/>
  <c r="J77" i="144"/>
  <c r="J85" i="144" s="1"/>
  <c r="J21" i="144"/>
  <c r="J29" i="144" s="1"/>
  <c r="K195" i="144"/>
  <c r="K139" i="144"/>
  <c r="K27" i="144"/>
  <c r="K83" i="144"/>
  <c r="K84" i="152"/>
  <c r="K28" i="152"/>
  <c r="K140" i="152"/>
  <c r="K196" i="152"/>
  <c r="K213" i="144"/>
  <c r="K101" i="144"/>
  <c r="K157" i="144"/>
  <c r="K45" i="144"/>
  <c r="J67" i="144"/>
  <c r="K156" i="144"/>
  <c r="K212" i="144"/>
  <c r="K100" i="144"/>
  <c r="K44" i="144"/>
  <c r="K176" i="144"/>
  <c r="K120" i="144"/>
  <c r="K64" i="144"/>
  <c r="K8" i="144"/>
  <c r="K190" i="144"/>
  <c r="K134" i="144"/>
  <c r="K78" i="144"/>
  <c r="K22" i="144"/>
  <c r="K175" i="152"/>
  <c r="K119" i="152"/>
  <c r="K63" i="152"/>
  <c r="K7" i="152"/>
  <c r="J229" i="134"/>
  <c r="J151" i="144"/>
  <c r="J95" i="144"/>
  <c r="J103" i="144" s="1"/>
  <c r="J39" i="144"/>
  <c r="J207" i="144"/>
  <c r="L171" i="152"/>
  <c r="L115" i="152"/>
  <c r="L3" i="152"/>
  <c r="L59" i="152"/>
  <c r="K97" i="152"/>
  <c r="K153" i="152"/>
  <c r="K41" i="152"/>
  <c r="K209" i="152"/>
  <c r="J138" i="147"/>
  <c r="J77" i="152"/>
  <c r="J85" i="152" s="1"/>
  <c r="J133" i="152"/>
  <c r="J141" i="152" s="1"/>
  <c r="J189" i="152"/>
  <c r="J197" i="152" s="1"/>
  <c r="J21" i="152"/>
  <c r="J29" i="152" s="1"/>
  <c r="K176" i="152"/>
  <c r="K120" i="152"/>
  <c r="K64" i="152"/>
  <c r="K8" i="152"/>
  <c r="K44" i="152"/>
  <c r="K100" i="152"/>
  <c r="K212" i="152"/>
  <c r="K156" i="152"/>
  <c r="K135" i="152"/>
  <c r="K79" i="152"/>
  <c r="K23" i="152"/>
  <c r="K191" i="152"/>
  <c r="K7" i="144"/>
  <c r="K63" i="144"/>
  <c r="K119" i="144"/>
  <c r="K175" i="144"/>
  <c r="K139" i="152"/>
  <c r="K27" i="152"/>
  <c r="K83" i="152"/>
  <c r="K195" i="152"/>
  <c r="K211" i="144"/>
  <c r="K99" i="144"/>
  <c r="K43" i="144"/>
  <c r="K155" i="144"/>
  <c r="K172" i="144"/>
  <c r="K116" i="144"/>
  <c r="K60" i="144"/>
  <c r="K4" i="144"/>
  <c r="K117" i="152"/>
  <c r="K61" i="152"/>
  <c r="K173" i="152"/>
  <c r="K5" i="152"/>
  <c r="L59" i="144"/>
  <c r="L171" i="144"/>
  <c r="L115" i="144"/>
  <c r="L3" i="144"/>
  <c r="K118" i="144"/>
  <c r="K62" i="144"/>
  <c r="K174" i="144"/>
  <c r="K6" i="144"/>
  <c r="K192" i="152"/>
  <c r="K24" i="152"/>
  <c r="K136" i="152"/>
  <c r="K80" i="152"/>
  <c r="J11" i="152"/>
  <c r="J150" i="134"/>
  <c r="M70" i="137"/>
  <c r="K71" i="134"/>
  <c r="K65" i="147"/>
  <c r="L130" i="147"/>
  <c r="M49" i="147"/>
  <c r="M54" i="134"/>
  <c r="M66" i="138"/>
  <c r="N122" i="147"/>
  <c r="N133" i="134"/>
  <c r="N144" i="138"/>
  <c r="N64" i="137"/>
  <c r="N51" i="138"/>
  <c r="O28" i="137"/>
  <c r="L117" i="147"/>
  <c r="L128" i="134"/>
  <c r="L139" i="138"/>
  <c r="L148" i="138" s="1"/>
  <c r="L136" i="138"/>
  <c r="L153" i="138"/>
  <c r="L221" i="134"/>
  <c r="N210" i="138"/>
  <c r="O55" i="137"/>
  <c r="N91" i="137"/>
  <c r="N68" i="137"/>
  <c r="O32" i="137"/>
  <c r="N55" i="138"/>
  <c r="L203" i="147"/>
  <c r="L131" i="147"/>
  <c r="L147" i="134"/>
  <c r="N65" i="137"/>
  <c r="O29" i="137"/>
  <c r="N52" i="138"/>
  <c r="L225" i="134"/>
  <c r="M53" i="134"/>
  <c r="M65" i="138"/>
  <c r="M48" i="147"/>
  <c r="M209" i="134"/>
  <c r="M192" i="147"/>
  <c r="M219" i="138"/>
  <c r="L207" i="147"/>
  <c r="L206" i="147"/>
  <c r="L135" i="147"/>
  <c r="M64" i="138"/>
  <c r="M47" i="147"/>
  <c r="M52" i="134"/>
  <c r="K143" i="147"/>
  <c r="K145" i="147" s="1"/>
  <c r="K129" i="147"/>
  <c r="K126" i="147"/>
  <c r="N88" i="137"/>
  <c r="N207" i="138"/>
  <c r="O52" i="137"/>
  <c r="M146" i="134"/>
  <c r="N56" i="138"/>
  <c r="O33" i="137"/>
  <c r="N69" i="137"/>
  <c r="N53" i="138"/>
  <c r="N66" i="137"/>
  <c r="O30" i="137"/>
  <c r="L224" i="134"/>
  <c r="M124" i="147"/>
  <c r="M135" i="134"/>
  <c r="M146" i="138"/>
  <c r="L142" i="134"/>
  <c r="M118" i="147"/>
  <c r="M129" i="134"/>
  <c r="M140" i="138"/>
  <c r="N128" i="138"/>
  <c r="O39" i="137"/>
  <c r="N75" i="137"/>
  <c r="L63" i="147"/>
  <c r="P43" i="137"/>
  <c r="O79" i="137"/>
  <c r="O132" i="138"/>
  <c r="M195" i="147"/>
  <c r="M222" i="138"/>
  <c r="M212" i="134"/>
  <c r="M205" i="147"/>
  <c r="M119" i="147"/>
  <c r="M141" i="138"/>
  <c r="M130" i="134"/>
  <c r="M223" i="134"/>
  <c r="N193" i="147"/>
  <c r="N210" i="134"/>
  <c r="N220" i="138"/>
  <c r="M67" i="138"/>
  <c r="M50" i="147"/>
  <c r="M55" i="134"/>
  <c r="L143" i="134"/>
  <c r="M134" i="147"/>
  <c r="O45" i="137"/>
  <c r="N134" i="138"/>
  <c r="N81" i="137"/>
  <c r="L67" i="134"/>
  <c r="L226" i="134"/>
  <c r="M51" i="147"/>
  <c r="M68" i="138"/>
  <c r="M56" i="134"/>
  <c r="L61" i="147"/>
  <c r="K155" i="134"/>
  <c r="K157" i="134" s="1"/>
  <c r="K141" i="134"/>
  <c r="K137" i="134"/>
  <c r="N133" i="138"/>
  <c r="N80" i="137"/>
  <c r="O44" i="137"/>
  <c r="O54" i="137"/>
  <c r="N209" i="138"/>
  <c r="N90" i="137"/>
  <c r="L59" i="147"/>
  <c r="M63" i="138"/>
  <c r="M46" i="147"/>
  <c r="M51" i="134"/>
  <c r="N54" i="138"/>
  <c r="N67" i="137"/>
  <c r="O31" i="137"/>
  <c r="L214" i="138"/>
  <c r="L217" i="138"/>
  <c r="L226" i="138" s="1"/>
  <c r="L231" i="138"/>
  <c r="L207" i="134"/>
  <c r="L190" i="147"/>
  <c r="L66" i="134"/>
  <c r="M196" i="147"/>
  <c r="M223" i="138"/>
  <c r="M213" i="134"/>
  <c r="K220" i="134"/>
  <c r="N92" i="137"/>
  <c r="O56" i="137"/>
  <c r="N211" i="138"/>
  <c r="M120" i="147"/>
  <c r="M142" i="138"/>
  <c r="M131" i="134"/>
  <c r="L133" i="147"/>
  <c r="K202" i="147"/>
  <c r="L64" i="134"/>
  <c r="L136" i="147"/>
  <c r="L204" i="147"/>
  <c r="L62" i="147"/>
  <c r="O51" i="137"/>
  <c r="N87" i="137"/>
  <c r="N206" i="138"/>
  <c r="O40" i="137"/>
  <c r="N76" i="137"/>
  <c r="N129" i="138"/>
  <c r="L208" i="147"/>
  <c r="L144" i="134"/>
  <c r="M221" i="138"/>
  <c r="M194" i="147"/>
  <c r="M211" i="134"/>
  <c r="M86" i="137"/>
  <c r="M94" i="137" s="1"/>
  <c r="M205" i="138"/>
  <c r="M58" i="137"/>
  <c r="N50" i="137"/>
  <c r="M123" i="147"/>
  <c r="M145" i="138"/>
  <c r="M134" i="134"/>
  <c r="L145" i="134"/>
  <c r="L222" i="134"/>
  <c r="L68" i="134"/>
  <c r="M218" i="138"/>
  <c r="M191" i="147"/>
  <c r="M208" i="134"/>
  <c r="L69" i="134"/>
  <c r="L148" i="134"/>
  <c r="L60" i="147"/>
  <c r="O41" i="137"/>
  <c r="N77" i="137"/>
  <c r="N130" i="138"/>
  <c r="L65" i="134"/>
  <c r="L132" i="147"/>
  <c r="L58" i="147"/>
  <c r="N44" i="147"/>
  <c r="M56" i="147"/>
  <c r="M62" i="134"/>
  <c r="N61" i="138"/>
  <c r="N49" i="134"/>
  <c r="O62" i="137"/>
  <c r="O49" i="138"/>
  <c r="P26" i="137"/>
  <c r="E46" i="137"/>
  <c r="L53" i="147" l="1"/>
  <c r="P53" i="137"/>
  <c r="P208" i="138" s="1"/>
  <c r="O89" i="137"/>
  <c r="L57" i="147"/>
  <c r="L60" i="152" s="1"/>
  <c r="L76" i="134"/>
  <c r="L78" i="134" s="1"/>
  <c r="N34" i="137"/>
  <c r="L58" i="134"/>
  <c r="N63" i="137"/>
  <c r="N70" i="137" s="1"/>
  <c r="M62" i="138"/>
  <c r="M70" i="138" s="1"/>
  <c r="J159" i="144"/>
  <c r="M50" i="134"/>
  <c r="M76" i="134" s="1"/>
  <c r="M78" i="134" s="1"/>
  <c r="J159" i="152"/>
  <c r="M75" i="138"/>
  <c r="M58" i="138"/>
  <c r="O27" i="137"/>
  <c r="O63" i="137" s="1"/>
  <c r="J47" i="144"/>
  <c r="J47" i="152"/>
  <c r="J215" i="144"/>
  <c r="J103" i="152"/>
  <c r="K216" i="134"/>
  <c r="K234" i="134"/>
  <c r="K236" i="134" s="1"/>
  <c r="K102" i="152"/>
  <c r="K199" i="147"/>
  <c r="K158" i="152"/>
  <c r="K216" i="147"/>
  <c r="K218" i="147" s="1"/>
  <c r="K158" i="144"/>
  <c r="K46" i="152"/>
  <c r="K214" i="144"/>
  <c r="K102" i="144"/>
  <c r="L224" i="138"/>
  <c r="L214" i="134"/>
  <c r="L227" i="134" s="1"/>
  <c r="L214" i="144" s="1"/>
  <c r="L197" i="147"/>
  <c r="L209" i="147" s="1"/>
  <c r="L46" i="152" s="1"/>
  <c r="N57" i="137"/>
  <c r="M93" i="137"/>
  <c r="M212" i="138"/>
  <c r="K123" i="144"/>
  <c r="K67" i="152"/>
  <c r="K123" i="152"/>
  <c r="K11" i="144"/>
  <c r="K67" i="144"/>
  <c r="K179" i="144"/>
  <c r="K179" i="152"/>
  <c r="K11" i="152"/>
  <c r="L60" i="144"/>
  <c r="L172" i="144"/>
  <c r="L116" i="144"/>
  <c r="L4" i="144"/>
  <c r="L45" i="152"/>
  <c r="L157" i="152"/>
  <c r="L213" i="152"/>
  <c r="L101" i="152"/>
  <c r="M194" i="152"/>
  <c r="M82" i="152"/>
  <c r="M26" i="152"/>
  <c r="M138" i="152"/>
  <c r="L212" i="144"/>
  <c r="L156" i="144"/>
  <c r="L44" i="144"/>
  <c r="L100" i="144"/>
  <c r="L177" i="144"/>
  <c r="L65" i="144"/>
  <c r="L9" i="144"/>
  <c r="L121" i="144"/>
  <c r="L209" i="144"/>
  <c r="L41" i="144"/>
  <c r="L97" i="144"/>
  <c r="L153" i="144"/>
  <c r="K138" i="147"/>
  <c r="K77" i="152"/>
  <c r="K85" i="152" s="1"/>
  <c r="K189" i="152"/>
  <c r="K197" i="152" s="1"/>
  <c r="K133" i="152"/>
  <c r="K141" i="152" s="1"/>
  <c r="K21" i="152"/>
  <c r="K29" i="152" s="1"/>
  <c r="L84" i="152"/>
  <c r="L28" i="152"/>
  <c r="L196" i="152"/>
  <c r="L140" i="152"/>
  <c r="K189" i="144"/>
  <c r="K197" i="144" s="1"/>
  <c r="K21" i="144"/>
  <c r="K29" i="144" s="1"/>
  <c r="K77" i="144"/>
  <c r="K85" i="144" s="1"/>
  <c r="K133" i="144"/>
  <c r="K141" i="144" s="1"/>
  <c r="M42" i="152"/>
  <c r="M154" i="152"/>
  <c r="M210" i="152"/>
  <c r="M98" i="152"/>
  <c r="L24" i="152"/>
  <c r="L192" i="152"/>
  <c r="L136" i="152"/>
  <c r="L80" i="152"/>
  <c r="L43" i="144"/>
  <c r="L211" i="144"/>
  <c r="L99" i="144"/>
  <c r="L155" i="144"/>
  <c r="L176" i="144"/>
  <c r="L120" i="144"/>
  <c r="L64" i="144"/>
  <c r="L8" i="144"/>
  <c r="L192" i="144"/>
  <c r="L136" i="144"/>
  <c r="L80" i="144"/>
  <c r="L24" i="144"/>
  <c r="L140" i="144"/>
  <c r="L84" i="144"/>
  <c r="L196" i="144"/>
  <c r="L28" i="144"/>
  <c r="L6" i="152"/>
  <c r="L118" i="152"/>
  <c r="L62" i="152"/>
  <c r="L174" i="152"/>
  <c r="L66" i="144"/>
  <c r="L10" i="144"/>
  <c r="L178" i="144"/>
  <c r="L122" i="144"/>
  <c r="L175" i="144"/>
  <c r="L63" i="144"/>
  <c r="L7" i="144"/>
  <c r="L119" i="144"/>
  <c r="L61" i="144"/>
  <c r="L117" i="144"/>
  <c r="L173" i="144"/>
  <c r="L5" i="144"/>
  <c r="M210" i="144"/>
  <c r="M154" i="144"/>
  <c r="M42" i="144"/>
  <c r="M98" i="144"/>
  <c r="L195" i="144"/>
  <c r="L27" i="144"/>
  <c r="L139" i="144"/>
  <c r="L83" i="144"/>
  <c r="L117" i="152"/>
  <c r="L61" i="152"/>
  <c r="L173" i="152"/>
  <c r="L5" i="152"/>
  <c r="L195" i="152"/>
  <c r="L139" i="152"/>
  <c r="L83" i="152"/>
  <c r="L27" i="152"/>
  <c r="L101" i="144"/>
  <c r="L213" i="144"/>
  <c r="L45" i="144"/>
  <c r="L157" i="144"/>
  <c r="L62" i="144"/>
  <c r="L118" i="144"/>
  <c r="L174" i="144"/>
  <c r="L6" i="144"/>
  <c r="L212" i="152"/>
  <c r="L156" i="152"/>
  <c r="L100" i="152"/>
  <c r="L44" i="152"/>
  <c r="L7" i="152"/>
  <c r="L119" i="152"/>
  <c r="L63" i="152"/>
  <c r="L175" i="152"/>
  <c r="K229" i="134"/>
  <c r="K151" i="144"/>
  <c r="K95" i="144"/>
  <c r="K207" i="144"/>
  <c r="K39" i="144"/>
  <c r="K47" i="144" s="1"/>
  <c r="M138" i="144"/>
  <c r="M82" i="144"/>
  <c r="M26" i="144"/>
  <c r="M194" i="144"/>
  <c r="L135" i="144"/>
  <c r="L79" i="144"/>
  <c r="L23" i="144"/>
  <c r="L191" i="144"/>
  <c r="L97" i="152"/>
  <c r="L41" i="152"/>
  <c r="L209" i="152"/>
  <c r="L153" i="152"/>
  <c r="M3" i="144"/>
  <c r="M115" i="144"/>
  <c r="M59" i="144"/>
  <c r="M171" i="144"/>
  <c r="L176" i="152"/>
  <c r="L120" i="152"/>
  <c r="L64" i="152"/>
  <c r="L8" i="152"/>
  <c r="L190" i="144"/>
  <c r="L134" i="144"/>
  <c r="L78" i="144"/>
  <c r="L22" i="144"/>
  <c r="L191" i="152"/>
  <c r="L79" i="152"/>
  <c r="L23" i="152"/>
  <c r="L135" i="152"/>
  <c r="L137" i="152"/>
  <c r="L25" i="152"/>
  <c r="L81" i="152"/>
  <c r="L193" i="152"/>
  <c r="L211" i="152"/>
  <c r="L155" i="152"/>
  <c r="L99" i="152"/>
  <c r="L43" i="152"/>
  <c r="L134" i="152"/>
  <c r="L22" i="152"/>
  <c r="L190" i="152"/>
  <c r="L78" i="152"/>
  <c r="L122" i="152"/>
  <c r="L10" i="152"/>
  <c r="L178" i="152"/>
  <c r="L66" i="152"/>
  <c r="L208" i="144"/>
  <c r="L96" i="144"/>
  <c r="L152" i="144"/>
  <c r="L40" i="144"/>
  <c r="L177" i="152"/>
  <c r="L121" i="152"/>
  <c r="L65" i="152"/>
  <c r="L9" i="152"/>
  <c r="L137" i="144"/>
  <c r="L193" i="144"/>
  <c r="L25" i="144"/>
  <c r="L81" i="144"/>
  <c r="M115" i="152"/>
  <c r="M171" i="152"/>
  <c r="M3" i="152"/>
  <c r="M59" i="152"/>
  <c r="K211" i="147"/>
  <c r="K151" i="152"/>
  <c r="K207" i="152"/>
  <c r="K215" i="152" s="1"/>
  <c r="K95" i="152"/>
  <c r="K39" i="152"/>
  <c r="L208" i="152"/>
  <c r="L152" i="152"/>
  <c r="L40" i="152"/>
  <c r="L96" i="152"/>
  <c r="K150" i="134"/>
  <c r="L71" i="134"/>
  <c r="M53" i="147"/>
  <c r="M203" i="147"/>
  <c r="N123" i="147"/>
  <c r="N145" i="138"/>
  <c r="N134" i="134"/>
  <c r="M204" i="147"/>
  <c r="O207" i="138"/>
  <c r="O88" i="137"/>
  <c r="P52" i="137"/>
  <c r="M222" i="134"/>
  <c r="N119" i="147"/>
  <c r="N141" i="138"/>
  <c r="N130" i="134"/>
  <c r="N63" i="138"/>
  <c r="N46" i="147"/>
  <c r="N51" i="134"/>
  <c r="M132" i="147"/>
  <c r="N208" i="134"/>
  <c r="N218" i="138"/>
  <c r="N191" i="147"/>
  <c r="N223" i="138"/>
  <c r="N196" i="147"/>
  <c r="N213" i="134"/>
  <c r="O91" i="137"/>
  <c r="O210" i="138"/>
  <c r="P55" i="137"/>
  <c r="N146" i="134"/>
  <c r="M147" i="134"/>
  <c r="M58" i="147"/>
  <c r="M135" i="147"/>
  <c r="M69" i="134"/>
  <c r="M136" i="147"/>
  <c r="N62" i="138"/>
  <c r="N45" i="147"/>
  <c r="N50" i="134"/>
  <c r="M67" i="134"/>
  <c r="O77" i="137"/>
  <c r="O130" i="138"/>
  <c r="P41" i="137"/>
  <c r="N205" i="138"/>
  <c r="N86" i="137"/>
  <c r="N94" i="137" s="1"/>
  <c r="O50" i="137"/>
  <c r="N58" i="137"/>
  <c r="Q43" i="137"/>
  <c r="P79" i="137"/>
  <c r="P132" i="138"/>
  <c r="M65" i="134"/>
  <c r="O210" i="134"/>
  <c r="O193" i="147"/>
  <c r="O220" i="138"/>
  <c r="M61" i="147"/>
  <c r="N58" i="138"/>
  <c r="M63" i="147"/>
  <c r="N223" i="134"/>
  <c r="M59" i="147"/>
  <c r="N64" i="138"/>
  <c r="N47" i="147"/>
  <c r="N52" i="134"/>
  <c r="M190" i="147"/>
  <c r="M231" i="138"/>
  <c r="M217" i="138"/>
  <c r="M226" i="138" s="1"/>
  <c r="M207" i="134"/>
  <c r="M214" i="138"/>
  <c r="M226" i="134"/>
  <c r="N205" i="147"/>
  <c r="O53" i="138"/>
  <c r="O66" i="137"/>
  <c r="P30" i="137"/>
  <c r="P29" i="137"/>
  <c r="O52" i="138"/>
  <c r="O65" i="137"/>
  <c r="P40" i="137"/>
  <c r="O76" i="137"/>
  <c r="O129" i="138"/>
  <c r="P31" i="137"/>
  <c r="O67" i="137"/>
  <c r="O54" i="138"/>
  <c r="M225" i="134"/>
  <c r="O134" i="138"/>
  <c r="O81" i="137"/>
  <c r="P45" i="137"/>
  <c r="P32" i="137"/>
  <c r="O68" i="137"/>
  <c r="O55" i="138"/>
  <c r="N209" i="134"/>
  <c r="N192" i="147"/>
  <c r="N219" i="138"/>
  <c r="M64" i="134"/>
  <c r="O122" i="147"/>
  <c r="O133" i="134"/>
  <c r="O144" i="138"/>
  <c r="M206" i="147"/>
  <c r="N211" i="134"/>
  <c r="N194" i="147"/>
  <c r="N221" i="138"/>
  <c r="O69" i="137"/>
  <c r="O56" i="138"/>
  <c r="P33" i="137"/>
  <c r="M70" i="147"/>
  <c r="M72" i="147" s="1"/>
  <c r="O206" i="138"/>
  <c r="P51" i="137"/>
  <c r="O87" i="137"/>
  <c r="N120" i="147"/>
  <c r="N131" i="134"/>
  <c r="N142" i="138"/>
  <c r="M148" i="134"/>
  <c r="L202" i="147"/>
  <c r="M131" i="147"/>
  <c r="M142" i="134"/>
  <c r="N51" i="147"/>
  <c r="N56" i="134"/>
  <c r="N68" i="138"/>
  <c r="L155" i="134"/>
  <c r="L157" i="134" s="1"/>
  <c r="L141" i="134"/>
  <c r="L137" i="134"/>
  <c r="M57" i="147"/>
  <c r="N124" i="147"/>
  <c r="N135" i="134"/>
  <c r="N146" i="138"/>
  <c r="N50" i="147"/>
  <c r="N67" i="138"/>
  <c r="N55" i="134"/>
  <c r="M144" i="134"/>
  <c r="M207" i="147"/>
  <c r="M60" i="147"/>
  <c r="P28" i="137"/>
  <c r="O51" i="138"/>
  <c r="O64" i="137"/>
  <c r="M66" i="134"/>
  <c r="P56" i="137"/>
  <c r="O92" i="137"/>
  <c r="O211" i="138"/>
  <c r="N49" i="147"/>
  <c r="N66" i="138"/>
  <c r="N54" i="134"/>
  <c r="N222" i="138"/>
  <c r="N212" i="134"/>
  <c r="N195" i="147"/>
  <c r="M68" i="134"/>
  <c r="N134" i="147"/>
  <c r="M62" i="147"/>
  <c r="M208" i="147"/>
  <c r="O75" i="137"/>
  <c r="O128" i="138"/>
  <c r="P39" i="137"/>
  <c r="N65" i="138"/>
  <c r="N53" i="134"/>
  <c r="N48" i="147"/>
  <c r="M224" i="134"/>
  <c r="M143" i="134"/>
  <c r="N118" i="147"/>
  <c r="N129" i="134"/>
  <c r="N140" i="138"/>
  <c r="N75" i="138"/>
  <c r="O90" i="137"/>
  <c r="P54" i="137"/>
  <c r="O209" i="138"/>
  <c r="M221" i="134"/>
  <c r="L220" i="134"/>
  <c r="P44" i="137"/>
  <c r="O80" i="137"/>
  <c r="O133" i="138"/>
  <c r="M130" i="147"/>
  <c r="L143" i="147"/>
  <c r="L145" i="147" s="1"/>
  <c r="L129" i="147"/>
  <c r="L126" i="147"/>
  <c r="N56" i="147"/>
  <c r="O44" i="147"/>
  <c r="N62" i="134"/>
  <c r="O61" i="138"/>
  <c r="O49" i="134"/>
  <c r="P49" i="138"/>
  <c r="P62" i="137"/>
  <c r="Q26" i="137"/>
  <c r="F46" i="137"/>
  <c r="Q53" i="137" l="1"/>
  <c r="Q208" i="138" s="1"/>
  <c r="P89" i="137"/>
  <c r="L65" i="147"/>
  <c r="M63" i="134"/>
  <c r="M71" i="134" s="1"/>
  <c r="M58" i="134"/>
  <c r="L4" i="152"/>
  <c r="L11" i="152" s="1"/>
  <c r="L116" i="152"/>
  <c r="L123" i="152" s="1"/>
  <c r="L172" i="152"/>
  <c r="L179" i="152" s="1"/>
  <c r="P27" i="137"/>
  <c r="Q27" i="137" s="1"/>
  <c r="O34" i="137"/>
  <c r="O50" i="138"/>
  <c r="O50" i="134" s="1"/>
  <c r="L158" i="144"/>
  <c r="K47" i="152"/>
  <c r="L102" i="144"/>
  <c r="L46" i="144"/>
  <c r="K159" i="152"/>
  <c r="L199" i="147"/>
  <c r="K103" i="152"/>
  <c r="L234" i="134"/>
  <c r="L236" i="134" s="1"/>
  <c r="L216" i="134"/>
  <c r="L102" i="152"/>
  <c r="L216" i="147"/>
  <c r="L218" i="147" s="1"/>
  <c r="L158" i="152"/>
  <c r="L214" i="152"/>
  <c r="K159" i="144"/>
  <c r="K215" i="144"/>
  <c r="K103" i="144"/>
  <c r="N212" i="138"/>
  <c r="O57" i="137"/>
  <c r="N93" i="137"/>
  <c r="M197" i="147"/>
  <c r="M209" i="147" s="1"/>
  <c r="M214" i="152" s="1"/>
  <c r="M214" i="134"/>
  <c r="M227" i="134" s="1"/>
  <c r="M214" i="144" s="1"/>
  <c r="M224" i="138"/>
  <c r="L179" i="144"/>
  <c r="L123" i="144"/>
  <c r="L67" i="152"/>
  <c r="L11" i="144"/>
  <c r="L67" i="144"/>
  <c r="M43" i="152"/>
  <c r="M211" i="152"/>
  <c r="M99" i="152"/>
  <c r="M155" i="152"/>
  <c r="M40" i="152"/>
  <c r="M96" i="152"/>
  <c r="M152" i="152"/>
  <c r="M208" i="152"/>
  <c r="M63" i="152"/>
  <c r="M175" i="152"/>
  <c r="M119" i="152"/>
  <c r="M7" i="152"/>
  <c r="L211" i="147"/>
  <c r="L151" i="152"/>
  <c r="L207" i="152"/>
  <c r="L39" i="152"/>
  <c r="L47" i="152" s="1"/>
  <c r="L95" i="152"/>
  <c r="L229" i="134"/>
  <c r="L207" i="144"/>
  <c r="L215" i="144" s="1"/>
  <c r="L151" i="144"/>
  <c r="L95" i="144"/>
  <c r="L39" i="144"/>
  <c r="M212" i="152"/>
  <c r="M156" i="152"/>
  <c r="M100" i="152"/>
  <c r="M44" i="152"/>
  <c r="M196" i="152"/>
  <c r="M140" i="152"/>
  <c r="M84" i="152"/>
  <c r="M28" i="152"/>
  <c r="M152" i="144"/>
  <c r="M208" i="144"/>
  <c r="M96" i="144"/>
  <c r="M40" i="144"/>
  <c r="M213" i="152"/>
  <c r="M157" i="152"/>
  <c r="M101" i="152"/>
  <c r="M45" i="152"/>
  <c r="M192" i="144"/>
  <c r="M136" i="144"/>
  <c r="M80" i="144"/>
  <c r="M24" i="144"/>
  <c r="M196" i="144"/>
  <c r="M84" i="144"/>
  <c r="M28" i="144"/>
  <c r="M140" i="144"/>
  <c r="M120" i="152"/>
  <c r="M176" i="152"/>
  <c r="M8" i="152"/>
  <c r="M64" i="152"/>
  <c r="M178" i="144"/>
  <c r="M66" i="144"/>
  <c r="M122" i="144"/>
  <c r="M10" i="144"/>
  <c r="M136" i="152"/>
  <c r="M192" i="152"/>
  <c r="M24" i="152"/>
  <c r="M80" i="152"/>
  <c r="M41" i="144"/>
  <c r="M153" i="144"/>
  <c r="M97" i="144"/>
  <c r="M209" i="144"/>
  <c r="M5" i="152"/>
  <c r="M117" i="152"/>
  <c r="M61" i="152"/>
  <c r="M173" i="152"/>
  <c r="L189" i="144"/>
  <c r="L197" i="144" s="1"/>
  <c r="L77" i="144"/>
  <c r="L85" i="144" s="1"/>
  <c r="L21" i="144"/>
  <c r="L29" i="144" s="1"/>
  <c r="L133" i="144"/>
  <c r="L141" i="144" s="1"/>
  <c r="M43" i="144"/>
  <c r="M211" i="144"/>
  <c r="M99" i="144"/>
  <c r="M155" i="144"/>
  <c r="M60" i="144"/>
  <c r="M172" i="144"/>
  <c r="M212" i="144"/>
  <c r="M156" i="144"/>
  <c r="M44" i="144"/>
  <c r="M100" i="144"/>
  <c r="M134" i="152"/>
  <c r="M22" i="152"/>
  <c r="M190" i="152"/>
  <c r="M78" i="152"/>
  <c r="M63" i="144"/>
  <c r="M175" i="144"/>
  <c r="M7" i="144"/>
  <c r="M119" i="144"/>
  <c r="M174" i="152"/>
  <c r="M62" i="152"/>
  <c r="M6" i="152"/>
  <c r="M118" i="152"/>
  <c r="M177" i="152"/>
  <c r="M121" i="152"/>
  <c r="M65" i="152"/>
  <c r="M9" i="152"/>
  <c r="M177" i="144"/>
  <c r="M9" i="144"/>
  <c r="M65" i="144"/>
  <c r="M121" i="144"/>
  <c r="M62" i="144"/>
  <c r="M118" i="144"/>
  <c r="M6" i="144"/>
  <c r="M174" i="144"/>
  <c r="M172" i="152"/>
  <c r="M116" i="152"/>
  <c r="M60" i="152"/>
  <c r="M4" i="152"/>
  <c r="N115" i="152"/>
  <c r="N59" i="152"/>
  <c r="N171" i="152"/>
  <c r="N3" i="152"/>
  <c r="N194" i="144"/>
  <c r="N138" i="144"/>
  <c r="N82" i="144"/>
  <c r="N26" i="144"/>
  <c r="M190" i="144"/>
  <c r="M78" i="144"/>
  <c r="M22" i="144"/>
  <c r="M134" i="144"/>
  <c r="M79" i="152"/>
  <c r="M23" i="152"/>
  <c r="M191" i="152"/>
  <c r="M135" i="152"/>
  <c r="N210" i="144"/>
  <c r="N42" i="144"/>
  <c r="N154" i="144"/>
  <c r="N98" i="144"/>
  <c r="M178" i="152"/>
  <c r="M122" i="152"/>
  <c r="M66" i="152"/>
  <c r="M10" i="152"/>
  <c r="N194" i="152"/>
  <c r="N82" i="152"/>
  <c r="N138" i="152"/>
  <c r="N26" i="152"/>
  <c r="N42" i="152"/>
  <c r="N154" i="152"/>
  <c r="N98" i="152"/>
  <c r="N210" i="152"/>
  <c r="M135" i="144"/>
  <c r="M79" i="144"/>
  <c r="M23" i="144"/>
  <c r="M191" i="144"/>
  <c r="M195" i="144"/>
  <c r="M139" i="144"/>
  <c r="M27" i="144"/>
  <c r="M83" i="144"/>
  <c r="L138" i="147"/>
  <c r="L21" i="152"/>
  <c r="L29" i="152" s="1"/>
  <c r="L77" i="152"/>
  <c r="L85" i="152" s="1"/>
  <c r="L133" i="152"/>
  <c r="L141" i="152" s="1"/>
  <c r="L189" i="152"/>
  <c r="L197" i="152" s="1"/>
  <c r="M41" i="152"/>
  <c r="M97" i="152"/>
  <c r="M153" i="152"/>
  <c r="M209" i="152"/>
  <c r="M64" i="144"/>
  <c r="M176" i="144"/>
  <c r="M120" i="144"/>
  <c r="M8" i="144"/>
  <c r="M195" i="152"/>
  <c r="M139" i="152"/>
  <c r="M83" i="152"/>
  <c r="M27" i="152"/>
  <c r="M173" i="144"/>
  <c r="M61" i="144"/>
  <c r="M117" i="144"/>
  <c r="M5" i="144"/>
  <c r="N3" i="144"/>
  <c r="N115" i="144"/>
  <c r="N59" i="144"/>
  <c r="N171" i="144"/>
  <c r="M213" i="144"/>
  <c r="M45" i="144"/>
  <c r="M101" i="144"/>
  <c r="M157" i="144"/>
  <c r="L150" i="134"/>
  <c r="N58" i="134"/>
  <c r="N70" i="147"/>
  <c r="N72" i="147" s="1"/>
  <c r="O70" i="137"/>
  <c r="M65" i="147"/>
  <c r="N76" i="134"/>
  <c r="N78" i="134" s="1"/>
  <c r="N70" i="138"/>
  <c r="O64" i="138"/>
  <c r="O47" i="147"/>
  <c r="O52" i="134"/>
  <c r="P210" i="134"/>
  <c r="P220" i="138"/>
  <c r="P193" i="147"/>
  <c r="O51" i="134"/>
  <c r="O46" i="147"/>
  <c r="O63" i="138"/>
  <c r="P52" i="138"/>
  <c r="P65" i="137"/>
  <c r="Q29" i="137"/>
  <c r="Q28" i="137"/>
  <c r="P51" i="138"/>
  <c r="P64" i="137"/>
  <c r="N69" i="134"/>
  <c r="N225" i="134"/>
  <c r="O51" i="147"/>
  <c r="O68" i="138"/>
  <c r="O56" i="134"/>
  <c r="O194" i="147"/>
  <c r="O211" i="134"/>
  <c r="O221" i="138"/>
  <c r="Q32" i="137"/>
  <c r="P68" i="137"/>
  <c r="P55" i="138"/>
  <c r="N63" i="134"/>
  <c r="P91" i="137"/>
  <c r="P210" i="138"/>
  <c r="Q55" i="137"/>
  <c r="O192" i="147"/>
  <c r="O219" i="138"/>
  <c r="O209" i="134"/>
  <c r="O129" i="134"/>
  <c r="O140" i="138"/>
  <c r="O118" i="147"/>
  <c r="N62" i="147"/>
  <c r="O223" i="134"/>
  <c r="N226" i="134"/>
  <c r="N67" i="134"/>
  <c r="N208" i="147"/>
  <c r="N58" i="147"/>
  <c r="N53" i="147"/>
  <c r="O124" i="147"/>
  <c r="O146" i="138"/>
  <c r="O135" i="134"/>
  <c r="O123" i="147"/>
  <c r="O145" i="138"/>
  <c r="O134" i="134"/>
  <c r="N142" i="134"/>
  <c r="N61" i="147"/>
  <c r="N136" i="147"/>
  <c r="N65" i="134"/>
  <c r="P122" i="147"/>
  <c r="P144" i="138"/>
  <c r="P133" i="134"/>
  <c r="N203" i="147"/>
  <c r="N147" i="134"/>
  <c r="O208" i="134"/>
  <c r="O191" i="147"/>
  <c r="O218" i="138"/>
  <c r="N214" i="138"/>
  <c r="N207" i="134"/>
  <c r="N231" i="138"/>
  <c r="N190" i="147"/>
  <c r="N217" i="138"/>
  <c r="N226" i="138" s="1"/>
  <c r="P66" i="137"/>
  <c r="Q30" i="137"/>
  <c r="P53" i="138"/>
  <c r="N131" i="147"/>
  <c r="P209" i="138"/>
  <c r="P90" i="137"/>
  <c r="Q54" i="137"/>
  <c r="Q45" i="137"/>
  <c r="P81" i="137"/>
  <c r="P134" i="138"/>
  <c r="O205" i="147"/>
  <c r="N148" i="134"/>
  <c r="O49" i="147"/>
  <c r="O66" i="138"/>
  <c r="O54" i="134"/>
  <c r="N130" i="147"/>
  <c r="O223" i="138"/>
  <c r="O213" i="134"/>
  <c r="O196" i="147"/>
  <c r="Q31" i="137"/>
  <c r="P54" i="138"/>
  <c r="P67" i="137"/>
  <c r="N59" i="147"/>
  <c r="N204" i="147"/>
  <c r="Q44" i="137"/>
  <c r="P80" i="137"/>
  <c r="P133" i="138"/>
  <c r="N144" i="134"/>
  <c r="O119" i="147"/>
  <c r="O141" i="138"/>
  <c r="O130" i="134"/>
  <c r="Q79" i="137"/>
  <c r="Q132" i="138"/>
  <c r="R43" i="137"/>
  <c r="N221" i="134"/>
  <c r="N135" i="147"/>
  <c r="N207" i="147"/>
  <c r="O48" i="147"/>
  <c r="O53" i="134"/>
  <c r="O65" i="138"/>
  <c r="N60" i="147"/>
  <c r="N224" i="134"/>
  <c r="Q56" i="137"/>
  <c r="P211" i="138"/>
  <c r="P92" i="137"/>
  <c r="O146" i="134"/>
  <c r="P206" i="138"/>
  <c r="P87" i="137"/>
  <c r="Q51" i="137"/>
  <c r="N64" i="134"/>
  <c r="P130" i="138"/>
  <c r="Q41" i="137"/>
  <c r="P77" i="137"/>
  <c r="O120" i="147"/>
  <c r="O142" i="138"/>
  <c r="O131" i="134"/>
  <c r="N143" i="134"/>
  <c r="N63" i="147"/>
  <c r="P56" i="138"/>
  <c r="P69" i="137"/>
  <c r="Q33" i="137"/>
  <c r="N222" i="134"/>
  <c r="O55" i="134"/>
  <c r="O50" i="147"/>
  <c r="O67" i="138"/>
  <c r="P207" i="138"/>
  <c r="P88" i="137"/>
  <c r="Q52" i="137"/>
  <c r="N66" i="134"/>
  <c r="N206" i="147"/>
  <c r="N57" i="147"/>
  <c r="N68" i="134"/>
  <c r="O195" i="147"/>
  <c r="O222" i="138"/>
  <c r="O212" i="134"/>
  <c r="P75" i="137"/>
  <c r="P128" i="138"/>
  <c r="Q39" i="137"/>
  <c r="M220" i="134"/>
  <c r="M202" i="147"/>
  <c r="N132" i="147"/>
  <c r="O134" i="147"/>
  <c r="P129" i="138"/>
  <c r="P76" i="137"/>
  <c r="Q40" i="137"/>
  <c r="O86" i="137"/>
  <c r="O94" i="137" s="1"/>
  <c r="P50" i="137"/>
  <c r="O58" i="137"/>
  <c r="O205" i="138"/>
  <c r="O56" i="147"/>
  <c r="P44" i="147"/>
  <c r="O62" i="134"/>
  <c r="Q49" i="138"/>
  <c r="Q62" i="137"/>
  <c r="R26" i="137"/>
  <c r="P61" i="138"/>
  <c r="P49" i="134"/>
  <c r="G46" i="137"/>
  <c r="M4" i="144" l="1"/>
  <c r="Q89" i="137"/>
  <c r="R53" i="137"/>
  <c r="S53" i="137" s="1"/>
  <c r="M116" i="144"/>
  <c r="P63" i="137"/>
  <c r="P70" i="137" s="1"/>
  <c r="P50" i="138"/>
  <c r="P75" i="138" s="1"/>
  <c r="P34" i="137"/>
  <c r="L103" i="144"/>
  <c r="L159" i="144"/>
  <c r="L47" i="144"/>
  <c r="O75" i="138"/>
  <c r="O45" i="147"/>
  <c r="O57" i="147" s="1"/>
  <c r="O62" i="138"/>
  <c r="O70" i="138" s="1"/>
  <c r="O58" i="138"/>
  <c r="L159" i="152"/>
  <c r="M102" i="144"/>
  <c r="M158" i="144"/>
  <c r="L215" i="152"/>
  <c r="M46" i="144"/>
  <c r="L103" i="152"/>
  <c r="M102" i="152"/>
  <c r="M158" i="152"/>
  <c r="M216" i="147"/>
  <c r="M218" i="147" s="1"/>
  <c r="M46" i="152"/>
  <c r="M199" i="147"/>
  <c r="M234" i="134"/>
  <c r="M236" i="134" s="1"/>
  <c r="O93" i="137"/>
  <c r="P57" i="137"/>
  <c r="O212" i="138"/>
  <c r="N197" i="147"/>
  <c r="N209" i="147" s="1"/>
  <c r="N214" i="152" s="1"/>
  <c r="N214" i="134"/>
  <c r="N227" i="134" s="1"/>
  <c r="N102" i="144" s="1"/>
  <c r="N224" i="138"/>
  <c r="M67" i="152"/>
  <c r="M11" i="144"/>
  <c r="M179" i="152"/>
  <c r="M123" i="144"/>
  <c r="M11" i="152"/>
  <c r="M123" i="152"/>
  <c r="M179" i="144"/>
  <c r="M67" i="144"/>
  <c r="N66" i="144"/>
  <c r="N178" i="144"/>
  <c r="N122" i="144"/>
  <c r="N10" i="144"/>
  <c r="N172" i="152"/>
  <c r="N4" i="152"/>
  <c r="N116" i="152"/>
  <c r="N60" i="152"/>
  <c r="N117" i="144"/>
  <c r="N173" i="144"/>
  <c r="N5" i="144"/>
  <c r="N61" i="144"/>
  <c r="N63" i="144"/>
  <c r="N7" i="144"/>
  <c r="N119" i="144"/>
  <c r="N175" i="144"/>
  <c r="N134" i="152"/>
  <c r="N78" i="152"/>
  <c r="N22" i="152"/>
  <c r="N190" i="152"/>
  <c r="N136" i="152"/>
  <c r="N192" i="152"/>
  <c r="N24" i="152"/>
  <c r="N80" i="152"/>
  <c r="N196" i="144"/>
  <c r="N84" i="144"/>
  <c r="N28" i="144"/>
  <c r="N140" i="144"/>
  <c r="M211" i="147"/>
  <c r="M207" i="152"/>
  <c r="M215" i="152" s="1"/>
  <c r="M39" i="152"/>
  <c r="M151" i="152"/>
  <c r="M95" i="152"/>
  <c r="O138" i="144"/>
  <c r="O194" i="144"/>
  <c r="O82" i="144"/>
  <c r="O26" i="144"/>
  <c r="N195" i="144"/>
  <c r="N139" i="144"/>
  <c r="N27" i="144"/>
  <c r="N83" i="144"/>
  <c r="N64" i="144"/>
  <c r="N176" i="144"/>
  <c r="N120" i="144"/>
  <c r="N8" i="144"/>
  <c r="N209" i="144"/>
  <c r="N41" i="144"/>
  <c r="N97" i="144"/>
  <c r="N153" i="144"/>
  <c r="O154" i="152"/>
  <c r="O210" i="152"/>
  <c r="O42" i="152"/>
  <c r="O98" i="152"/>
  <c r="N152" i="152"/>
  <c r="N40" i="152"/>
  <c r="N96" i="152"/>
  <c r="N208" i="152"/>
  <c r="N213" i="144"/>
  <c r="N157" i="144"/>
  <c r="N45" i="144"/>
  <c r="N101" i="144"/>
  <c r="N209" i="152"/>
  <c r="N41" i="152"/>
  <c r="N153" i="152"/>
  <c r="N97" i="152"/>
  <c r="O210" i="144"/>
  <c r="O98" i="144"/>
  <c r="O154" i="144"/>
  <c r="O42" i="144"/>
  <c r="O3" i="144"/>
  <c r="O115" i="144"/>
  <c r="O59" i="144"/>
  <c r="O171" i="144"/>
  <c r="M229" i="134"/>
  <c r="M207" i="144"/>
  <c r="M215" i="144" s="1"/>
  <c r="M151" i="144"/>
  <c r="M95" i="144"/>
  <c r="M39" i="144"/>
  <c r="N177" i="152"/>
  <c r="N121" i="152"/>
  <c r="N65" i="152"/>
  <c r="N9" i="152"/>
  <c r="N83" i="152"/>
  <c r="N195" i="152"/>
  <c r="N27" i="152"/>
  <c r="N139" i="152"/>
  <c r="N213" i="152"/>
  <c r="N157" i="152"/>
  <c r="N101" i="152"/>
  <c r="N45" i="152"/>
  <c r="N63" i="152"/>
  <c r="N119" i="152"/>
  <c r="N175" i="152"/>
  <c r="N7" i="152"/>
  <c r="N196" i="152"/>
  <c r="N140" i="152"/>
  <c r="N84" i="152"/>
  <c r="N28" i="152"/>
  <c r="N65" i="144"/>
  <c r="N177" i="144"/>
  <c r="N9" i="144"/>
  <c r="N121" i="144"/>
  <c r="N211" i="152"/>
  <c r="N99" i="152"/>
  <c r="N43" i="152"/>
  <c r="N155" i="152"/>
  <c r="N136" i="144"/>
  <c r="N192" i="144"/>
  <c r="N80" i="144"/>
  <c r="N24" i="144"/>
  <c r="N43" i="144"/>
  <c r="N211" i="144"/>
  <c r="N99" i="144"/>
  <c r="N155" i="144"/>
  <c r="O115" i="152"/>
  <c r="O171" i="152"/>
  <c r="O59" i="152"/>
  <c r="O3" i="152"/>
  <c r="N191" i="144"/>
  <c r="N79" i="144"/>
  <c r="N23" i="144"/>
  <c r="N135" i="144"/>
  <c r="N174" i="152"/>
  <c r="N62" i="152"/>
  <c r="N6" i="152"/>
  <c r="N118" i="152"/>
  <c r="N79" i="152"/>
  <c r="N23" i="152"/>
  <c r="N191" i="152"/>
  <c r="N135" i="152"/>
  <c r="N120" i="152"/>
  <c r="N64" i="152"/>
  <c r="N176" i="152"/>
  <c r="N8" i="152"/>
  <c r="N152" i="144"/>
  <c r="N208" i="144"/>
  <c r="N40" i="144"/>
  <c r="N96" i="144"/>
  <c r="N116" i="144"/>
  <c r="N60" i="144"/>
  <c r="N4" i="144"/>
  <c r="N172" i="144"/>
  <c r="O194" i="152"/>
  <c r="O138" i="152"/>
  <c r="O26" i="152"/>
  <c r="O82" i="152"/>
  <c r="N5" i="152"/>
  <c r="N173" i="152"/>
  <c r="N117" i="152"/>
  <c r="N61" i="152"/>
  <c r="N178" i="152"/>
  <c r="N122" i="152"/>
  <c r="N66" i="152"/>
  <c r="N10" i="152"/>
  <c r="N62" i="144"/>
  <c r="N174" i="144"/>
  <c r="N118" i="144"/>
  <c r="N6" i="144"/>
  <c r="N100" i="152"/>
  <c r="N212" i="152"/>
  <c r="N156" i="152"/>
  <c r="N44" i="152"/>
  <c r="N190" i="144"/>
  <c r="N78" i="144"/>
  <c r="N22" i="144"/>
  <c r="N134" i="144"/>
  <c r="N212" i="144"/>
  <c r="N44" i="144"/>
  <c r="N156" i="144"/>
  <c r="N100" i="144"/>
  <c r="N65" i="147"/>
  <c r="O58" i="134"/>
  <c r="O76" i="134"/>
  <c r="O78" i="134" s="1"/>
  <c r="N71" i="134"/>
  <c r="O207" i="134"/>
  <c r="O231" i="138"/>
  <c r="O217" i="138"/>
  <c r="O226" i="138" s="1"/>
  <c r="O190" i="147"/>
  <c r="O214" i="138"/>
  <c r="P192" i="147"/>
  <c r="P209" i="134"/>
  <c r="P219" i="138"/>
  <c r="O60" i="147"/>
  <c r="O67" i="134"/>
  <c r="P205" i="138"/>
  <c r="P58" i="137"/>
  <c r="Q50" i="137"/>
  <c r="P86" i="137"/>
  <c r="P94" i="137" s="1"/>
  <c r="P67" i="138"/>
  <c r="P55" i="134"/>
  <c r="P50" i="147"/>
  <c r="O62" i="147"/>
  <c r="Q64" i="137"/>
  <c r="Q51" i="138"/>
  <c r="R28" i="137"/>
  <c r="O147" i="134"/>
  <c r="R29" i="137"/>
  <c r="Q52" i="138"/>
  <c r="Q65" i="137"/>
  <c r="P129" i="134"/>
  <c r="P118" i="147"/>
  <c r="P140" i="138"/>
  <c r="O224" i="134"/>
  <c r="O63" i="134"/>
  <c r="O135" i="147"/>
  <c r="O206" i="147"/>
  <c r="P47" i="147"/>
  <c r="P52" i="134"/>
  <c r="P64" i="138"/>
  <c r="S43" i="137"/>
  <c r="R79" i="137"/>
  <c r="R132" i="138"/>
  <c r="Q34" i="137"/>
  <c r="P56" i="134"/>
  <c r="P51" i="147"/>
  <c r="P68" i="138"/>
  <c r="Q122" i="147"/>
  <c r="Q144" i="138"/>
  <c r="Q133" i="134"/>
  <c r="Q193" i="147"/>
  <c r="Q220" i="138"/>
  <c r="Q210" i="134"/>
  <c r="P124" i="147"/>
  <c r="P146" i="138"/>
  <c r="P135" i="134"/>
  <c r="O58" i="147"/>
  <c r="O207" i="147"/>
  <c r="O136" i="147"/>
  <c r="O64" i="134"/>
  <c r="P196" i="147"/>
  <c r="P213" i="134"/>
  <c r="P223" i="138"/>
  <c r="O143" i="134"/>
  <c r="Q81" i="137"/>
  <c r="Q134" i="138"/>
  <c r="R45" i="137"/>
  <c r="O130" i="147"/>
  <c r="O69" i="134"/>
  <c r="P205" i="147"/>
  <c r="N202" i="147"/>
  <c r="O68" i="134"/>
  <c r="O225" i="134"/>
  <c r="O148" i="134"/>
  <c r="P146" i="134"/>
  <c r="O131" i="147"/>
  <c r="P54" i="134"/>
  <c r="P66" i="138"/>
  <c r="P49" i="147"/>
  <c r="O142" i="134"/>
  <c r="O63" i="147"/>
  <c r="P223" i="134"/>
  <c r="Q88" i="137"/>
  <c r="Q207" i="138"/>
  <c r="R52" i="137"/>
  <c r="P120" i="147"/>
  <c r="P142" i="138"/>
  <c r="P131" i="134"/>
  <c r="P51" i="134"/>
  <c r="P46" i="147"/>
  <c r="P63" i="138"/>
  <c r="N220" i="134"/>
  <c r="R208" i="138"/>
  <c r="R89" i="137"/>
  <c r="Q211" i="138"/>
  <c r="R56" i="137"/>
  <c r="Q92" i="137"/>
  <c r="Q90" i="137"/>
  <c r="R54" i="137"/>
  <c r="Q209" i="138"/>
  <c r="O144" i="134"/>
  <c r="Q54" i="138"/>
  <c r="Q67" i="137"/>
  <c r="R31" i="137"/>
  <c r="P211" i="134"/>
  <c r="P221" i="138"/>
  <c r="P194" i="147"/>
  <c r="P134" i="147"/>
  <c r="O222" i="134"/>
  <c r="O65" i="134"/>
  <c r="Q66" i="137"/>
  <c r="R30" i="137"/>
  <c r="Q53" i="138"/>
  <c r="O66" i="134"/>
  <c r="Q87" i="137"/>
  <c r="Q206" i="138"/>
  <c r="R51" i="137"/>
  <c r="O61" i="147"/>
  <c r="Q55" i="138"/>
  <c r="R32" i="137"/>
  <c r="Q68" i="137"/>
  <c r="P119" i="147"/>
  <c r="P141" i="138"/>
  <c r="P130" i="134"/>
  <c r="Q69" i="137"/>
  <c r="R33" i="137"/>
  <c r="Q56" i="138"/>
  <c r="O208" i="147"/>
  <c r="O59" i="147"/>
  <c r="Q77" i="137"/>
  <c r="Q130" i="138"/>
  <c r="R41" i="137"/>
  <c r="R44" i="137"/>
  <c r="Q80" i="137"/>
  <c r="Q133" i="138"/>
  <c r="P195" i="147"/>
  <c r="P222" i="138"/>
  <c r="P212" i="134"/>
  <c r="R40" i="137"/>
  <c r="Q129" i="138"/>
  <c r="Q76" i="137"/>
  <c r="P208" i="134"/>
  <c r="P218" i="138"/>
  <c r="P191" i="147"/>
  <c r="R39" i="137"/>
  <c r="Q75" i="137"/>
  <c r="Q128" i="138"/>
  <c r="P58" i="138"/>
  <c r="O203" i="147"/>
  <c r="O221" i="134"/>
  <c r="O132" i="147"/>
  <c r="P123" i="147"/>
  <c r="P145" i="138"/>
  <c r="P134" i="134"/>
  <c r="O226" i="134"/>
  <c r="O204" i="147"/>
  <c r="R27" i="137"/>
  <c r="Q50" i="138"/>
  <c r="Q63" i="137"/>
  <c r="P48" i="147"/>
  <c r="P53" i="134"/>
  <c r="P65" i="138"/>
  <c r="R55" i="137"/>
  <c r="Q210" i="138"/>
  <c r="Q91" i="137"/>
  <c r="Q44" i="147"/>
  <c r="P56" i="147"/>
  <c r="P62" i="134"/>
  <c r="R49" i="138"/>
  <c r="R62" i="137"/>
  <c r="S26" i="137"/>
  <c r="Q61" i="138"/>
  <c r="Q49" i="134"/>
  <c r="H46" i="137"/>
  <c r="O70" i="147" l="1"/>
  <c r="O72" i="147" s="1"/>
  <c r="O53" i="147"/>
  <c r="P50" i="134"/>
  <c r="P63" i="134" s="1"/>
  <c r="P62" i="138"/>
  <c r="P70" i="138" s="1"/>
  <c r="P45" i="147"/>
  <c r="P70" i="147" s="1"/>
  <c r="P72" i="147" s="1"/>
  <c r="M103" i="152"/>
  <c r="M159" i="152"/>
  <c r="M47" i="152"/>
  <c r="N46" i="152"/>
  <c r="M103" i="144"/>
  <c r="M159" i="144"/>
  <c r="M47" i="144"/>
  <c r="N216" i="134"/>
  <c r="N234" i="134"/>
  <c r="N236" i="134" s="1"/>
  <c r="N102" i="152"/>
  <c r="N158" i="152"/>
  <c r="N199" i="147"/>
  <c r="N216" i="147"/>
  <c r="N218" i="147" s="1"/>
  <c r="N158" i="144"/>
  <c r="N46" i="144"/>
  <c r="O224" i="138"/>
  <c r="O197" i="147"/>
  <c r="O209" i="147" s="1"/>
  <c r="O158" i="152" s="1"/>
  <c r="O214" i="134"/>
  <c r="O227" i="134" s="1"/>
  <c r="O214" i="144" s="1"/>
  <c r="N214" i="144"/>
  <c r="P93" i="137"/>
  <c r="Q57" i="137"/>
  <c r="P212" i="138"/>
  <c r="N11" i="144"/>
  <c r="N179" i="152"/>
  <c r="N67" i="144"/>
  <c r="N67" i="152"/>
  <c r="N123" i="144"/>
  <c r="N123" i="152"/>
  <c r="N11" i="152"/>
  <c r="N179" i="144"/>
  <c r="O66" i="144"/>
  <c r="O178" i="144"/>
  <c r="O10" i="144"/>
  <c r="O122" i="144"/>
  <c r="O136" i="152"/>
  <c r="O80" i="152"/>
  <c r="O24" i="152"/>
  <c r="O192" i="152"/>
  <c r="O152" i="144"/>
  <c r="O96" i="144"/>
  <c r="O208" i="144"/>
  <c r="O40" i="144"/>
  <c r="P171" i="152"/>
  <c r="P115" i="152"/>
  <c r="P59" i="152"/>
  <c r="P3" i="152"/>
  <c r="O172" i="152"/>
  <c r="O4" i="152"/>
  <c r="O116" i="152"/>
  <c r="O60" i="152"/>
  <c r="O195" i="144"/>
  <c r="O83" i="144"/>
  <c r="O27" i="144"/>
  <c r="O139" i="144"/>
  <c r="O174" i="152"/>
  <c r="O6" i="152"/>
  <c r="O62" i="152"/>
  <c r="O118" i="152"/>
  <c r="O157" i="152"/>
  <c r="O101" i="152"/>
  <c r="O45" i="152"/>
  <c r="O213" i="152"/>
  <c r="O61" i="144"/>
  <c r="O117" i="144"/>
  <c r="O173" i="144"/>
  <c r="O5" i="144"/>
  <c r="P82" i="152"/>
  <c r="P26" i="152"/>
  <c r="P138" i="152"/>
  <c r="P194" i="152"/>
  <c r="N229" i="134"/>
  <c r="N207" i="144"/>
  <c r="N151" i="144"/>
  <c r="N95" i="144"/>
  <c r="N103" i="144" s="1"/>
  <c r="N39" i="144"/>
  <c r="O79" i="152"/>
  <c r="O23" i="152"/>
  <c r="O191" i="152"/>
  <c r="O135" i="152"/>
  <c r="P138" i="144"/>
  <c r="P194" i="144"/>
  <c r="P82" i="144"/>
  <c r="P26" i="144"/>
  <c r="O152" i="152"/>
  <c r="O40" i="152"/>
  <c r="O96" i="152"/>
  <c r="O208" i="152"/>
  <c r="P98" i="144"/>
  <c r="P42" i="144"/>
  <c r="P154" i="144"/>
  <c r="P210" i="144"/>
  <c r="O66" i="152"/>
  <c r="O178" i="152"/>
  <c r="O122" i="152"/>
  <c r="O10" i="152"/>
  <c r="O209" i="144"/>
  <c r="O41" i="144"/>
  <c r="O97" i="144"/>
  <c r="O153" i="144"/>
  <c r="O5" i="152"/>
  <c r="O117" i="152"/>
  <c r="O61" i="152"/>
  <c r="O173" i="152"/>
  <c r="O209" i="152"/>
  <c r="O41" i="152"/>
  <c r="O153" i="152"/>
  <c r="O97" i="152"/>
  <c r="N211" i="147"/>
  <c r="N95" i="152"/>
  <c r="N151" i="152"/>
  <c r="N207" i="152"/>
  <c r="N215" i="152" s="1"/>
  <c r="N39" i="152"/>
  <c r="O83" i="152"/>
  <c r="O139" i="152"/>
  <c r="O195" i="152"/>
  <c r="O27" i="152"/>
  <c r="O190" i="152"/>
  <c r="O78" i="152"/>
  <c r="O22" i="152"/>
  <c r="O134" i="152"/>
  <c r="P171" i="144"/>
  <c r="P59" i="144"/>
  <c r="P115" i="144"/>
  <c r="P3" i="144"/>
  <c r="O63" i="144"/>
  <c r="O7" i="144"/>
  <c r="O119" i="144"/>
  <c r="O175" i="144"/>
  <c r="Q70" i="137"/>
  <c r="O177" i="152"/>
  <c r="O121" i="152"/>
  <c r="O65" i="152"/>
  <c r="O9" i="152"/>
  <c r="O84" i="152"/>
  <c r="O28" i="152"/>
  <c r="O140" i="152"/>
  <c r="O196" i="152"/>
  <c r="O100" i="152"/>
  <c r="O212" i="152"/>
  <c r="O156" i="152"/>
  <c r="O44" i="152"/>
  <c r="O177" i="144"/>
  <c r="O121" i="144"/>
  <c r="O9" i="144"/>
  <c r="O65" i="144"/>
  <c r="O213" i="144"/>
  <c r="O157" i="144"/>
  <c r="O45" i="144"/>
  <c r="O101" i="144"/>
  <c r="O80" i="144"/>
  <c r="O24" i="144"/>
  <c r="O136" i="144"/>
  <c r="O192" i="144"/>
  <c r="O172" i="144"/>
  <c r="O4" i="144"/>
  <c r="O116" i="144"/>
  <c r="O60" i="144"/>
  <c r="O64" i="144"/>
  <c r="O8" i="144"/>
  <c r="O120" i="144"/>
  <c r="O176" i="144"/>
  <c r="O120" i="152"/>
  <c r="O64" i="152"/>
  <c r="O176" i="152"/>
  <c r="O8" i="152"/>
  <c r="P98" i="152"/>
  <c r="P154" i="152"/>
  <c r="P210" i="152"/>
  <c r="P42" i="152"/>
  <c r="O191" i="144"/>
  <c r="O79" i="144"/>
  <c r="O23" i="144"/>
  <c r="O135" i="144"/>
  <c r="O78" i="144"/>
  <c r="O22" i="144"/>
  <c r="O190" i="144"/>
  <c r="O134" i="144"/>
  <c r="O118" i="144"/>
  <c r="O174" i="144"/>
  <c r="O6" i="144"/>
  <c r="O62" i="144"/>
  <c r="O196" i="144"/>
  <c r="O140" i="144"/>
  <c r="O84" i="144"/>
  <c r="O28" i="144"/>
  <c r="O44" i="144"/>
  <c r="O156" i="144"/>
  <c r="O212" i="144"/>
  <c r="O100" i="144"/>
  <c r="O211" i="152"/>
  <c r="O155" i="152"/>
  <c r="O43" i="152"/>
  <c r="O99" i="152"/>
  <c r="O211" i="144"/>
  <c r="O155" i="144"/>
  <c r="O43" i="144"/>
  <c r="O99" i="144"/>
  <c r="O63" i="152"/>
  <c r="O175" i="152"/>
  <c r="O119" i="152"/>
  <c r="O7" i="152"/>
  <c r="Q75" i="138"/>
  <c r="R34" i="137"/>
  <c r="O71" i="134"/>
  <c r="Q58" i="138"/>
  <c r="O65" i="147"/>
  <c r="P68" i="134"/>
  <c r="Q51" i="147"/>
  <c r="Q56" i="134"/>
  <c r="Q68" i="138"/>
  <c r="S55" i="137"/>
  <c r="R210" i="138"/>
  <c r="R91" i="137"/>
  <c r="P226" i="134"/>
  <c r="R193" i="147"/>
  <c r="R220" i="138"/>
  <c r="R210" i="134"/>
  <c r="Q47" i="147"/>
  <c r="Q52" i="134"/>
  <c r="Q64" i="138"/>
  <c r="P222" i="134"/>
  <c r="S44" i="137"/>
  <c r="R80" i="137"/>
  <c r="R133" i="138"/>
  <c r="P224" i="134"/>
  <c r="S79" i="137"/>
  <c r="T43" i="137"/>
  <c r="S132" i="138"/>
  <c r="P204" i="147"/>
  <c r="R209" i="138"/>
  <c r="R90" i="137"/>
  <c r="S54" i="137"/>
  <c r="S30" i="137"/>
  <c r="R53" i="138"/>
  <c r="R66" i="137"/>
  <c r="R211" i="138"/>
  <c r="R92" i="137"/>
  <c r="S56" i="137"/>
  <c r="Q196" i="147"/>
  <c r="Q213" i="134"/>
  <c r="Q223" i="138"/>
  <c r="P130" i="147"/>
  <c r="P60" i="147"/>
  <c r="Q45" i="147"/>
  <c r="Q62" i="138"/>
  <c r="Q50" i="134"/>
  <c r="P69" i="134"/>
  <c r="P207" i="147"/>
  <c r="R68" i="137"/>
  <c r="R55" i="138"/>
  <c r="S32" i="137"/>
  <c r="S29" i="137"/>
  <c r="R52" i="138"/>
  <c r="R65" i="137"/>
  <c r="P206" i="147"/>
  <c r="R122" i="147"/>
  <c r="R144" i="138"/>
  <c r="R133" i="134"/>
  <c r="Q120" i="147"/>
  <c r="Q142" i="138"/>
  <c r="Q131" i="134"/>
  <c r="Q191" i="147"/>
  <c r="Q208" i="134"/>
  <c r="Q218" i="138"/>
  <c r="P65" i="134"/>
  <c r="S28" i="137"/>
  <c r="R64" i="137"/>
  <c r="R51" i="138"/>
  <c r="P62" i="147"/>
  <c r="P132" i="147"/>
  <c r="Q219" i="138"/>
  <c r="Q209" i="134"/>
  <c r="Q192" i="147"/>
  <c r="P143" i="134"/>
  <c r="P225" i="134"/>
  <c r="S208" i="138"/>
  <c r="T53" i="137"/>
  <c r="S89" i="137"/>
  <c r="R75" i="137"/>
  <c r="R128" i="138"/>
  <c r="S39" i="137"/>
  <c r="Q49" i="147"/>
  <c r="Q54" i="134"/>
  <c r="Q66" i="138"/>
  <c r="P67" i="134"/>
  <c r="P59" i="147"/>
  <c r="Q46" i="147"/>
  <c r="Q51" i="134"/>
  <c r="Q63" i="138"/>
  <c r="O202" i="147"/>
  <c r="Q223" i="134"/>
  <c r="Q119" i="147"/>
  <c r="Q141" i="138"/>
  <c r="Q130" i="134"/>
  <c r="S33" i="137"/>
  <c r="R69" i="137"/>
  <c r="R56" i="138"/>
  <c r="R50" i="137"/>
  <c r="Q58" i="137"/>
  <c r="Q86" i="137"/>
  <c r="Q94" i="137" s="1"/>
  <c r="Q205" i="138"/>
  <c r="S40" i="137"/>
  <c r="R129" i="138"/>
  <c r="R76" i="137"/>
  <c r="P63" i="147"/>
  <c r="Q55" i="134"/>
  <c r="Q67" i="138"/>
  <c r="Q50" i="147"/>
  <c r="P147" i="134"/>
  <c r="P58" i="147"/>
  <c r="Q146" i="134"/>
  <c r="P208" i="147"/>
  <c r="P66" i="134"/>
  <c r="P231" i="138"/>
  <c r="P207" i="134"/>
  <c r="P190" i="147"/>
  <c r="P217" i="138"/>
  <c r="P226" i="138" s="1"/>
  <c r="P214" i="138"/>
  <c r="P76" i="134"/>
  <c r="P78" i="134" s="1"/>
  <c r="Q123" i="147"/>
  <c r="Q145" i="138"/>
  <c r="Q134" i="134"/>
  <c r="P61" i="147"/>
  <c r="P64" i="134"/>
  <c r="R81" i="137"/>
  <c r="S45" i="137"/>
  <c r="R134" i="138"/>
  <c r="P148" i="134"/>
  <c r="P136" i="147"/>
  <c r="Q48" i="147"/>
  <c r="Q53" i="134"/>
  <c r="Q65" i="138"/>
  <c r="S52" i="137"/>
  <c r="R88" i="137"/>
  <c r="R207" i="138"/>
  <c r="Q212" i="134"/>
  <c r="Q195" i="147"/>
  <c r="Q222" i="138"/>
  <c r="Q205" i="147"/>
  <c r="Q134" i="147"/>
  <c r="P58" i="134"/>
  <c r="P142" i="134"/>
  <c r="P131" i="147"/>
  <c r="R63" i="137"/>
  <c r="R50" i="138"/>
  <c r="S27" i="137"/>
  <c r="Q118" i="147"/>
  <c r="Q140" i="138"/>
  <c r="Q129" i="134"/>
  <c r="R77" i="137"/>
  <c r="R130" i="138"/>
  <c r="S41" i="137"/>
  <c r="R206" i="138"/>
  <c r="R87" i="137"/>
  <c r="S51" i="137"/>
  <c r="R54" i="138"/>
  <c r="R67" i="137"/>
  <c r="S31" i="137"/>
  <c r="P203" i="147"/>
  <c r="P135" i="147"/>
  <c r="P221" i="134"/>
  <c r="Q194" i="147"/>
  <c r="Q211" i="134"/>
  <c r="Q221" i="138"/>
  <c r="P144" i="134"/>
  <c r="Q124" i="147"/>
  <c r="Q135" i="134"/>
  <c r="Q146" i="138"/>
  <c r="O220" i="134"/>
  <c r="Q56" i="147"/>
  <c r="R44" i="147"/>
  <c r="Q62" i="134"/>
  <c r="S49" i="138"/>
  <c r="S62" i="137"/>
  <c r="T26" i="137"/>
  <c r="R61" i="138"/>
  <c r="R49" i="134"/>
  <c r="I46" i="137"/>
  <c r="P53" i="147" l="1"/>
  <c r="P57" i="147"/>
  <c r="P116" i="152" s="1"/>
  <c r="N47" i="152"/>
  <c r="N47" i="144"/>
  <c r="N103" i="152"/>
  <c r="N159" i="152"/>
  <c r="N159" i="144"/>
  <c r="O102" i="144"/>
  <c r="O216" i="134"/>
  <c r="O216" i="147"/>
  <c r="O218" i="147" s="1"/>
  <c r="O199" i="147"/>
  <c r="O46" i="144"/>
  <c r="O234" i="134"/>
  <c r="O236" i="134" s="1"/>
  <c r="O158" i="144"/>
  <c r="O102" i="152"/>
  <c r="O46" i="152"/>
  <c r="O214" i="152"/>
  <c r="Q93" i="137"/>
  <c r="Q212" i="138"/>
  <c r="R57" i="137"/>
  <c r="N215" i="144"/>
  <c r="P224" i="138"/>
  <c r="P214" i="134"/>
  <c r="P227" i="134" s="1"/>
  <c r="P46" i="144" s="1"/>
  <c r="P197" i="147"/>
  <c r="P209" i="147" s="1"/>
  <c r="P46" i="152" s="1"/>
  <c r="R70" i="137"/>
  <c r="O67" i="144"/>
  <c r="O123" i="144"/>
  <c r="O11" i="144"/>
  <c r="O67" i="152"/>
  <c r="O179" i="152"/>
  <c r="O11" i="152"/>
  <c r="O179" i="144"/>
  <c r="O123" i="152"/>
  <c r="P43" i="144"/>
  <c r="P211" i="144"/>
  <c r="P99" i="144"/>
  <c r="P155" i="144"/>
  <c r="P190" i="152"/>
  <c r="P78" i="152"/>
  <c r="P22" i="152"/>
  <c r="P134" i="152"/>
  <c r="Q171" i="144"/>
  <c r="Q3" i="144"/>
  <c r="Q59" i="144"/>
  <c r="Q115" i="144"/>
  <c r="P63" i="144"/>
  <c r="P119" i="144"/>
  <c r="P7" i="144"/>
  <c r="P175" i="144"/>
  <c r="Q82" i="144"/>
  <c r="Q26" i="144"/>
  <c r="Q138" i="144"/>
  <c r="Q194" i="144"/>
  <c r="P43" i="152"/>
  <c r="P211" i="152"/>
  <c r="P155" i="152"/>
  <c r="P99" i="152"/>
  <c r="P140" i="144"/>
  <c r="P84" i="144"/>
  <c r="P196" i="144"/>
  <c r="P28" i="144"/>
  <c r="O211" i="147"/>
  <c r="O95" i="152"/>
  <c r="O151" i="152"/>
  <c r="O159" i="152" s="1"/>
  <c r="O207" i="152"/>
  <c r="O39" i="152"/>
  <c r="P78" i="144"/>
  <c r="P22" i="144"/>
  <c r="P134" i="144"/>
  <c r="P190" i="144"/>
  <c r="P152" i="144"/>
  <c r="P96" i="144"/>
  <c r="P208" i="144"/>
  <c r="P40" i="144"/>
  <c r="P64" i="152"/>
  <c r="P176" i="152"/>
  <c r="P8" i="152"/>
  <c r="P120" i="152"/>
  <c r="P4" i="152"/>
  <c r="P100" i="152"/>
  <c r="P212" i="152"/>
  <c r="P156" i="152"/>
  <c r="P44" i="152"/>
  <c r="P7" i="152"/>
  <c r="P119" i="152"/>
  <c r="P175" i="152"/>
  <c r="P63" i="152"/>
  <c r="P153" i="144"/>
  <c r="P209" i="144"/>
  <c r="P41" i="144"/>
  <c r="P97" i="144"/>
  <c r="Q59" i="152"/>
  <c r="Q3" i="152"/>
  <c r="Q171" i="152"/>
  <c r="Q115" i="152"/>
  <c r="P177" i="144"/>
  <c r="P121" i="144"/>
  <c r="P9" i="144"/>
  <c r="P65" i="144"/>
  <c r="P84" i="152"/>
  <c r="P196" i="152"/>
  <c r="P28" i="152"/>
  <c r="P140" i="152"/>
  <c r="Q42" i="144"/>
  <c r="Q154" i="144"/>
  <c r="Q98" i="144"/>
  <c r="Q210" i="144"/>
  <c r="P136" i="152"/>
  <c r="P80" i="152"/>
  <c r="P192" i="152"/>
  <c r="P24" i="152"/>
  <c r="P117" i="144"/>
  <c r="P173" i="144"/>
  <c r="P5" i="144"/>
  <c r="P61" i="144"/>
  <c r="P121" i="152"/>
  <c r="P177" i="152"/>
  <c r="P9" i="152"/>
  <c r="P65" i="152"/>
  <c r="P10" i="152"/>
  <c r="P66" i="152"/>
  <c r="P122" i="152"/>
  <c r="P178" i="152"/>
  <c r="P195" i="152"/>
  <c r="P83" i="152"/>
  <c r="P139" i="152"/>
  <c r="P27" i="152"/>
  <c r="Q194" i="152"/>
  <c r="Q138" i="152"/>
  <c r="Q26" i="152"/>
  <c r="Q82" i="152"/>
  <c r="P118" i="152"/>
  <c r="P6" i="152"/>
  <c r="P62" i="152"/>
  <c r="P174" i="152"/>
  <c r="P66" i="144"/>
  <c r="P178" i="144"/>
  <c r="P122" i="144"/>
  <c r="P10" i="144"/>
  <c r="O229" i="134"/>
  <c r="O207" i="144"/>
  <c r="O215" i="144" s="1"/>
  <c r="O151" i="144"/>
  <c r="O95" i="144"/>
  <c r="O39" i="144"/>
  <c r="P157" i="152"/>
  <c r="P101" i="152"/>
  <c r="P213" i="152"/>
  <c r="P45" i="152"/>
  <c r="P44" i="144"/>
  <c r="P100" i="144"/>
  <c r="P212" i="144"/>
  <c r="P156" i="144"/>
  <c r="P191" i="144"/>
  <c r="P79" i="144"/>
  <c r="P23" i="144"/>
  <c r="P135" i="144"/>
  <c r="P61" i="152"/>
  <c r="P117" i="152"/>
  <c r="P173" i="152"/>
  <c r="P5" i="152"/>
  <c r="P195" i="144"/>
  <c r="P83" i="144"/>
  <c r="P27" i="144"/>
  <c r="P139" i="144"/>
  <c r="P192" i="144"/>
  <c r="P80" i="144"/>
  <c r="P24" i="144"/>
  <c r="P136" i="144"/>
  <c r="P191" i="152"/>
  <c r="P79" i="152"/>
  <c r="P135" i="152"/>
  <c r="P23" i="152"/>
  <c r="P172" i="144"/>
  <c r="P4" i="144"/>
  <c r="P116" i="144"/>
  <c r="P60" i="144"/>
  <c r="P209" i="152"/>
  <c r="P41" i="152"/>
  <c r="P153" i="152"/>
  <c r="P97" i="152"/>
  <c r="P152" i="152"/>
  <c r="P208" i="152"/>
  <c r="P96" i="152"/>
  <c r="P40" i="152"/>
  <c r="Q98" i="152"/>
  <c r="Q154" i="152"/>
  <c r="Q210" i="152"/>
  <c r="Q42" i="152"/>
  <c r="P64" i="144"/>
  <c r="P176" i="144"/>
  <c r="P8" i="144"/>
  <c r="P120" i="144"/>
  <c r="P62" i="144"/>
  <c r="P118" i="144"/>
  <c r="P174" i="144"/>
  <c r="P6" i="144"/>
  <c r="P213" i="144"/>
  <c r="P45" i="144"/>
  <c r="P157" i="144"/>
  <c r="P101" i="144"/>
  <c r="R75" i="138"/>
  <c r="Q70" i="147"/>
  <c r="Q72" i="147" s="1"/>
  <c r="S34" i="137"/>
  <c r="P71" i="134"/>
  <c r="Q76" i="134"/>
  <c r="Q78" i="134" s="1"/>
  <c r="Q70" i="138"/>
  <c r="U53" i="137"/>
  <c r="T208" i="138"/>
  <c r="T89" i="137"/>
  <c r="Q203" i="147"/>
  <c r="U43" i="137"/>
  <c r="T132" i="138"/>
  <c r="T79" i="137"/>
  <c r="P202" i="147"/>
  <c r="Q204" i="147"/>
  <c r="Q64" i="134"/>
  <c r="R146" i="134"/>
  <c r="Q58" i="134"/>
  <c r="S81" i="137"/>
  <c r="S134" i="138"/>
  <c r="T45" i="137"/>
  <c r="T40" i="137"/>
  <c r="S129" i="138"/>
  <c r="S76" i="137"/>
  <c r="R134" i="147"/>
  <c r="Q148" i="134"/>
  <c r="Q226" i="134"/>
  <c r="S80" i="137"/>
  <c r="S133" i="138"/>
  <c r="T44" i="137"/>
  <c r="Q53" i="147"/>
  <c r="Q136" i="147"/>
  <c r="R120" i="147"/>
  <c r="R142" i="138"/>
  <c r="R131" i="134"/>
  <c r="Q225" i="134"/>
  <c r="Q208" i="147"/>
  <c r="R219" i="138"/>
  <c r="R209" i="134"/>
  <c r="R192" i="147"/>
  <c r="R86" i="137"/>
  <c r="R94" i="137" s="1"/>
  <c r="R205" i="138"/>
  <c r="R58" i="137"/>
  <c r="S50" i="137"/>
  <c r="R51" i="134"/>
  <c r="R46" i="147"/>
  <c r="R63" i="138"/>
  <c r="R52" i="134"/>
  <c r="R47" i="147"/>
  <c r="R64" i="138"/>
  <c r="T56" i="137"/>
  <c r="S92" i="137"/>
  <c r="S211" i="138"/>
  <c r="R222" i="138"/>
  <c r="R195" i="147"/>
  <c r="R212" i="134"/>
  <c r="R205" i="147"/>
  <c r="S122" i="147"/>
  <c r="S144" i="138"/>
  <c r="S133" i="134"/>
  <c r="R119" i="147"/>
  <c r="R141" i="138"/>
  <c r="R130" i="134"/>
  <c r="Q58" i="147"/>
  <c r="R123" i="147"/>
  <c r="R145" i="138"/>
  <c r="R134" i="134"/>
  <c r="R191" i="147"/>
  <c r="R208" i="134"/>
  <c r="R218" i="138"/>
  <c r="T41" i="137"/>
  <c r="S77" i="137"/>
  <c r="S130" i="138"/>
  <c r="T52" i="137"/>
  <c r="S207" i="138"/>
  <c r="S88" i="137"/>
  <c r="Q61" i="147"/>
  <c r="S51" i="138"/>
  <c r="T28" i="137"/>
  <c r="S64" i="137"/>
  <c r="S68" i="137"/>
  <c r="S55" i="138"/>
  <c r="T32" i="137"/>
  <c r="R196" i="147"/>
  <c r="R223" i="138"/>
  <c r="R213" i="134"/>
  <c r="Q65" i="134"/>
  <c r="S220" i="138"/>
  <c r="S193" i="147"/>
  <c r="S210" i="134"/>
  <c r="R211" i="134"/>
  <c r="R221" i="138"/>
  <c r="R194" i="147"/>
  <c r="Q222" i="134"/>
  <c r="S65" i="137"/>
  <c r="S52" i="138"/>
  <c r="T29" i="137"/>
  <c r="T33" i="137"/>
  <c r="S56" i="138"/>
  <c r="S69" i="137"/>
  <c r="S75" i="137"/>
  <c r="T39" i="137"/>
  <c r="S128" i="138"/>
  <c r="R55" i="134"/>
  <c r="R50" i="147"/>
  <c r="R67" i="138"/>
  <c r="Q59" i="147"/>
  <c r="Q69" i="134"/>
  <c r="Q68" i="134"/>
  <c r="Q63" i="134"/>
  <c r="Q132" i="147"/>
  <c r="R124" i="147"/>
  <c r="R146" i="138"/>
  <c r="R135" i="134"/>
  <c r="Q217" i="138"/>
  <c r="Q226" i="138" s="1"/>
  <c r="Q231" i="138"/>
  <c r="Q190" i="147"/>
  <c r="Q207" i="134"/>
  <c r="Q214" i="138"/>
  <c r="Q207" i="147"/>
  <c r="T55" i="137"/>
  <c r="S210" i="138"/>
  <c r="S91" i="137"/>
  <c r="Q206" i="147"/>
  <c r="T27" i="137"/>
  <c r="S63" i="137"/>
  <c r="S50" i="138"/>
  <c r="Q66" i="134"/>
  <c r="Q147" i="134"/>
  <c r="Q143" i="134"/>
  <c r="R118" i="147"/>
  <c r="R129" i="134"/>
  <c r="R140" i="138"/>
  <c r="R53" i="134"/>
  <c r="R65" i="138"/>
  <c r="R48" i="147"/>
  <c r="Q63" i="147"/>
  <c r="R56" i="134"/>
  <c r="R51" i="147"/>
  <c r="R68" i="138"/>
  <c r="S66" i="137"/>
  <c r="S53" i="138"/>
  <c r="T30" i="137"/>
  <c r="Q144" i="134"/>
  <c r="Q57" i="147"/>
  <c r="S54" i="138"/>
  <c r="S67" i="137"/>
  <c r="T31" i="137"/>
  <c r="R54" i="134"/>
  <c r="R49" i="147"/>
  <c r="R66" i="138"/>
  <c r="P220" i="134"/>
  <c r="S206" i="138"/>
  <c r="T51" i="137"/>
  <c r="S87" i="137"/>
  <c r="Q142" i="134"/>
  <c r="Q67" i="134"/>
  <c r="R58" i="138"/>
  <c r="Q224" i="134"/>
  <c r="Q130" i="147"/>
  <c r="R62" i="138"/>
  <c r="R50" i="134"/>
  <c r="R45" i="147"/>
  <c r="Q60" i="147"/>
  <c r="Q135" i="147"/>
  <c r="Q62" i="147"/>
  <c r="Q131" i="147"/>
  <c r="Q221" i="134"/>
  <c r="S209" i="138"/>
  <c r="T54" i="137"/>
  <c r="S90" i="137"/>
  <c r="R223" i="134"/>
  <c r="R56" i="147"/>
  <c r="S44" i="147"/>
  <c r="R62" i="134"/>
  <c r="T62" i="137"/>
  <c r="T49" i="138"/>
  <c r="U26" i="137"/>
  <c r="S61" i="138"/>
  <c r="S49" i="134"/>
  <c r="J46" i="137"/>
  <c r="M38" i="137"/>
  <c r="P60" i="152" l="1"/>
  <c r="P67" i="152" s="1"/>
  <c r="P65" i="147"/>
  <c r="P172" i="152"/>
  <c r="P179" i="152" s="1"/>
  <c r="O103" i="152"/>
  <c r="O103" i="144"/>
  <c r="O159" i="144"/>
  <c r="O215" i="152"/>
  <c r="O47" i="152"/>
  <c r="O47" i="144"/>
  <c r="P214" i="152"/>
  <c r="P158" i="152"/>
  <c r="P102" i="152"/>
  <c r="P199" i="147"/>
  <c r="P234" i="134"/>
  <c r="P236" i="134" s="1"/>
  <c r="P216" i="134"/>
  <c r="P216" i="147"/>
  <c r="P218" i="147" s="1"/>
  <c r="P158" i="144"/>
  <c r="P102" i="144"/>
  <c r="P214" i="144"/>
  <c r="R93" i="137"/>
  <c r="R212" i="138"/>
  <c r="S57" i="137"/>
  <c r="Q214" i="134"/>
  <c r="Q227" i="134" s="1"/>
  <c r="Q46" i="144" s="1"/>
  <c r="Q197" i="147"/>
  <c r="Q209" i="147" s="1"/>
  <c r="Q102" i="152" s="1"/>
  <c r="Q224" i="138"/>
  <c r="P179" i="144"/>
  <c r="P67" i="144"/>
  <c r="P123" i="152"/>
  <c r="P123" i="144"/>
  <c r="P11" i="152"/>
  <c r="P11" i="144"/>
  <c r="Q211" i="144"/>
  <c r="Q99" i="144"/>
  <c r="Q43" i="144"/>
  <c r="Q155" i="144"/>
  <c r="Q121" i="144"/>
  <c r="Q9" i="144"/>
  <c r="Q177" i="144"/>
  <c r="Q65" i="144"/>
  <c r="Q120" i="144"/>
  <c r="Q64" i="144"/>
  <c r="Q176" i="144"/>
  <c r="Q8" i="144"/>
  <c r="Q196" i="144"/>
  <c r="Q84" i="144"/>
  <c r="Q140" i="144"/>
  <c r="Q28" i="144"/>
  <c r="R59" i="152"/>
  <c r="R3" i="152"/>
  <c r="R115" i="152"/>
  <c r="R171" i="152"/>
  <c r="Q212" i="152"/>
  <c r="Q44" i="152"/>
  <c r="Q100" i="152"/>
  <c r="Q156" i="152"/>
  <c r="R210" i="152"/>
  <c r="R98" i="152"/>
  <c r="R154" i="152"/>
  <c r="R42" i="152"/>
  <c r="Q156" i="144"/>
  <c r="Q44" i="144"/>
  <c r="Q100" i="144"/>
  <c r="Q212" i="144"/>
  <c r="R138" i="144"/>
  <c r="R82" i="144"/>
  <c r="R26" i="144"/>
  <c r="R194" i="144"/>
  <c r="Q173" i="144"/>
  <c r="Q5" i="144"/>
  <c r="Q117" i="144"/>
  <c r="Q61" i="144"/>
  <c r="Q153" i="152"/>
  <c r="Q209" i="152"/>
  <c r="Q41" i="152"/>
  <c r="Q97" i="152"/>
  <c r="Q78" i="152"/>
  <c r="Q190" i="152"/>
  <c r="Q22" i="152"/>
  <c r="Q134" i="152"/>
  <c r="Q195" i="144"/>
  <c r="Q27" i="144"/>
  <c r="Q83" i="144"/>
  <c r="Q139" i="144"/>
  <c r="Q116" i="152"/>
  <c r="Q172" i="152"/>
  <c r="Q60" i="152"/>
  <c r="Q4" i="152"/>
  <c r="Q118" i="144"/>
  <c r="Q174" i="144"/>
  <c r="Q62" i="144"/>
  <c r="Q6" i="144"/>
  <c r="Q190" i="144"/>
  <c r="Q134" i="144"/>
  <c r="Q78" i="144"/>
  <c r="Q22" i="144"/>
  <c r="R59" i="144"/>
  <c r="R3" i="144"/>
  <c r="R171" i="144"/>
  <c r="R115" i="144"/>
  <c r="Q192" i="144"/>
  <c r="Q80" i="144"/>
  <c r="Q24" i="144"/>
  <c r="Q136" i="144"/>
  <c r="Q173" i="152"/>
  <c r="Q61" i="152"/>
  <c r="Q117" i="152"/>
  <c r="Q5" i="152"/>
  <c r="R42" i="144"/>
  <c r="R154" i="144"/>
  <c r="R210" i="144"/>
  <c r="R98" i="144"/>
  <c r="Q178" i="152"/>
  <c r="Q10" i="152"/>
  <c r="Q66" i="152"/>
  <c r="Q122" i="152"/>
  <c r="Q23" i="152"/>
  <c r="Q135" i="152"/>
  <c r="Q79" i="152"/>
  <c r="Q191" i="152"/>
  <c r="Q101" i="152"/>
  <c r="Q157" i="152"/>
  <c r="Q213" i="152"/>
  <c r="Q45" i="152"/>
  <c r="Q121" i="152"/>
  <c r="Q177" i="152"/>
  <c r="Q65" i="152"/>
  <c r="Q9" i="152"/>
  <c r="Q7" i="152"/>
  <c r="Q63" i="152"/>
  <c r="Q119" i="152"/>
  <c r="Q175" i="152"/>
  <c r="Q84" i="152"/>
  <c r="Q196" i="152"/>
  <c r="Q140" i="152"/>
  <c r="Q28" i="152"/>
  <c r="Q172" i="144"/>
  <c r="Q60" i="144"/>
  <c r="Q4" i="144"/>
  <c r="Q116" i="144"/>
  <c r="Q63" i="144"/>
  <c r="Q119" i="144"/>
  <c r="Q175" i="144"/>
  <c r="Q7" i="144"/>
  <c r="Q66" i="144"/>
  <c r="Q178" i="144"/>
  <c r="Q122" i="144"/>
  <c r="Q10" i="144"/>
  <c r="Q6" i="152"/>
  <c r="Q62" i="152"/>
  <c r="Q118" i="152"/>
  <c r="Q174" i="152"/>
  <c r="Q45" i="144"/>
  <c r="Q157" i="144"/>
  <c r="Q101" i="144"/>
  <c r="Q213" i="144"/>
  <c r="Q208" i="152"/>
  <c r="Q96" i="152"/>
  <c r="Q152" i="152"/>
  <c r="Q40" i="152"/>
  <c r="Q43" i="152"/>
  <c r="Q155" i="152"/>
  <c r="Q99" i="152"/>
  <c r="Q211" i="152"/>
  <c r="R194" i="152"/>
  <c r="R138" i="152"/>
  <c r="R82" i="152"/>
  <c r="R26" i="152"/>
  <c r="P229" i="134"/>
  <c r="P207" i="144"/>
  <c r="P151" i="144"/>
  <c r="P95" i="144"/>
  <c r="P39" i="144"/>
  <c r="P47" i="144" s="1"/>
  <c r="Q208" i="144"/>
  <c r="Q152" i="144"/>
  <c r="Q96" i="144"/>
  <c r="Q40" i="144"/>
  <c r="Q64" i="152"/>
  <c r="Q176" i="152"/>
  <c r="Q8" i="152"/>
  <c r="Q120" i="152"/>
  <c r="Q195" i="152"/>
  <c r="Q139" i="152"/>
  <c r="Q83" i="152"/>
  <c r="Q27" i="152"/>
  <c r="Q153" i="144"/>
  <c r="Q209" i="144"/>
  <c r="Q41" i="144"/>
  <c r="Q97" i="144"/>
  <c r="Q79" i="144"/>
  <c r="Q23" i="144"/>
  <c r="Q135" i="144"/>
  <c r="Q191" i="144"/>
  <c r="Q80" i="152"/>
  <c r="Q24" i="152"/>
  <c r="Q136" i="152"/>
  <c r="Q192" i="152"/>
  <c r="P211" i="147"/>
  <c r="P95" i="152"/>
  <c r="P151" i="152"/>
  <c r="P39" i="152"/>
  <c r="P47" i="152" s="1"/>
  <c r="P207" i="152"/>
  <c r="R70" i="138"/>
  <c r="R70" i="147"/>
  <c r="R72" i="147" s="1"/>
  <c r="T34" i="137"/>
  <c r="S58" i="138"/>
  <c r="R58" i="134"/>
  <c r="Q71" i="134"/>
  <c r="Q65" i="147"/>
  <c r="S70" i="137"/>
  <c r="T69" i="137"/>
  <c r="T56" i="138"/>
  <c r="U33" i="137"/>
  <c r="S86" i="137"/>
  <c r="S94" i="137" s="1"/>
  <c r="T50" i="137"/>
  <c r="S205" i="138"/>
  <c r="S58" i="137"/>
  <c r="S52" i="134"/>
  <c r="S47" i="147"/>
  <c r="S64" i="138"/>
  <c r="S54" i="134"/>
  <c r="S49" i="147"/>
  <c r="S66" i="138"/>
  <c r="T207" i="138"/>
  <c r="T88" i="137"/>
  <c r="U52" i="137"/>
  <c r="S211" i="134"/>
  <c r="S194" i="147"/>
  <c r="S221" i="138"/>
  <c r="R66" i="134"/>
  <c r="S205" i="147"/>
  <c r="U41" i="137"/>
  <c r="T130" i="138"/>
  <c r="T77" i="137"/>
  <c r="T122" i="147"/>
  <c r="T133" i="134"/>
  <c r="T144" i="138"/>
  <c r="R144" i="134"/>
  <c r="U132" i="138"/>
  <c r="V43" i="137"/>
  <c r="U79" i="137"/>
  <c r="R130" i="147"/>
  <c r="R221" i="134"/>
  <c r="R62" i="147"/>
  <c r="R203" i="147"/>
  <c r="T92" i="137"/>
  <c r="T211" i="138"/>
  <c r="U56" i="137"/>
  <c r="R132" i="147"/>
  <c r="S119" i="147"/>
  <c r="S141" i="138"/>
  <c r="S130" i="134"/>
  <c r="R57" i="147"/>
  <c r="T50" i="138"/>
  <c r="T63" i="137"/>
  <c r="U27" i="137"/>
  <c r="U29" i="137"/>
  <c r="T65" i="137"/>
  <c r="T52" i="138"/>
  <c r="R67" i="134"/>
  <c r="R204" i="147"/>
  <c r="R207" i="147"/>
  <c r="R142" i="134"/>
  <c r="R148" i="134"/>
  <c r="R147" i="134"/>
  <c r="S118" i="147"/>
  <c r="S140" i="138"/>
  <c r="S129" i="134"/>
  <c r="R59" i="147"/>
  <c r="T81" i="137"/>
  <c r="U45" i="137"/>
  <c r="T134" i="138"/>
  <c r="R206" i="147"/>
  <c r="T209" i="138"/>
  <c r="T90" i="137"/>
  <c r="U54" i="137"/>
  <c r="Q202" i="147"/>
  <c r="S223" i="138"/>
  <c r="S213" i="134"/>
  <c r="S196" i="147"/>
  <c r="R136" i="147"/>
  <c r="U39" i="137"/>
  <c r="T128" i="138"/>
  <c r="T75" i="137"/>
  <c r="R208" i="147"/>
  <c r="R135" i="147"/>
  <c r="R65" i="134"/>
  <c r="S124" i="147"/>
  <c r="S146" i="138"/>
  <c r="S135" i="134"/>
  <c r="T64" i="137"/>
  <c r="T51" i="138"/>
  <c r="U28" i="137"/>
  <c r="S146" i="134"/>
  <c r="R217" i="138"/>
  <c r="R226" i="138" s="1"/>
  <c r="R207" i="134"/>
  <c r="R214" i="138"/>
  <c r="R190" i="147"/>
  <c r="R231" i="138"/>
  <c r="R63" i="147"/>
  <c r="S134" i="147"/>
  <c r="U31" i="137"/>
  <c r="T54" i="138"/>
  <c r="T67" i="137"/>
  <c r="R222" i="134"/>
  <c r="U55" i="137"/>
  <c r="T210" i="138"/>
  <c r="T91" i="137"/>
  <c r="S209" i="134"/>
  <c r="S219" i="138"/>
  <c r="S192" i="147"/>
  <c r="T129" i="138"/>
  <c r="T76" i="137"/>
  <c r="U40" i="137"/>
  <c r="T80" i="137"/>
  <c r="U44" i="137"/>
  <c r="T133" i="138"/>
  <c r="R63" i="134"/>
  <c r="R60" i="147"/>
  <c r="R53" i="147"/>
  <c r="R226" i="134"/>
  <c r="R58" i="147"/>
  <c r="S123" i="147"/>
  <c r="S134" i="134"/>
  <c r="S145" i="138"/>
  <c r="T210" i="134"/>
  <c r="T220" i="138"/>
  <c r="T193" i="147"/>
  <c r="R131" i="147"/>
  <c r="S46" i="147"/>
  <c r="S51" i="134"/>
  <c r="S63" i="138"/>
  <c r="R61" i="147"/>
  <c r="R69" i="134"/>
  <c r="S212" i="134"/>
  <c r="S195" i="147"/>
  <c r="S222" i="138"/>
  <c r="R224" i="134"/>
  <c r="S120" i="147"/>
  <c r="S131" i="134"/>
  <c r="S142" i="138"/>
  <c r="R225" i="134"/>
  <c r="S223" i="134"/>
  <c r="Q220" i="134"/>
  <c r="R76" i="134"/>
  <c r="R78" i="134" s="1"/>
  <c r="R68" i="134"/>
  <c r="U51" i="137"/>
  <c r="T87" i="137"/>
  <c r="T206" i="138"/>
  <c r="S191" i="147"/>
  <c r="S218" i="138"/>
  <c r="S208" i="134"/>
  <c r="U32" i="137"/>
  <c r="T68" i="137"/>
  <c r="T55" i="138"/>
  <c r="S75" i="138"/>
  <c r="T66" i="137"/>
  <c r="T53" i="138"/>
  <c r="U30" i="137"/>
  <c r="S50" i="147"/>
  <c r="S67" i="138"/>
  <c r="S55" i="134"/>
  <c r="S48" i="147"/>
  <c r="S65" i="138"/>
  <c r="S53" i="134"/>
  <c r="S45" i="147"/>
  <c r="S50" i="134"/>
  <c r="S62" i="138"/>
  <c r="S51" i="147"/>
  <c r="S56" i="134"/>
  <c r="S68" i="138"/>
  <c r="R143" i="134"/>
  <c r="R64" i="134"/>
  <c r="U208" i="138"/>
  <c r="U89" i="137"/>
  <c r="V53" i="137"/>
  <c r="S56" i="147"/>
  <c r="T44" i="147"/>
  <c r="S62" i="134"/>
  <c r="M74" i="137"/>
  <c r="M127" i="138"/>
  <c r="M117" i="147" s="1"/>
  <c r="U49" i="138"/>
  <c r="U62" i="137"/>
  <c r="V26" i="137"/>
  <c r="T61" i="138"/>
  <c r="T49" i="134"/>
  <c r="K46" i="137"/>
  <c r="N38" i="137"/>
  <c r="P159" i="152" l="1"/>
  <c r="P103" i="152"/>
  <c r="Q214" i="152"/>
  <c r="Q158" i="152"/>
  <c r="P215" i="152"/>
  <c r="Q46" i="152"/>
  <c r="Q214" i="144"/>
  <c r="Q199" i="147"/>
  <c r="P159" i="144"/>
  <c r="P103" i="144"/>
  <c r="Q102" i="144"/>
  <c r="P215" i="144"/>
  <c r="Q158" i="144"/>
  <c r="Q216" i="147"/>
  <c r="Q218" i="147" s="1"/>
  <c r="Q234" i="134"/>
  <c r="Q236" i="134" s="1"/>
  <c r="R214" i="134"/>
  <c r="R227" i="134" s="1"/>
  <c r="R46" i="144" s="1"/>
  <c r="R197" i="147"/>
  <c r="R209" i="147" s="1"/>
  <c r="R102" i="152" s="1"/>
  <c r="R224" i="138"/>
  <c r="S93" i="137"/>
  <c r="T57" i="137"/>
  <c r="S212" i="138"/>
  <c r="Q123" i="152"/>
  <c r="Q179" i="152"/>
  <c r="Q179" i="144"/>
  <c r="Q11" i="144"/>
  <c r="Q11" i="152"/>
  <c r="Q123" i="144"/>
  <c r="Q67" i="144"/>
  <c r="Q67" i="152"/>
  <c r="R4" i="152"/>
  <c r="R116" i="152"/>
  <c r="R172" i="152"/>
  <c r="R60" i="152"/>
  <c r="S210" i="144"/>
  <c r="S154" i="144"/>
  <c r="S98" i="144"/>
  <c r="S42" i="144"/>
  <c r="R173" i="152"/>
  <c r="R61" i="152"/>
  <c r="R5" i="152"/>
  <c r="R117" i="152"/>
  <c r="R213" i="144"/>
  <c r="R45" i="144"/>
  <c r="R101" i="144"/>
  <c r="R157" i="144"/>
  <c r="R101" i="152"/>
  <c r="R157" i="152"/>
  <c r="R213" i="152"/>
  <c r="R45" i="152"/>
  <c r="R80" i="152"/>
  <c r="R24" i="152"/>
  <c r="R192" i="152"/>
  <c r="R136" i="152"/>
  <c r="R60" i="144"/>
  <c r="R172" i="144"/>
  <c r="R4" i="144"/>
  <c r="R116" i="144"/>
  <c r="R196" i="144"/>
  <c r="R140" i="144"/>
  <c r="R84" i="144"/>
  <c r="R28" i="144"/>
  <c r="R121" i="152"/>
  <c r="R177" i="152"/>
  <c r="R65" i="152"/>
  <c r="R9" i="152"/>
  <c r="R208" i="144"/>
  <c r="R152" i="144"/>
  <c r="R96" i="144"/>
  <c r="R40" i="144"/>
  <c r="R64" i="152"/>
  <c r="R120" i="152"/>
  <c r="R176" i="152"/>
  <c r="R8" i="152"/>
  <c r="R64" i="144"/>
  <c r="R120" i="144"/>
  <c r="R176" i="144"/>
  <c r="R8" i="144"/>
  <c r="Q229" i="134"/>
  <c r="Q207" i="144"/>
  <c r="Q95" i="144"/>
  <c r="Q39" i="144"/>
  <c r="Q47" i="144" s="1"/>
  <c r="Q151" i="144"/>
  <c r="R43" i="152"/>
  <c r="R99" i="152"/>
  <c r="R211" i="152"/>
  <c r="R155" i="152"/>
  <c r="S59" i="144"/>
  <c r="S171" i="144"/>
  <c r="S3" i="144"/>
  <c r="S115" i="144"/>
  <c r="R118" i="152"/>
  <c r="R6" i="152"/>
  <c r="R174" i="152"/>
  <c r="R62" i="152"/>
  <c r="S59" i="152"/>
  <c r="S3" i="152"/>
  <c r="S171" i="152"/>
  <c r="S115" i="152"/>
  <c r="R63" i="144"/>
  <c r="R119" i="144"/>
  <c r="R175" i="144"/>
  <c r="R7" i="144"/>
  <c r="R99" i="144"/>
  <c r="R211" i="144"/>
  <c r="R43" i="144"/>
  <c r="R155" i="144"/>
  <c r="R7" i="152"/>
  <c r="R119" i="152"/>
  <c r="R175" i="152"/>
  <c r="R63" i="152"/>
  <c r="R191" i="144"/>
  <c r="R135" i="144"/>
  <c r="R23" i="144"/>
  <c r="R79" i="144"/>
  <c r="S194" i="152"/>
  <c r="S138" i="152"/>
  <c r="S26" i="152"/>
  <c r="S82" i="152"/>
  <c r="R84" i="152"/>
  <c r="R196" i="152"/>
  <c r="R140" i="152"/>
  <c r="R28" i="152"/>
  <c r="R178" i="152"/>
  <c r="R10" i="152"/>
  <c r="R122" i="152"/>
  <c r="R66" i="152"/>
  <c r="R78" i="152"/>
  <c r="R134" i="152"/>
  <c r="R190" i="152"/>
  <c r="R22" i="152"/>
  <c r="R121" i="144"/>
  <c r="R9" i="144"/>
  <c r="R65" i="144"/>
  <c r="R177" i="144"/>
  <c r="Q211" i="147"/>
  <c r="Q39" i="152"/>
  <c r="Q207" i="152"/>
  <c r="Q151" i="152"/>
  <c r="Q159" i="152" s="1"/>
  <c r="Q95" i="152"/>
  <c r="Q103" i="152" s="1"/>
  <c r="R212" i="144"/>
  <c r="R44" i="144"/>
  <c r="R156" i="144"/>
  <c r="R100" i="144"/>
  <c r="R62" i="144"/>
  <c r="R118" i="144"/>
  <c r="R6" i="144"/>
  <c r="R174" i="144"/>
  <c r="S210" i="152"/>
  <c r="S98" i="152"/>
  <c r="S154" i="152"/>
  <c r="S42" i="152"/>
  <c r="R195" i="152"/>
  <c r="R27" i="152"/>
  <c r="R139" i="152"/>
  <c r="R83" i="152"/>
  <c r="R209" i="144"/>
  <c r="R153" i="144"/>
  <c r="R97" i="144"/>
  <c r="R41" i="144"/>
  <c r="R173" i="144"/>
  <c r="R117" i="144"/>
  <c r="R5" i="144"/>
  <c r="R61" i="144"/>
  <c r="R83" i="144"/>
  <c r="R27" i="144"/>
  <c r="R139" i="144"/>
  <c r="R195" i="144"/>
  <c r="R96" i="152"/>
  <c r="R208" i="152"/>
  <c r="R152" i="152"/>
  <c r="R40" i="152"/>
  <c r="R134" i="144"/>
  <c r="R78" i="144"/>
  <c r="R190" i="144"/>
  <c r="R22" i="144"/>
  <c r="R66" i="144"/>
  <c r="R178" i="144"/>
  <c r="R10" i="144"/>
  <c r="R122" i="144"/>
  <c r="R44" i="152"/>
  <c r="R212" i="152"/>
  <c r="R156" i="152"/>
  <c r="R100" i="152"/>
  <c r="R153" i="152"/>
  <c r="R41" i="152"/>
  <c r="R209" i="152"/>
  <c r="R97" i="152"/>
  <c r="R23" i="152"/>
  <c r="R79" i="152"/>
  <c r="R135" i="152"/>
  <c r="R191" i="152"/>
  <c r="S138" i="144"/>
  <c r="S82" i="144"/>
  <c r="S26" i="144"/>
  <c r="S194" i="144"/>
  <c r="R192" i="144"/>
  <c r="R136" i="144"/>
  <c r="R80" i="144"/>
  <c r="R24" i="144"/>
  <c r="S76" i="134"/>
  <c r="S78" i="134" s="1"/>
  <c r="T70" i="137"/>
  <c r="T58" i="138"/>
  <c r="R65" i="147"/>
  <c r="U34" i="137"/>
  <c r="R71" i="134"/>
  <c r="S70" i="138"/>
  <c r="S70" i="147"/>
  <c r="S72" i="147" s="1"/>
  <c r="S60" i="147"/>
  <c r="R202" i="147"/>
  <c r="S142" i="134"/>
  <c r="S206" i="147"/>
  <c r="S208" i="147"/>
  <c r="U65" i="137"/>
  <c r="U52" i="138"/>
  <c r="V29" i="137"/>
  <c r="S224" i="134"/>
  <c r="U53" i="138"/>
  <c r="U66" i="137"/>
  <c r="V30" i="137"/>
  <c r="T48" i="147"/>
  <c r="T53" i="134"/>
  <c r="T65" i="138"/>
  <c r="S222" i="134"/>
  <c r="S67" i="134"/>
  <c r="V54" i="137"/>
  <c r="U90" i="137"/>
  <c r="U209" i="138"/>
  <c r="S136" i="147"/>
  <c r="S131" i="147"/>
  <c r="S59" i="147"/>
  <c r="U68" i="137"/>
  <c r="U55" i="138"/>
  <c r="V32" i="137"/>
  <c r="T221" i="138"/>
  <c r="T194" i="147"/>
  <c r="T211" i="134"/>
  <c r="T146" i="134"/>
  <c r="S65" i="134"/>
  <c r="S69" i="134"/>
  <c r="S221" i="134"/>
  <c r="S144" i="134"/>
  <c r="T66" i="138"/>
  <c r="T49" i="147"/>
  <c r="T54" i="134"/>
  <c r="T134" i="147"/>
  <c r="S207" i="147"/>
  <c r="T119" i="147"/>
  <c r="T141" i="138"/>
  <c r="T130" i="134"/>
  <c r="U128" i="138"/>
  <c r="U75" i="137"/>
  <c r="V39" i="137"/>
  <c r="S64" i="134"/>
  <c r="V55" i="137"/>
  <c r="U91" i="137"/>
  <c r="U210" i="138"/>
  <c r="S143" i="134"/>
  <c r="S203" i="147"/>
  <c r="T123" i="147"/>
  <c r="T134" i="134"/>
  <c r="T145" i="138"/>
  <c r="T124" i="147"/>
  <c r="T146" i="138"/>
  <c r="T135" i="134"/>
  <c r="T196" i="147"/>
  <c r="T223" i="138"/>
  <c r="T213" i="134"/>
  <c r="T120" i="147"/>
  <c r="T142" i="138"/>
  <c r="T131" i="134"/>
  <c r="U50" i="137"/>
  <c r="T58" i="137"/>
  <c r="T205" i="138"/>
  <c r="T86" i="137"/>
  <c r="T94" i="137" s="1"/>
  <c r="T47" i="147"/>
  <c r="T64" i="138"/>
  <c r="T52" i="134"/>
  <c r="S68" i="134"/>
  <c r="S130" i="147"/>
  <c r="S204" i="147"/>
  <c r="U88" i="137"/>
  <c r="V52" i="137"/>
  <c r="U207" i="138"/>
  <c r="V89" i="137"/>
  <c r="V208" i="138"/>
  <c r="U51" i="138"/>
  <c r="V28" i="137"/>
  <c r="U64" i="137"/>
  <c r="S63" i="134"/>
  <c r="T191" i="147"/>
  <c r="T218" i="138"/>
  <c r="T208" i="134"/>
  <c r="T223" i="134"/>
  <c r="U80" i="137"/>
  <c r="U133" i="138"/>
  <c r="V44" i="137"/>
  <c r="V45" i="137"/>
  <c r="U134" i="138"/>
  <c r="U81" i="137"/>
  <c r="U77" i="137"/>
  <c r="V41" i="137"/>
  <c r="U130" i="138"/>
  <c r="S225" i="134"/>
  <c r="R220" i="134"/>
  <c r="S58" i="147"/>
  <c r="T212" i="134"/>
  <c r="T222" i="138"/>
  <c r="T195" i="147"/>
  <c r="U122" i="147"/>
  <c r="U144" i="138"/>
  <c r="U133" i="134"/>
  <c r="S148" i="134"/>
  <c r="S53" i="147"/>
  <c r="V33" i="137"/>
  <c r="U69" i="137"/>
  <c r="U56" i="138"/>
  <c r="T56" i="134"/>
  <c r="T51" i="147"/>
  <c r="T68" i="138"/>
  <c r="S62" i="147"/>
  <c r="S226" i="134"/>
  <c r="V27" i="137"/>
  <c r="U63" i="137"/>
  <c r="U50" i="138"/>
  <c r="T50" i="134"/>
  <c r="T45" i="147"/>
  <c r="T62" i="138"/>
  <c r="T192" i="147"/>
  <c r="T209" i="134"/>
  <c r="T219" i="138"/>
  <c r="T75" i="138"/>
  <c r="U220" i="138"/>
  <c r="U210" i="134"/>
  <c r="U193" i="147"/>
  <c r="T46" i="147"/>
  <c r="T63" i="138"/>
  <c r="T51" i="134"/>
  <c r="V79" i="137"/>
  <c r="V132" i="138"/>
  <c r="S61" i="147"/>
  <c r="T55" i="134"/>
  <c r="T67" i="138"/>
  <c r="T50" i="147"/>
  <c r="S63" i="147"/>
  <c r="S132" i="147"/>
  <c r="T205" i="147"/>
  <c r="V31" i="137"/>
  <c r="U67" i="137"/>
  <c r="U54" i="138"/>
  <c r="U92" i="137"/>
  <c r="V56" i="137"/>
  <c r="U211" i="138"/>
  <c r="S190" i="147"/>
  <c r="S207" i="134"/>
  <c r="S214" i="138"/>
  <c r="S231" i="138"/>
  <c r="S217" i="138"/>
  <c r="S226" i="138" s="1"/>
  <c r="S57" i="147"/>
  <c r="S58" i="134"/>
  <c r="S66" i="134"/>
  <c r="U87" i="137"/>
  <c r="U206" i="138"/>
  <c r="V51" i="137"/>
  <c r="S147" i="134"/>
  <c r="U129" i="138"/>
  <c r="U76" i="137"/>
  <c r="V40" i="137"/>
  <c r="S135" i="147"/>
  <c r="T129" i="134"/>
  <c r="T118" i="147"/>
  <c r="T140" i="138"/>
  <c r="U44" i="147"/>
  <c r="T56" i="147"/>
  <c r="M129" i="147"/>
  <c r="T62" i="134"/>
  <c r="V62" i="137"/>
  <c r="V49" i="138"/>
  <c r="N74" i="137"/>
  <c r="N127" i="138"/>
  <c r="N117" i="147" s="1"/>
  <c r="U61" i="138"/>
  <c r="U49" i="134"/>
  <c r="M128" i="134"/>
  <c r="M139" i="138"/>
  <c r="M42" i="137"/>
  <c r="L46" i="137"/>
  <c r="O38" i="137"/>
  <c r="Q103" i="144" l="1"/>
  <c r="Q215" i="144"/>
  <c r="Q215" i="152"/>
  <c r="Q47" i="152"/>
  <c r="Q159" i="144"/>
  <c r="R46" i="152"/>
  <c r="R214" i="152"/>
  <c r="R158" i="152"/>
  <c r="R216" i="134"/>
  <c r="R234" i="134"/>
  <c r="R236" i="134" s="1"/>
  <c r="R216" i="147"/>
  <c r="R218" i="147" s="1"/>
  <c r="R214" i="144"/>
  <c r="R199" i="147"/>
  <c r="R158" i="144"/>
  <c r="R102" i="144"/>
  <c r="T93" i="137"/>
  <c r="U57" i="137"/>
  <c r="T212" i="138"/>
  <c r="S197" i="147"/>
  <c r="S209" i="147" s="1"/>
  <c r="S158" i="152" s="1"/>
  <c r="S214" i="134"/>
  <c r="S227" i="134" s="1"/>
  <c r="S46" i="144" s="1"/>
  <c r="S224" i="138"/>
  <c r="R11" i="152"/>
  <c r="R67" i="152"/>
  <c r="R123" i="152"/>
  <c r="R123" i="144"/>
  <c r="R11" i="144"/>
  <c r="R179" i="152"/>
  <c r="R67" i="144"/>
  <c r="R179" i="144"/>
  <c r="S121" i="152"/>
  <c r="S177" i="152"/>
  <c r="S65" i="152"/>
  <c r="S9" i="152"/>
  <c r="S28" i="152"/>
  <c r="S84" i="152"/>
  <c r="S196" i="152"/>
  <c r="S140" i="152"/>
  <c r="S4" i="152"/>
  <c r="S116" i="152"/>
  <c r="S172" i="152"/>
  <c r="S60" i="152"/>
  <c r="T171" i="144"/>
  <c r="T3" i="144"/>
  <c r="T115" i="144"/>
  <c r="T59" i="144"/>
  <c r="S209" i="144"/>
  <c r="S153" i="144"/>
  <c r="S41" i="144"/>
  <c r="S97" i="144"/>
  <c r="T115" i="152"/>
  <c r="T171" i="152"/>
  <c r="T3" i="152"/>
  <c r="T59" i="152"/>
  <c r="S192" i="144"/>
  <c r="S136" i="144"/>
  <c r="S80" i="144"/>
  <c r="S24" i="144"/>
  <c r="S96" i="144"/>
  <c r="S40" i="144"/>
  <c r="S208" i="144"/>
  <c r="S152" i="144"/>
  <c r="S196" i="144"/>
  <c r="S84" i="144"/>
  <c r="S28" i="144"/>
  <c r="S140" i="144"/>
  <c r="S122" i="144"/>
  <c r="S178" i="144"/>
  <c r="S66" i="144"/>
  <c r="S10" i="144"/>
  <c r="S96" i="152"/>
  <c r="S152" i="152"/>
  <c r="S208" i="152"/>
  <c r="S40" i="152"/>
  <c r="S173" i="144"/>
  <c r="S5" i="144"/>
  <c r="S117" i="144"/>
  <c r="S61" i="144"/>
  <c r="S5" i="152"/>
  <c r="S173" i="152"/>
  <c r="S61" i="152"/>
  <c r="S117" i="152"/>
  <c r="S63" i="144"/>
  <c r="S119" i="144"/>
  <c r="S7" i="144"/>
  <c r="S175" i="144"/>
  <c r="S155" i="152"/>
  <c r="S43" i="152"/>
  <c r="S99" i="152"/>
  <c r="S211" i="152"/>
  <c r="S190" i="144"/>
  <c r="S134" i="144"/>
  <c r="S78" i="144"/>
  <c r="S22" i="144"/>
  <c r="R211" i="147"/>
  <c r="R39" i="152"/>
  <c r="R207" i="152"/>
  <c r="R95" i="152"/>
  <c r="R103" i="152" s="1"/>
  <c r="R151" i="152"/>
  <c r="M21" i="152"/>
  <c r="M77" i="152"/>
  <c r="M133" i="152"/>
  <c r="M189" i="152"/>
  <c r="S22" i="152"/>
  <c r="S78" i="152"/>
  <c r="S134" i="152"/>
  <c r="S190" i="152"/>
  <c r="S174" i="144"/>
  <c r="S62" i="144"/>
  <c r="S6" i="144"/>
  <c r="S118" i="144"/>
  <c r="T210" i="144"/>
  <c r="T154" i="144"/>
  <c r="T42" i="144"/>
  <c r="T98" i="144"/>
  <c r="T194" i="144"/>
  <c r="T138" i="144"/>
  <c r="T82" i="144"/>
  <c r="T26" i="144"/>
  <c r="S80" i="152"/>
  <c r="S24" i="152"/>
  <c r="S192" i="152"/>
  <c r="S136" i="152"/>
  <c r="S60" i="144"/>
  <c r="S4" i="144"/>
  <c r="S172" i="144"/>
  <c r="S116" i="144"/>
  <c r="S83" i="144"/>
  <c r="S27" i="144"/>
  <c r="S139" i="144"/>
  <c r="S195" i="144"/>
  <c r="V34" i="137"/>
  <c r="S118" i="152"/>
  <c r="S6" i="152"/>
  <c r="S174" i="152"/>
  <c r="S62" i="152"/>
  <c r="S64" i="152"/>
  <c r="S120" i="152"/>
  <c r="S176" i="152"/>
  <c r="S8" i="152"/>
  <c r="S212" i="144"/>
  <c r="S100" i="144"/>
  <c r="S156" i="144"/>
  <c r="S44" i="144"/>
  <c r="S44" i="152"/>
  <c r="S212" i="152"/>
  <c r="S156" i="152"/>
  <c r="S100" i="152"/>
  <c r="T26" i="152"/>
  <c r="T194" i="152"/>
  <c r="T138" i="152"/>
  <c r="T82" i="152"/>
  <c r="S64" i="144"/>
  <c r="S120" i="144"/>
  <c r="S176" i="144"/>
  <c r="S8" i="144"/>
  <c r="S63" i="152"/>
  <c r="S175" i="152"/>
  <c r="S119" i="152"/>
  <c r="S7" i="152"/>
  <c r="S153" i="152"/>
  <c r="S41" i="152"/>
  <c r="S209" i="152"/>
  <c r="S97" i="152"/>
  <c r="S121" i="144"/>
  <c r="S65" i="144"/>
  <c r="S177" i="144"/>
  <c r="S9" i="144"/>
  <c r="S135" i="144"/>
  <c r="S79" i="144"/>
  <c r="S23" i="144"/>
  <c r="S191" i="144"/>
  <c r="S195" i="152"/>
  <c r="S139" i="152"/>
  <c r="S27" i="152"/>
  <c r="S83" i="152"/>
  <c r="T210" i="152"/>
  <c r="T154" i="152"/>
  <c r="T98" i="152"/>
  <c r="T42" i="152"/>
  <c r="S155" i="144"/>
  <c r="S99" i="144"/>
  <c r="S211" i="144"/>
  <c r="S43" i="144"/>
  <c r="S178" i="152"/>
  <c r="S66" i="152"/>
  <c r="S122" i="152"/>
  <c r="S10" i="152"/>
  <c r="S157" i="144"/>
  <c r="S45" i="144"/>
  <c r="S213" i="144"/>
  <c r="S101" i="144"/>
  <c r="R229" i="134"/>
  <c r="R207" i="144"/>
  <c r="R95" i="144"/>
  <c r="R39" i="144"/>
  <c r="R47" i="144" s="1"/>
  <c r="R151" i="144"/>
  <c r="S135" i="152"/>
  <c r="S23" i="152"/>
  <c r="S79" i="152"/>
  <c r="S191" i="152"/>
  <c r="S101" i="152"/>
  <c r="S157" i="152"/>
  <c r="S45" i="152"/>
  <c r="S213" i="152"/>
  <c r="U70" i="137"/>
  <c r="S71" i="134"/>
  <c r="T53" i="147"/>
  <c r="T70" i="138"/>
  <c r="S65" i="147"/>
  <c r="U65" i="138"/>
  <c r="U48" i="147"/>
  <c r="U53" i="134"/>
  <c r="T62" i="147"/>
  <c r="T63" i="134"/>
  <c r="V130" i="138"/>
  <c r="V77" i="137"/>
  <c r="U194" i="147"/>
  <c r="U211" i="134"/>
  <c r="U221" i="138"/>
  <c r="U134" i="147"/>
  <c r="V210" i="138"/>
  <c r="V91" i="137"/>
  <c r="T130" i="147"/>
  <c r="S220" i="134"/>
  <c r="S202" i="147"/>
  <c r="V122" i="147"/>
  <c r="V144" i="138"/>
  <c r="V133" i="134"/>
  <c r="V210" i="134"/>
  <c r="V193" i="147"/>
  <c r="V220" i="138"/>
  <c r="T207" i="147"/>
  <c r="V211" i="138"/>
  <c r="V92" i="137"/>
  <c r="T64" i="134"/>
  <c r="T225" i="134"/>
  <c r="T208" i="147"/>
  <c r="T143" i="134"/>
  <c r="U49" i="147"/>
  <c r="U54" i="134"/>
  <c r="U66" i="138"/>
  <c r="T58" i="147"/>
  <c r="T148" i="134"/>
  <c r="T224" i="134"/>
  <c r="T76" i="134"/>
  <c r="T78" i="134" s="1"/>
  <c r="U119" i="147"/>
  <c r="U130" i="134"/>
  <c r="U141" i="138"/>
  <c r="U205" i="147"/>
  <c r="T63" i="147"/>
  <c r="T131" i="147"/>
  <c r="T206" i="147"/>
  <c r="V75" i="137"/>
  <c r="V128" i="138"/>
  <c r="U118" i="147"/>
  <c r="U140" i="138"/>
  <c r="U129" i="134"/>
  <c r="V68" i="137"/>
  <c r="V55" i="138"/>
  <c r="T57" i="147"/>
  <c r="U62" i="138"/>
  <c r="U45" i="147"/>
  <c r="U50" i="134"/>
  <c r="V64" i="137"/>
  <c r="V51" i="138"/>
  <c r="T190" i="147"/>
  <c r="T207" i="134"/>
  <c r="T214" i="138"/>
  <c r="T231" i="138"/>
  <c r="T217" i="138"/>
  <c r="T226" i="138" s="1"/>
  <c r="U212" i="134"/>
  <c r="U195" i="147"/>
  <c r="U222" i="138"/>
  <c r="V52" i="138"/>
  <c r="V65" i="137"/>
  <c r="U205" i="138"/>
  <c r="U58" i="137"/>
  <c r="U86" i="137"/>
  <c r="U94" i="137" s="1"/>
  <c r="V50" i="137"/>
  <c r="U123" i="147"/>
  <c r="U134" i="134"/>
  <c r="U145" i="138"/>
  <c r="U219" i="138"/>
  <c r="U192" i="147"/>
  <c r="U209" i="134"/>
  <c r="U75" i="138"/>
  <c r="V206" i="138"/>
  <c r="V87" i="137"/>
  <c r="T203" i="147"/>
  <c r="T147" i="134"/>
  <c r="U50" i="147"/>
  <c r="U55" i="134"/>
  <c r="U67" i="138"/>
  <c r="T66" i="134"/>
  <c r="V209" i="138"/>
  <c r="V90" i="137"/>
  <c r="T142" i="134"/>
  <c r="U124" i="147"/>
  <c r="U146" i="138"/>
  <c r="U135" i="134"/>
  <c r="V69" i="137"/>
  <c r="V56" i="138"/>
  <c r="T135" i="147"/>
  <c r="T60" i="147"/>
  <c r="U146" i="134"/>
  <c r="T144" i="134"/>
  <c r="V81" i="137"/>
  <c r="V134" i="138"/>
  <c r="V67" i="137"/>
  <c r="V54" i="138"/>
  <c r="T69" i="134"/>
  <c r="T221" i="134"/>
  <c r="U68" i="138"/>
  <c r="U56" i="134"/>
  <c r="U51" i="147"/>
  <c r="T67" i="134"/>
  <c r="V66" i="137"/>
  <c r="V53" i="138"/>
  <c r="T59" i="147"/>
  <c r="U120" i="147"/>
  <c r="U142" i="138"/>
  <c r="U131" i="134"/>
  <c r="T68" i="134"/>
  <c r="U63" i="138"/>
  <c r="U46" i="147"/>
  <c r="U51" i="134"/>
  <c r="U47" i="147"/>
  <c r="U64" i="138"/>
  <c r="U52" i="134"/>
  <c r="V63" i="137"/>
  <c r="V50" i="138"/>
  <c r="T132" i="147"/>
  <c r="U196" i="147"/>
  <c r="U213" i="134"/>
  <c r="U223" i="138"/>
  <c r="V80" i="137"/>
  <c r="V133" i="138"/>
  <c r="T226" i="134"/>
  <c r="T58" i="134"/>
  <c r="T70" i="147"/>
  <c r="T72" i="147" s="1"/>
  <c r="V129" i="138"/>
  <c r="V76" i="137"/>
  <c r="V88" i="137"/>
  <c r="V207" i="138"/>
  <c r="U223" i="134"/>
  <c r="T136" i="147"/>
  <c r="U218" i="138"/>
  <c r="U208" i="134"/>
  <c r="U191" i="147"/>
  <c r="U58" i="138"/>
  <c r="T222" i="134"/>
  <c r="T204" i="147"/>
  <c r="T65" i="134"/>
  <c r="T61" i="147"/>
  <c r="U56" i="147"/>
  <c r="V44" i="147"/>
  <c r="N129" i="147"/>
  <c r="M141" i="134"/>
  <c r="M78" i="137"/>
  <c r="M82" i="137" s="1"/>
  <c r="M131" i="138"/>
  <c r="M121" i="147" s="1"/>
  <c r="U62" i="134"/>
  <c r="N139" i="138"/>
  <c r="N128" i="134"/>
  <c r="V61" i="138"/>
  <c r="V49" i="134"/>
  <c r="O74" i="137"/>
  <c r="O127" i="138"/>
  <c r="O117" i="147" s="1"/>
  <c r="N42" i="137"/>
  <c r="M46" i="137"/>
  <c r="P38" i="137"/>
  <c r="R215" i="152" l="1"/>
  <c r="R159" i="152"/>
  <c r="R215" i="144"/>
  <c r="S216" i="134"/>
  <c r="R47" i="152"/>
  <c r="R103" i="144"/>
  <c r="S102" i="152"/>
  <c r="R159" i="144"/>
  <c r="S46" i="152"/>
  <c r="S214" i="152"/>
  <c r="S234" i="134"/>
  <c r="S236" i="134" s="1"/>
  <c r="S216" i="147"/>
  <c r="S218" i="147" s="1"/>
  <c r="S158" i="144"/>
  <c r="S199" i="147"/>
  <c r="S214" i="144"/>
  <c r="T224" i="138"/>
  <c r="T197" i="147"/>
  <c r="T209" i="147" s="1"/>
  <c r="T102" i="152" s="1"/>
  <c r="T214" i="134"/>
  <c r="T227" i="134" s="1"/>
  <c r="T102" i="144" s="1"/>
  <c r="U212" i="138"/>
  <c r="U93" i="137"/>
  <c r="V57" i="137"/>
  <c r="S102" i="144"/>
  <c r="S11" i="144"/>
  <c r="S67" i="152"/>
  <c r="S67" i="144"/>
  <c r="S179" i="144"/>
  <c r="S11" i="152"/>
  <c r="S123" i="144"/>
  <c r="S179" i="152"/>
  <c r="S123" i="152"/>
  <c r="M77" i="144"/>
  <c r="M21" i="144"/>
  <c r="M189" i="144"/>
  <c r="M133" i="144"/>
  <c r="U171" i="152"/>
  <c r="U115" i="152"/>
  <c r="U59" i="152"/>
  <c r="U3" i="152"/>
  <c r="S229" i="134"/>
  <c r="S207" i="144"/>
  <c r="S95" i="144"/>
  <c r="S39" i="144"/>
  <c r="S47" i="144" s="1"/>
  <c r="S151" i="144"/>
  <c r="T120" i="152"/>
  <c r="T176" i="152"/>
  <c r="T64" i="152"/>
  <c r="T8" i="152"/>
  <c r="T174" i="144"/>
  <c r="T62" i="144"/>
  <c r="T6" i="144"/>
  <c r="T118" i="144"/>
  <c r="T153" i="152"/>
  <c r="T41" i="152"/>
  <c r="T209" i="152"/>
  <c r="T97" i="152"/>
  <c r="T209" i="144"/>
  <c r="T153" i="144"/>
  <c r="T41" i="144"/>
  <c r="T97" i="144"/>
  <c r="T175" i="144"/>
  <c r="T119" i="144"/>
  <c r="T63" i="144"/>
  <c r="T7" i="144"/>
  <c r="T101" i="152"/>
  <c r="T45" i="152"/>
  <c r="T157" i="152"/>
  <c r="T213" i="152"/>
  <c r="T139" i="144"/>
  <c r="T83" i="144"/>
  <c r="T27" i="144"/>
  <c r="T195" i="144"/>
  <c r="T84" i="152"/>
  <c r="T196" i="152"/>
  <c r="T28" i="152"/>
  <c r="T140" i="152"/>
  <c r="T44" i="152"/>
  <c r="T156" i="152"/>
  <c r="T212" i="152"/>
  <c r="T100" i="152"/>
  <c r="U210" i="144"/>
  <c r="U154" i="144"/>
  <c r="U42" i="144"/>
  <c r="U98" i="144"/>
  <c r="U194" i="144"/>
  <c r="U138" i="144"/>
  <c r="U26" i="144"/>
  <c r="U82" i="144"/>
  <c r="T178" i="152"/>
  <c r="T66" i="152"/>
  <c r="T10" i="152"/>
  <c r="T122" i="152"/>
  <c r="T6" i="152"/>
  <c r="T118" i="152"/>
  <c r="T174" i="152"/>
  <c r="T62" i="152"/>
  <c r="T213" i="144"/>
  <c r="T45" i="144"/>
  <c r="T101" i="144"/>
  <c r="T157" i="144"/>
  <c r="T4" i="152"/>
  <c r="T172" i="152"/>
  <c r="T116" i="152"/>
  <c r="T60" i="152"/>
  <c r="T84" i="144"/>
  <c r="T28" i="144"/>
  <c r="T196" i="144"/>
  <c r="T140" i="144"/>
  <c r="T5" i="152"/>
  <c r="T61" i="152"/>
  <c r="T173" i="152"/>
  <c r="T117" i="152"/>
  <c r="T96" i="144"/>
  <c r="T208" i="144"/>
  <c r="T40" i="144"/>
  <c r="T152" i="144"/>
  <c r="T22" i="152"/>
  <c r="T134" i="152"/>
  <c r="T190" i="152"/>
  <c r="T78" i="152"/>
  <c r="T44" i="144"/>
  <c r="T100" i="144"/>
  <c r="T156" i="144"/>
  <c r="T212" i="144"/>
  <c r="U138" i="152"/>
  <c r="U26" i="152"/>
  <c r="U194" i="152"/>
  <c r="U82" i="152"/>
  <c r="T155" i="152"/>
  <c r="T211" i="152"/>
  <c r="T99" i="152"/>
  <c r="T43" i="152"/>
  <c r="T135" i="152"/>
  <c r="T23" i="152"/>
  <c r="T79" i="152"/>
  <c r="T191" i="152"/>
  <c r="T121" i="144"/>
  <c r="T65" i="144"/>
  <c r="T177" i="144"/>
  <c r="T9" i="144"/>
  <c r="T175" i="152"/>
  <c r="T63" i="152"/>
  <c r="T119" i="152"/>
  <c r="T7" i="152"/>
  <c r="U98" i="152"/>
  <c r="U154" i="152"/>
  <c r="U210" i="152"/>
  <c r="U42" i="152"/>
  <c r="T121" i="152"/>
  <c r="T65" i="152"/>
  <c r="T177" i="152"/>
  <c r="T9" i="152"/>
  <c r="N21" i="152"/>
  <c r="N133" i="152"/>
  <c r="N189" i="152"/>
  <c r="N77" i="152"/>
  <c r="T211" i="144"/>
  <c r="T155" i="144"/>
  <c r="T99" i="144"/>
  <c r="T43" i="144"/>
  <c r="S211" i="147"/>
  <c r="S95" i="152"/>
  <c r="S207" i="152"/>
  <c r="S39" i="152"/>
  <c r="S151" i="152"/>
  <c r="S159" i="152" s="1"/>
  <c r="T64" i="144"/>
  <c r="T120" i="144"/>
  <c r="T176" i="144"/>
  <c r="T8" i="144"/>
  <c r="T78" i="144"/>
  <c r="T134" i="144"/>
  <c r="T190" i="144"/>
  <c r="T22" i="144"/>
  <c r="T80" i="152"/>
  <c r="T192" i="152"/>
  <c r="T24" i="152"/>
  <c r="T136" i="152"/>
  <c r="T135" i="144"/>
  <c r="T191" i="144"/>
  <c r="T23" i="144"/>
  <c r="T79" i="144"/>
  <c r="T122" i="144"/>
  <c r="T66" i="144"/>
  <c r="T178" i="144"/>
  <c r="T10" i="144"/>
  <c r="T61" i="144"/>
  <c r="T173" i="144"/>
  <c r="T5" i="144"/>
  <c r="T117" i="144"/>
  <c r="T96" i="152"/>
  <c r="T208" i="152"/>
  <c r="T152" i="152"/>
  <c r="T40" i="152"/>
  <c r="T192" i="144"/>
  <c r="T80" i="144"/>
  <c r="T136" i="144"/>
  <c r="T24" i="144"/>
  <c r="U171" i="144"/>
  <c r="U115" i="144"/>
  <c r="U3" i="144"/>
  <c r="U59" i="144"/>
  <c r="T195" i="152"/>
  <c r="T139" i="152"/>
  <c r="T27" i="152"/>
  <c r="T83" i="152"/>
  <c r="T60" i="144"/>
  <c r="T172" i="144"/>
  <c r="T116" i="144"/>
  <c r="T4" i="144"/>
  <c r="V75" i="138"/>
  <c r="V70" i="137"/>
  <c r="U53" i="147"/>
  <c r="T71" i="134"/>
  <c r="U70" i="138"/>
  <c r="T65" i="147"/>
  <c r="U225" i="134"/>
  <c r="U130" i="147"/>
  <c r="V196" i="147"/>
  <c r="V223" i="138"/>
  <c r="V213" i="134"/>
  <c r="V140" i="138"/>
  <c r="V118" i="147"/>
  <c r="V129" i="134"/>
  <c r="T220" i="134"/>
  <c r="V192" i="147"/>
  <c r="V219" i="138"/>
  <c r="V209" i="134"/>
  <c r="U64" i="134"/>
  <c r="V56" i="134"/>
  <c r="V68" i="138"/>
  <c r="V51" i="147"/>
  <c r="T202" i="147"/>
  <c r="V205" i="147"/>
  <c r="U58" i="147"/>
  <c r="V54" i="134"/>
  <c r="V49" i="147"/>
  <c r="V66" i="138"/>
  <c r="U204" i="147"/>
  <c r="U61" i="147"/>
  <c r="U147" i="134"/>
  <c r="U144" i="134"/>
  <c r="U135" i="147"/>
  <c r="V120" i="147"/>
  <c r="V142" i="138"/>
  <c r="V131" i="134"/>
  <c r="V86" i="137"/>
  <c r="V94" i="137" s="1"/>
  <c r="V205" i="138"/>
  <c r="V58" i="137"/>
  <c r="U65" i="134"/>
  <c r="U59" i="147"/>
  <c r="V223" i="134"/>
  <c r="U63" i="134"/>
  <c r="V134" i="147"/>
  <c r="V123" i="147"/>
  <c r="V145" i="138"/>
  <c r="V134" i="134"/>
  <c r="U190" i="147"/>
  <c r="U217" i="138"/>
  <c r="U226" i="138" s="1"/>
  <c r="U207" i="134"/>
  <c r="U231" i="138"/>
  <c r="U214" i="138"/>
  <c r="V45" i="147"/>
  <c r="V50" i="134"/>
  <c r="V62" i="138"/>
  <c r="U58" i="134"/>
  <c r="U76" i="134"/>
  <c r="U78" i="134" s="1"/>
  <c r="U206" i="147"/>
  <c r="V67" i="138"/>
  <c r="V55" i="134"/>
  <c r="V50" i="147"/>
  <c r="U66" i="134"/>
  <c r="U207" i="147"/>
  <c r="U63" i="147"/>
  <c r="U69" i="134"/>
  <c r="V195" i="147"/>
  <c r="V212" i="134"/>
  <c r="V222" i="138"/>
  <c r="V46" i="147"/>
  <c r="V63" i="138"/>
  <c r="V51" i="134"/>
  <c r="V146" i="134"/>
  <c r="V119" i="147"/>
  <c r="V141" i="138"/>
  <c r="V130" i="134"/>
  <c r="U132" i="147"/>
  <c r="U203" i="147"/>
  <c r="U226" i="134"/>
  <c r="V48" i="147"/>
  <c r="V65" i="138"/>
  <c r="V53" i="134"/>
  <c r="U208" i="147"/>
  <c r="U68" i="134"/>
  <c r="V47" i="147"/>
  <c r="V64" i="138"/>
  <c r="V52" i="134"/>
  <c r="U143" i="134"/>
  <c r="U60" i="147"/>
  <c r="V218" i="138"/>
  <c r="V208" i="134"/>
  <c r="V191" i="147"/>
  <c r="U222" i="134"/>
  <c r="U148" i="134"/>
  <c r="U67" i="134"/>
  <c r="U224" i="134"/>
  <c r="V124" i="147"/>
  <c r="V146" i="138"/>
  <c r="V135" i="134"/>
  <c r="U136" i="147"/>
  <c r="U57" i="147"/>
  <c r="V194" i="147"/>
  <c r="V211" i="134"/>
  <c r="V221" i="138"/>
  <c r="V58" i="138"/>
  <c r="U70" i="147"/>
  <c r="U72" i="147" s="1"/>
  <c r="U221" i="134"/>
  <c r="U62" i="147"/>
  <c r="U142" i="134"/>
  <c r="U131" i="147"/>
  <c r="O129" i="147"/>
  <c r="V56" i="147"/>
  <c r="M133" i="147"/>
  <c r="M143" i="147"/>
  <c r="M145" i="147" s="1"/>
  <c r="M126" i="147"/>
  <c r="N141" i="134"/>
  <c r="N78" i="137"/>
  <c r="N82" i="137" s="1"/>
  <c r="N131" i="138"/>
  <c r="N121" i="147" s="1"/>
  <c r="M143" i="138"/>
  <c r="M148" i="138" s="1"/>
  <c r="M216" i="134" s="1"/>
  <c r="M132" i="134"/>
  <c r="M136" i="138"/>
  <c r="M153" i="138"/>
  <c r="V62" i="134"/>
  <c r="P74" i="137"/>
  <c r="P127" i="138"/>
  <c r="P117" i="147" s="1"/>
  <c r="O128" i="134"/>
  <c r="O139" i="138"/>
  <c r="O42" i="137"/>
  <c r="N46" i="137"/>
  <c r="Q38" i="137"/>
  <c r="S215" i="152" l="1"/>
  <c r="S103" i="152"/>
  <c r="T234" i="134"/>
  <c r="T236" i="134" s="1"/>
  <c r="S47" i="152"/>
  <c r="S159" i="144"/>
  <c r="T216" i="134"/>
  <c r="S215" i="144"/>
  <c r="T158" i="152"/>
  <c r="T214" i="152"/>
  <c r="T199" i="147"/>
  <c r="T214" i="144"/>
  <c r="T216" i="147"/>
  <c r="T218" i="147" s="1"/>
  <c r="T46" i="144"/>
  <c r="U214" i="134"/>
  <c r="U227" i="134" s="1"/>
  <c r="U214" i="144" s="1"/>
  <c r="U197" i="147"/>
  <c r="U209" i="147" s="1"/>
  <c r="U158" i="152" s="1"/>
  <c r="U224" i="138"/>
  <c r="T46" i="152"/>
  <c r="T158" i="144"/>
  <c r="S103" i="144"/>
  <c r="V212" i="138"/>
  <c r="V93" i="137"/>
  <c r="T123" i="152"/>
  <c r="T179" i="152"/>
  <c r="T11" i="144"/>
  <c r="T123" i="144"/>
  <c r="T179" i="144"/>
  <c r="T67" i="144"/>
  <c r="T67" i="152"/>
  <c r="T11" i="152"/>
  <c r="O189" i="152"/>
  <c r="O133" i="152"/>
  <c r="O21" i="152"/>
  <c r="O77" i="152"/>
  <c r="U97" i="144"/>
  <c r="U153" i="144"/>
  <c r="U209" i="144"/>
  <c r="U41" i="144"/>
  <c r="V194" i="144"/>
  <c r="V138" i="144"/>
  <c r="V82" i="144"/>
  <c r="V26" i="144"/>
  <c r="U192" i="144"/>
  <c r="U136" i="144"/>
  <c r="U80" i="144"/>
  <c r="U24" i="144"/>
  <c r="U139" i="144"/>
  <c r="U83" i="144"/>
  <c r="U27" i="144"/>
  <c r="U195" i="144"/>
  <c r="U64" i="152"/>
  <c r="U176" i="152"/>
  <c r="U8" i="152"/>
  <c r="U120" i="152"/>
  <c r="U66" i="144"/>
  <c r="U122" i="144"/>
  <c r="U178" i="144"/>
  <c r="U10" i="144"/>
  <c r="U117" i="152"/>
  <c r="U5" i="152"/>
  <c r="U173" i="152"/>
  <c r="U61" i="152"/>
  <c r="U63" i="144"/>
  <c r="U7" i="144"/>
  <c r="U175" i="144"/>
  <c r="U119" i="144"/>
  <c r="V154" i="152"/>
  <c r="V210" i="152"/>
  <c r="V98" i="152"/>
  <c r="V42" i="152"/>
  <c r="N77" i="144"/>
  <c r="N21" i="144"/>
  <c r="N189" i="144"/>
  <c r="N133" i="144"/>
  <c r="T211" i="147"/>
  <c r="T39" i="152"/>
  <c r="T95" i="152"/>
  <c r="T103" i="152" s="1"/>
  <c r="T151" i="152"/>
  <c r="T207" i="152"/>
  <c r="U62" i="144"/>
  <c r="U174" i="144"/>
  <c r="U6" i="144"/>
  <c r="U118" i="144"/>
  <c r="V115" i="152"/>
  <c r="V3" i="152"/>
  <c r="V59" i="152"/>
  <c r="V171" i="152"/>
  <c r="U135" i="152"/>
  <c r="U23" i="152"/>
  <c r="U191" i="152"/>
  <c r="U79" i="152"/>
  <c r="U195" i="152"/>
  <c r="U139" i="152"/>
  <c r="U83" i="152"/>
  <c r="U27" i="152"/>
  <c r="U7" i="152"/>
  <c r="U175" i="152"/>
  <c r="U63" i="152"/>
  <c r="U119" i="152"/>
  <c r="U208" i="144"/>
  <c r="U96" i="144"/>
  <c r="U152" i="144"/>
  <c r="U40" i="144"/>
  <c r="V59" i="144"/>
  <c r="V115" i="144"/>
  <c r="V3" i="144"/>
  <c r="V171" i="144"/>
  <c r="U122" i="152"/>
  <c r="U178" i="152"/>
  <c r="U66" i="152"/>
  <c r="U10" i="152"/>
  <c r="V138" i="152"/>
  <c r="V82" i="152"/>
  <c r="V26" i="152"/>
  <c r="V194" i="152"/>
  <c r="U60" i="144"/>
  <c r="U172" i="144"/>
  <c r="U116" i="144"/>
  <c r="U4" i="144"/>
  <c r="U60" i="152"/>
  <c r="U172" i="152"/>
  <c r="U4" i="152"/>
  <c r="U116" i="152"/>
  <c r="V154" i="144"/>
  <c r="V210" i="144"/>
  <c r="V98" i="144"/>
  <c r="V42" i="144"/>
  <c r="U212" i="144"/>
  <c r="U156" i="144"/>
  <c r="U100" i="144"/>
  <c r="U44" i="144"/>
  <c r="U174" i="152"/>
  <c r="U6" i="152"/>
  <c r="U118" i="152"/>
  <c r="U62" i="152"/>
  <c r="U45" i="144"/>
  <c r="U213" i="144"/>
  <c r="U157" i="144"/>
  <c r="U101" i="144"/>
  <c r="U40" i="152"/>
  <c r="U152" i="152"/>
  <c r="U96" i="152"/>
  <c r="U208" i="152"/>
  <c r="U155" i="152"/>
  <c r="U99" i="152"/>
  <c r="U43" i="152"/>
  <c r="U211" i="152"/>
  <c r="U176" i="144"/>
  <c r="U64" i="144"/>
  <c r="U120" i="144"/>
  <c r="U8" i="144"/>
  <c r="U196" i="144"/>
  <c r="U84" i="144"/>
  <c r="U28" i="144"/>
  <c r="U140" i="144"/>
  <c r="U61" i="144"/>
  <c r="U173" i="144"/>
  <c r="U5" i="144"/>
  <c r="U117" i="144"/>
  <c r="U134" i="144"/>
  <c r="U78" i="144"/>
  <c r="U190" i="144"/>
  <c r="U22" i="144"/>
  <c r="T229" i="134"/>
  <c r="T207" i="144"/>
  <c r="T95" i="144"/>
  <c r="T103" i="144" s="1"/>
  <c r="T39" i="144"/>
  <c r="T151" i="144"/>
  <c r="U65" i="152"/>
  <c r="U121" i="152"/>
  <c r="U177" i="152"/>
  <c r="U9" i="152"/>
  <c r="U191" i="144"/>
  <c r="U135" i="144"/>
  <c r="U23" i="144"/>
  <c r="U79" i="144"/>
  <c r="U41" i="152"/>
  <c r="U153" i="152"/>
  <c r="U209" i="152"/>
  <c r="U97" i="152"/>
  <c r="U65" i="144"/>
  <c r="U121" i="144"/>
  <c r="U177" i="144"/>
  <c r="U9" i="144"/>
  <c r="U101" i="152"/>
  <c r="U45" i="152"/>
  <c r="U157" i="152"/>
  <c r="U213" i="152"/>
  <c r="U44" i="152"/>
  <c r="U212" i="152"/>
  <c r="U156" i="152"/>
  <c r="U100" i="152"/>
  <c r="U190" i="152"/>
  <c r="U22" i="152"/>
  <c r="U78" i="152"/>
  <c r="U134" i="152"/>
  <c r="U140" i="152"/>
  <c r="U28" i="152"/>
  <c r="U84" i="152"/>
  <c r="U196" i="152"/>
  <c r="M138" i="147"/>
  <c r="M193" i="152"/>
  <c r="M197" i="152" s="1"/>
  <c r="M25" i="152"/>
  <c r="M29" i="152" s="1"/>
  <c r="M81" i="152"/>
  <c r="M85" i="152" s="1"/>
  <c r="M137" i="152"/>
  <c r="M141" i="152" s="1"/>
  <c r="U211" i="144"/>
  <c r="U155" i="144"/>
  <c r="U99" i="144"/>
  <c r="U43" i="144"/>
  <c r="U192" i="152"/>
  <c r="U136" i="152"/>
  <c r="U80" i="152"/>
  <c r="U24" i="152"/>
  <c r="V70" i="138"/>
  <c r="V70" i="147"/>
  <c r="V72" i="147" s="1"/>
  <c r="U71" i="134"/>
  <c r="V58" i="134"/>
  <c r="U65" i="147"/>
  <c r="V57" i="147"/>
  <c r="U220" i="134"/>
  <c r="V224" i="134"/>
  <c r="V76" i="134"/>
  <c r="V78" i="134" s="1"/>
  <c r="V62" i="147"/>
  <c r="V131" i="147"/>
  <c r="V68" i="134"/>
  <c r="V132" i="147"/>
  <c r="V148" i="134"/>
  <c r="V226" i="134"/>
  <c r="V207" i="134"/>
  <c r="V214" i="138"/>
  <c r="V231" i="138"/>
  <c r="V190" i="147"/>
  <c r="V217" i="138"/>
  <c r="V226" i="138" s="1"/>
  <c r="V144" i="134"/>
  <c r="V136" i="147"/>
  <c r="V64" i="134"/>
  <c r="V208" i="147"/>
  <c r="V60" i="147"/>
  <c r="V204" i="147"/>
  <c r="V206" i="147"/>
  <c r="V147" i="134"/>
  <c r="V130" i="147"/>
  <c r="V58" i="147"/>
  <c r="V63" i="147"/>
  <c r="V66" i="134"/>
  <c r="U202" i="147"/>
  <c r="V142" i="134"/>
  <c r="V207" i="147"/>
  <c r="V63" i="134"/>
  <c r="V222" i="134"/>
  <c r="V203" i="147"/>
  <c r="V221" i="134"/>
  <c r="V61" i="147"/>
  <c r="V67" i="134"/>
  <c r="V143" i="134"/>
  <c r="V135" i="147"/>
  <c r="V65" i="134"/>
  <c r="V59" i="147"/>
  <c r="V53" i="147"/>
  <c r="V225" i="134"/>
  <c r="V69" i="134"/>
  <c r="P129" i="147"/>
  <c r="N133" i="147"/>
  <c r="N143" i="147"/>
  <c r="N145" i="147" s="1"/>
  <c r="N126" i="147"/>
  <c r="O141" i="134"/>
  <c r="O78" i="137"/>
  <c r="O82" i="137" s="1"/>
  <c r="O131" i="138"/>
  <c r="O121" i="147" s="1"/>
  <c r="N143" i="138"/>
  <c r="N148" i="138" s="1"/>
  <c r="N132" i="134"/>
  <c r="N153" i="138"/>
  <c r="N136" i="138"/>
  <c r="M145" i="134"/>
  <c r="M155" i="134"/>
  <c r="M157" i="134" s="1"/>
  <c r="M137" i="134"/>
  <c r="P128" i="134"/>
  <c r="P139" i="138"/>
  <c r="Q127" i="138"/>
  <c r="Q117" i="147" s="1"/>
  <c r="Q74" i="137"/>
  <c r="P42" i="137"/>
  <c r="O46" i="137"/>
  <c r="R38" i="137"/>
  <c r="U234" i="134" l="1"/>
  <c r="U236" i="134" s="1"/>
  <c r="T215" i="152"/>
  <c r="T159" i="152"/>
  <c r="T215" i="144"/>
  <c r="U216" i="147"/>
  <c r="U218" i="147" s="1"/>
  <c r="T47" i="144"/>
  <c r="U199" i="147"/>
  <c r="U158" i="144"/>
  <c r="T47" i="152"/>
  <c r="U102" i="152"/>
  <c r="U102" i="144"/>
  <c r="U46" i="144"/>
  <c r="U214" i="152"/>
  <c r="U46" i="152"/>
  <c r="T159" i="144"/>
  <c r="V197" i="147"/>
  <c r="V209" i="147" s="1"/>
  <c r="V46" i="152" s="1"/>
  <c r="V224" i="138"/>
  <c r="V214" i="134"/>
  <c r="V227" i="134" s="1"/>
  <c r="V102" i="144" s="1"/>
  <c r="U123" i="152"/>
  <c r="U11" i="144"/>
  <c r="U67" i="152"/>
  <c r="U123" i="144"/>
  <c r="U179" i="144"/>
  <c r="U179" i="152"/>
  <c r="U67" i="144"/>
  <c r="U11" i="152"/>
  <c r="V44" i="144"/>
  <c r="V100" i="144"/>
  <c r="V156" i="144"/>
  <c r="V212" i="144"/>
  <c r="V190" i="152"/>
  <c r="V134" i="152"/>
  <c r="V78" i="152"/>
  <c r="V22" i="152"/>
  <c r="V174" i="152"/>
  <c r="V6" i="152"/>
  <c r="V118" i="152"/>
  <c r="V62" i="152"/>
  <c r="V195" i="152"/>
  <c r="V83" i="152"/>
  <c r="V139" i="152"/>
  <c r="V27" i="152"/>
  <c r="V7" i="152"/>
  <c r="V175" i="152"/>
  <c r="V119" i="152"/>
  <c r="V63" i="152"/>
  <c r="V64" i="144"/>
  <c r="V120" i="144"/>
  <c r="V176" i="144"/>
  <c r="V8" i="144"/>
  <c r="U229" i="134"/>
  <c r="U207" i="144"/>
  <c r="U215" i="144" s="1"/>
  <c r="U95" i="144"/>
  <c r="U151" i="144"/>
  <c r="U39" i="144"/>
  <c r="V196" i="152"/>
  <c r="V140" i="152"/>
  <c r="V28" i="152"/>
  <c r="V84" i="152"/>
  <c r="O133" i="144"/>
  <c r="O77" i="144"/>
  <c r="O21" i="144"/>
  <c r="O189" i="144"/>
  <c r="V213" i="144"/>
  <c r="V157" i="144"/>
  <c r="V101" i="144"/>
  <c r="V45" i="144"/>
  <c r="V140" i="144"/>
  <c r="V196" i="144"/>
  <c r="V84" i="144"/>
  <c r="V28" i="144"/>
  <c r="V177" i="144"/>
  <c r="V65" i="144"/>
  <c r="V121" i="144"/>
  <c r="V9" i="144"/>
  <c r="V23" i="152"/>
  <c r="V191" i="152"/>
  <c r="V135" i="152"/>
  <c r="V79" i="152"/>
  <c r="V195" i="144"/>
  <c r="V139" i="144"/>
  <c r="V27" i="144"/>
  <c r="V83" i="144"/>
  <c r="V211" i="152"/>
  <c r="V99" i="152"/>
  <c r="V43" i="152"/>
  <c r="V155" i="152"/>
  <c r="V191" i="144"/>
  <c r="V135" i="144"/>
  <c r="V79" i="144"/>
  <c r="V23" i="144"/>
  <c r="V173" i="144"/>
  <c r="V5" i="144"/>
  <c r="V117" i="144"/>
  <c r="V61" i="144"/>
  <c r="V172" i="152"/>
  <c r="V116" i="152"/>
  <c r="V60" i="152"/>
  <c r="V4" i="152"/>
  <c r="V80" i="144"/>
  <c r="V24" i="144"/>
  <c r="V192" i="144"/>
  <c r="V136" i="144"/>
  <c r="V97" i="144"/>
  <c r="V209" i="144"/>
  <c r="V153" i="144"/>
  <c r="V41" i="144"/>
  <c r="V172" i="144"/>
  <c r="V60" i="144"/>
  <c r="V116" i="144"/>
  <c r="V4" i="144"/>
  <c r="V44" i="152"/>
  <c r="V212" i="152"/>
  <c r="V100" i="152"/>
  <c r="V156" i="152"/>
  <c r="V63" i="144"/>
  <c r="V175" i="144"/>
  <c r="V7" i="144"/>
  <c r="V119" i="144"/>
  <c r="P21" i="152"/>
  <c r="P77" i="152"/>
  <c r="P133" i="152"/>
  <c r="P189" i="152"/>
  <c r="V122" i="152"/>
  <c r="V178" i="152"/>
  <c r="V10" i="152"/>
  <c r="V66" i="152"/>
  <c r="V65" i="152"/>
  <c r="V121" i="152"/>
  <c r="V9" i="152"/>
  <c r="V177" i="152"/>
  <c r="V62" i="144"/>
  <c r="V174" i="144"/>
  <c r="V6" i="144"/>
  <c r="V118" i="144"/>
  <c r="V41" i="152"/>
  <c r="V97" i="152"/>
  <c r="V153" i="152"/>
  <c r="V209" i="152"/>
  <c r="V211" i="144"/>
  <c r="V155" i="144"/>
  <c r="V99" i="144"/>
  <c r="V43" i="144"/>
  <c r="V101" i="152"/>
  <c r="V157" i="152"/>
  <c r="V45" i="152"/>
  <c r="V213" i="152"/>
  <c r="M193" i="144"/>
  <c r="M197" i="144" s="1"/>
  <c r="M25" i="144"/>
  <c r="M29" i="144" s="1"/>
  <c r="M137" i="144"/>
  <c r="M141" i="144" s="1"/>
  <c r="M81" i="144"/>
  <c r="M85" i="144" s="1"/>
  <c r="V8" i="152"/>
  <c r="V64" i="152"/>
  <c r="V176" i="152"/>
  <c r="V120" i="152"/>
  <c r="V208" i="144"/>
  <c r="V96" i="144"/>
  <c r="V152" i="144"/>
  <c r="V40" i="144"/>
  <c r="V152" i="152"/>
  <c r="V208" i="152"/>
  <c r="V96" i="152"/>
  <c r="V40" i="152"/>
  <c r="V134" i="144"/>
  <c r="V78" i="144"/>
  <c r="V190" i="144"/>
  <c r="V22" i="144"/>
  <c r="U211" i="147"/>
  <c r="U39" i="152"/>
  <c r="U95" i="152"/>
  <c r="U207" i="152"/>
  <c r="U151" i="152"/>
  <c r="U159" i="152" s="1"/>
  <c r="N138" i="147"/>
  <c r="N193" i="152"/>
  <c r="N197" i="152" s="1"/>
  <c r="N25" i="152"/>
  <c r="N29" i="152" s="1"/>
  <c r="N81" i="152"/>
  <c r="N85" i="152" s="1"/>
  <c r="N137" i="152"/>
  <c r="N141" i="152" s="1"/>
  <c r="V122" i="144"/>
  <c r="V66" i="144"/>
  <c r="V10" i="144"/>
  <c r="V178" i="144"/>
  <c r="V117" i="152"/>
  <c r="V173" i="152"/>
  <c r="V61" i="152"/>
  <c r="V5" i="152"/>
  <c r="V192" i="152"/>
  <c r="V136" i="152"/>
  <c r="V80" i="152"/>
  <c r="V24" i="152"/>
  <c r="M150" i="134"/>
  <c r="V71" i="134"/>
  <c r="V65" i="147"/>
  <c r="V220" i="134"/>
  <c r="V202" i="147"/>
  <c r="Q129" i="147"/>
  <c r="O133" i="147"/>
  <c r="O143" i="147"/>
  <c r="O145" i="147" s="1"/>
  <c r="O126" i="147"/>
  <c r="P141" i="134"/>
  <c r="N145" i="134"/>
  <c r="N155" i="134"/>
  <c r="N157" i="134" s="1"/>
  <c r="N137" i="134"/>
  <c r="O143" i="138"/>
  <c r="O148" i="138" s="1"/>
  <c r="O132" i="134"/>
  <c r="O153" i="138"/>
  <c r="O136" i="138"/>
  <c r="P78" i="137"/>
  <c r="P82" i="137" s="1"/>
  <c r="P131" i="138"/>
  <c r="P121" i="147" s="1"/>
  <c r="Q128" i="134"/>
  <c r="Q139" i="138"/>
  <c r="R127" i="138"/>
  <c r="R117" i="147" s="1"/>
  <c r="R74" i="137"/>
  <c r="Q42" i="137"/>
  <c r="P46" i="137"/>
  <c r="S38" i="137"/>
  <c r="U103" i="152" l="1"/>
  <c r="U103" i="144"/>
  <c r="U47" i="144"/>
  <c r="U159" i="144"/>
  <c r="V199" i="147"/>
  <c r="U215" i="152"/>
  <c r="V214" i="144"/>
  <c r="V216" i="147"/>
  <c r="V218" i="147" s="1"/>
  <c r="V234" i="134"/>
  <c r="V236" i="134" s="1"/>
  <c r="V216" i="134"/>
  <c r="U47" i="152"/>
  <c r="V46" i="144"/>
  <c r="V158" i="144"/>
  <c r="V102" i="152"/>
  <c r="V158" i="152"/>
  <c r="V214" i="152"/>
  <c r="V67" i="144"/>
  <c r="V123" i="152"/>
  <c r="V11" i="144"/>
  <c r="V11" i="152"/>
  <c r="V179" i="152"/>
  <c r="V179" i="144"/>
  <c r="V123" i="144"/>
  <c r="V67" i="152"/>
  <c r="Q189" i="152"/>
  <c r="Q77" i="152"/>
  <c r="Q21" i="152"/>
  <c r="Q133" i="152"/>
  <c r="O138" i="147"/>
  <c r="O193" i="152"/>
  <c r="O197" i="152" s="1"/>
  <c r="O81" i="152"/>
  <c r="O85" i="152" s="1"/>
  <c r="O137" i="152"/>
  <c r="O141" i="152" s="1"/>
  <c r="O25" i="152"/>
  <c r="O29" i="152" s="1"/>
  <c r="V229" i="134"/>
  <c r="V207" i="144"/>
  <c r="V215" i="144" s="1"/>
  <c r="V151" i="144"/>
  <c r="V95" i="144"/>
  <c r="V103" i="144" s="1"/>
  <c r="V39" i="144"/>
  <c r="V47" i="144" s="1"/>
  <c r="N193" i="144"/>
  <c r="N197" i="144" s="1"/>
  <c r="N137" i="144"/>
  <c r="N141" i="144" s="1"/>
  <c r="N25" i="144"/>
  <c r="N29" i="144" s="1"/>
  <c r="N81" i="144"/>
  <c r="N85" i="144" s="1"/>
  <c r="V211" i="147"/>
  <c r="V207" i="152"/>
  <c r="V151" i="152"/>
  <c r="V95" i="152"/>
  <c r="V39" i="152"/>
  <c r="V47" i="152" s="1"/>
  <c r="P189" i="144"/>
  <c r="P133" i="144"/>
  <c r="P77" i="144"/>
  <c r="P21" i="144"/>
  <c r="N150" i="134"/>
  <c r="R129" i="147"/>
  <c r="P133" i="147"/>
  <c r="P126" i="147"/>
  <c r="P143" i="147"/>
  <c r="P145" i="147" s="1"/>
  <c r="Q141" i="134"/>
  <c r="P143" i="138"/>
  <c r="P148" i="138" s="1"/>
  <c r="P132" i="134"/>
  <c r="P153" i="138"/>
  <c r="P136" i="138"/>
  <c r="O145" i="134"/>
  <c r="O137" i="134"/>
  <c r="O155" i="134"/>
  <c r="O157" i="134" s="1"/>
  <c r="Q78" i="137"/>
  <c r="Q82" i="137" s="1"/>
  <c r="Q131" i="138"/>
  <c r="Q121" i="147" s="1"/>
  <c r="S74" i="137"/>
  <c r="S127" i="138"/>
  <c r="S117" i="147" s="1"/>
  <c r="R128" i="134"/>
  <c r="R139" i="138"/>
  <c r="R42" i="137"/>
  <c r="Q46" i="137"/>
  <c r="T38" i="137"/>
  <c r="V159" i="144" l="1"/>
  <c r="V215" i="152"/>
  <c r="V159" i="152"/>
  <c r="V103" i="152"/>
  <c r="O193" i="144"/>
  <c r="O197" i="144" s="1"/>
  <c r="O137" i="144"/>
  <c r="O141" i="144" s="1"/>
  <c r="O25" i="144"/>
  <c r="O29" i="144" s="1"/>
  <c r="O81" i="144"/>
  <c r="O85" i="144" s="1"/>
  <c r="R189" i="152"/>
  <c r="R21" i="152"/>
  <c r="R133" i="152"/>
  <c r="R77" i="152"/>
  <c r="Q189" i="144"/>
  <c r="Q21" i="144"/>
  <c r="Q77" i="144"/>
  <c r="Q133" i="144"/>
  <c r="P138" i="147"/>
  <c r="P81" i="152"/>
  <c r="P85" i="152" s="1"/>
  <c r="P193" i="152"/>
  <c r="P197" i="152" s="1"/>
  <c r="P137" i="152"/>
  <c r="P141" i="152" s="1"/>
  <c r="P25" i="152"/>
  <c r="P29" i="152" s="1"/>
  <c r="O150" i="134"/>
  <c r="S129" i="147"/>
  <c r="Q133" i="147"/>
  <c r="Q143" i="147"/>
  <c r="Q145" i="147" s="1"/>
  <c r="Q126" i="147"/>
  <c r="R141" i="134"/>
  <c r="Q143" i="138"/>
  <c r="Q148" i="138" s="1"/>
  <c r="Q216" i="134" s="1"/>
  <c r="Q132" i="134"/>
  <c r="Q153" i="138"/>
  <c r="Q136" i="138"/>
  <c r="P145" i="134"/>
  <c r="P137" i="134"/>
  <c r="P155" i="134"/>
  <c r="P157" i="134" s="1"/>
  <c r="R78" i="137"/>
  <c r="R82" i="137" s="1"/>
  <c r="R131" i="138"/>
  <c r="R121" i="147" s="1"/>
  <c r="S128" i="134"/>
  <c r="S139" i="138"/>
  <c r="T127" i="138"/>
  <c r="T117" i="147" s="1"/>
  <c r="T74" i="137"/>
  <c r="S42" i="137"/>
  <c r="R46" i="137"/>
  <c r="U38" i="137"/>
  <c r="Q138" i="147" l="1"/>
  <c r="Q137" i="152"/>
  <c r="Q141" i="152" s="1"/>
  <c r="Q25" i="152"/>
  <c r="Q29" i="152" s="1"/>
  <c r="Q81" i="152"/>
  <c r="Q85" i="152" s="1"/>
  <c r="Q193" i="152"/>
  <c r="Q197" i="152" s="1"/>
  <c r="P137" i="144"/>
  <c r="P141" i="144" s="1"/>
  <c r="P81" i="144"/>
  <c r="P85" i="144" s="1"/>
  <c r="P25" i="144"/>
  <c r="P29" i="144" s="1"/>
  <c r="P193" i="144"/>
  <c r="P197" i="144" s="1"/>
  <c r="R189" i="144"/>
  <c r="R21" i="144"/>
  <c r="R77" i="144"/>
  <c r="R133" i="144"/>
  <c r="S189" i="152"/>
  <c r="S21" i="152"/>
  <c r="S133" i="152"/>
  <c r="S77" i="152"/>
  <c r="P150" i="134"/>
  <c r="R133" i="147"/>
  <c r="R126" i="147"/>
  <c r="R143" i="147"/>
  <c r="R145" i="147" s="1"/>
  <c r="T129" i="147"/>
  <c r="S141" i="134"/>
  <c r="R143" i="138"/>
  <c r="R148" i="138" s="1"/>
  <c r="R132" i="134"/>
  <c r="R136" i="138"/>
  <c r="R153" i="138"/>
  <c r="Q145" i="134"/>
  <c r="Q155" i="134"/>
  <c r="Q157" i="134" s="1"/>
  <c r="Q137" i="134"/>
  <c r="S78" i="137"/>
  <c r="S82" i="137" s="1"/>
  <c r="S131" i="138"/>
  <c r="S121" i="147" s="1"/>
  <c r="U74" i="137"/>
  <c r="U127" i="138"/>
  <c r="U117" i="147" s="1"/>
  <c r="T128" i="134"/>
  <c r="T139" i="138"/>
  <c r="T42" i="137"/>
  <c r="S46" i="137"/>
  <c r="V38" i="137"/>
  <c r="S189" i="144" l="1"/>
  <c r="S21" i="144"/>
  <c r="S77" i="144"/>
  <c r="S133" i="144"/>
  <c r="R138" i="147"/>
  <c r="R137" i="152"/>
  <c r="R141" i="152" s="1"/>
  <c r="R25" i="152"/>
  <c r="R29" i="152" s="1"/>
  <c r="R193" i="152"/>
  <c r="R197" i="152" s="1"/>
  <c r="R81" i="152"/>
  <c r="R85" i="152" s="1"/>
  <c r="Q193" i="144"/>
  <c r="Q197" i="144" s="1"/>
  <c r="Q137" i="144"/>
  <c r="Q141" i="144" s="1"/>
  <c r="Q81" i="144"/>
  <c r="Q85" i="144" s="1"/>
  <c r="Q25" i="144"/>
  <c r="Q29" i="144" s="1"/>
  <c r="T21" i="152"/>
  <c r="T189" i="152"/>
  <c r="T133" i="152"/>
  <c r="T77" i="152"/>
  <c r="Q150" i="134"/>
  <c r="U129" i="147"/>
  <c r="S133" i="147"/>
  <c r="S126" i="147"/>
  <c r="S143" i="147"/>
  <c r="S145" i="147" s="1"/>
  <c r="T141" i="134"/>
  <c r="S143" i="138"/>
  <c r="S148" i="138" s="1"/>
  <c r="S132" i="134"/>
  <c r="S153" i="138"/>
  <c r="S136" i="138"/>
  <c r="R145" i="134"/>
  <c r="R155" i="134"/>
  <c r="R157" i="134" s="1"/>
  <c r="R137" i="134"/>
  <c r="T78" i="137"/>
  <c r="T82" i="137" s="1"/>
  <c r="T131" i="138"/>
  <c r="T121" i="147" s="1"/>
  <c r="V127" i="138"/>
  <c r="V117" i="147" s="1"/>
  <c r="V74" i="137"/>
  <c r="U128" i="134"/>
  <c r="U139" i="138"/>
  <c r="U42" i="137"/>
  <c r="T46" i="137"/>
  <c r="T189" i="144" l="1"/>
  <c r="T21" i="144"/>
  <c r="T77" i="144"/>
  <c r="T133" i="144"/>
  <c r="U189" i="152"/>
  <c r="U133" i="152"/>
  <c r="U77" i="152"/>
  <c r="U21" i="152"/>
  <c r="R193" i="144"/>
  <c r="R197" i="144" s="1"/>
  <c r="R137" i="144"/>
  <c r="R141" i="144" s="1"/>
  <c r="R81" i="144"/>
  <c r="R85" i="144" s="1"/>
  <c r="R25" i="144"/>
  <c r="R29" i="144" s="1"/>
  <c r="S138" i="147"/>
  <c r="S137" i="152"/>
  <c r="S141" i="152" s="1"/>
  <c r="S25" i="152"/>
  <c r="S29" i="152" s="1"/>
  <c r="S81" i="152"/>
  <c r="S85" i="152" s="1"/>
  <c r="S193" i="152"/>
  <c r="S197" i="152" s="1"/>
  <c r="R150" i="134"/>
  <c r="V129" i="147"/>
  <c r="T133" i="147"/>
  <c r="T143" i="147"/>
  <c r="T145" i="147" s="1"/>
  <c r="T126" i="147"/>
  <c r="U141" i="134"/>
  <c r="S145" i="134"/>
  <c r="S155" i="134"/>
  <c r="S157" i="134" s="1"/>
  <c r="S137" i="134"/>
  <c r="T132" i="134"/>
  <c r="T143" i="138"/>
  <c r="T148" i="138" s="1"/>
  <c r="T153" i="138"/>
  <c r="T136" i="138"/>
  <c r="U78" i="137"/>
  <c r="U82" i="137" s="1"/>
  <c r="U131" i="138"/>
  <c r="U121" i="147" s="1"/>
  <c r="V128" i="134"/>
  <c r="V139" i="138"/>
  <c r="V42" i="137"/>
  <c r="U46" i="137"/>
  <c r="U189" i="144" l="1"/>
  <c r="U21" i="144"/>
  <c r="U77" i="144"/>
  <c r="U133" i="144"/>
  <c r="T138" i="147"/>
  <c r="T25" i="152"/>
  <c r="T29" i="152" s="1"/>
  <c r="T137" i="152"/>
  <c r="T141" i="152" s="1"/>
  <c r="T193" i="152"/>
  <c r="T197" i="152" s="1"/>
  <c r="T81" i="152"/>
  <c r="T85" i="152" s="1"/>
  <c r="S193" i="144"/>
  <c r="S197" i="144" s="1"/>
  <c r="S137" i="144"/>
  <c r="S141" i="144" s="1"/>
  <c r="S81" i="144"/>
  <c r="S85" i="144" s="1"/>
  <c r="S25" i="144"/>
  <c r="S29" i="144" s="1"/>
  <c r="V133" i="152"/>
  <c r="V21" i="152"/>
  <c r="V189" i="152"/>
  <c r="V77" i="152"/>
  <c r="S150" i="134"/>
  <c r="U133" i="147"/>
  <c r="U143" i="147"/>
  <c r="U145" i="147" s="1"/>
  <c r="U126" i="147"/>
  <c r="V141" i="134"/>
  <c r="V46" i="137"/>
  <c r="V78" i="137"/>
  <c r="V82" i="137" s="1"/>
  <c r="V131" i="138"/>
  <c r="V121" i="147" s="1"/>
  <c r="T145" i="134"/>
  <c r="T137" i="134"/>
  <c r="T155" i="134"/>
  <c r="T157" i="134" s="1"/>
  <c r="U143" i="138"/>
  <c r="U148" i="138" s="1"/>
  <c r="U216" i="134" s="1"/>
  <c r="U132" i="134"/>
  <c r="U153" i="138"/>
  <c r="U136" i="138"/>
  <c r="T193" i="144" l="1"/>
  <c r="T197" i="144" s="1"/>
  <c r="T137" i="144"/>
  <c r="T141" i="144" s="1"/>
  <c r="T81" i="144"/>
  <c r="T85" i="144" s="1"/>
  <c r="T25" i="144"/>
  <c r="T29" i="144" s="1"/>
  <c r="V189" i="144"/>
  <c r="V21" i="144"/>
  <c r="V133" i="144"/>
  <c r="V77" i="144"/>
  <c r="U138" i="147"/>
  <c r="U81" i="152"/>
  <c r="U85" i="152" s="1"/>
  <c r="U25" i="152"/>
  <c r="U29" i="152" s="1"/>
  <c r="U137" i="152"/>
  <c r="U141" i="152" s="1"/>
  <c r="U193" i="152"/>
  <c r="U197" i="152" s="1"/>
  <c r="T150" i="134"/>
  <c r="V133" i="147"/>
  <c r="V143" i="147"/>
  <c r="V145" i="147" s="1"/>
  <c r="V126" i="147"/>
  <c r="U145" i="134"/>
  <c r="U155" i="134"/>
  <c r="U157" i="134" s="1"/>
  <c r="U137" i="134"/>
  <c r="V143" i="138"/>
  <c r="V148" i="138" s="1"/>
  <c r="V132" i="134"/>
  <c r="V153" i="138"/>
  <c r="V136" i="138"/>
  <c r="V138" i="147" l="1"/>
  <c r="V81" i="152"/>
  <c r="V85" i="152" s="1"/>
  <c r="V25" i="152"/>
  <c r="V29" i="152" s="1"/>
  <c r="V193" i="152"/>
  <c r="V197" i="152" s="1"/>
  <c r="V137" i="152"/>
  <c r="V141" i="152" s="1"/>
  <c r="U193" i="144"/>
  <c r="U197" i="144" s="1"/>
  <c r="U137" i="144"/>
  <c r="U141" i="144" s="1"/>
  <c r="U25" i="144"/>
  <c r="U29" i="144" s="1"/>
  <c r="U81" i="144"/>
  <c r="U85" i="144" s="1"/>
  <c r="U150" i="134"/>
  <c r="V145" i="134"/>
  <c r="V155" i="134"/>
  <c r="V157" i="134" s="1"/>
  <c r="V137" i="134"/>
  <c r="V193" i="144" l="1"/>
  <c r="V197" i="144" s="1"/>
  <c r="V25" i="144"/>
  <c r="V29" i="144" s="1"/>
  <c r="V137" i="144"/>
  <c r="V141" i="144" s="1"/>
  <c r="V81" i="144"/>
  <c r="V85" i="144" s="1"/>
  <c r="V150" i="13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<sst xmlns="http://schemas.openxmlformats.org/spreadsheetml/2006/main" count="2855" uniqueCount="396">
  <si>
    <t>Capabilities/Uses:</t>
  </si>
  <si>
    <t>Main Datasets:</t>
  </si>
  <si>
    <t>Reference:</t>
  </si>
  <si>
    <t>Read Me</t>
  </si>
  <si>
    <t>Overview</t>
  </si>
  <si>
    <t>Approach</t>
  </si>
  <si>
    <t>Parameter</t>
  </si>
  <si>
    <t>High</t>
  </si>
  <si>
    <t>Low</t>
  </si>
  <si>
    <t>Unit</t>
  </si>
  <si>
    <t>Value</t>
  </si>
  <si>
    <t>-</t>
  </si>
  <si>
    <t>Contact: Edward Oughton (eoughton@teltrium.com); Erica Weir (eweir@teltrium.com).</t>
  </si>
  <si>
    <t>Developed by Teltrium Inc. for NASA SCaN</t>
  </si>
  <si>
    <t xml:space="preserve">    - Quantifying current and future data traffic demand under realistic scenarios.</t>
  </si>
  <si>
    <t xml:space="preserve">    - Supporting high-level decisions pertaining to commercialization strategies of NASA's Near Space Network.</t>
  </si>
  <si>
    <t xml:space="preserve">    - Estimating the cost of moving both current and future traffic demand via commerical operators.</t>
  </si>
  <si>
    <t xml:space="preserve">    - Exploring the implications of centralized or decentralized purchasing of commercial network capacity.</t>
  </si>
  <si>
    <t xml:space="preserve">    - Quantifying the trade-offs in selecting either a small (n=2) or large (n=5) number of commercial suppliers. </t>
  </si>
  <si>
    <t>Caveats to using ASCEND:</t>
  </si>
  <si>
    <t>Assessing Commercialization Strategies for Evolving Network Demand (ASCEND)</t>
  </si>
  <si>
    <t xml:space="preserve">    - ASCEND is not a replacement for detailed network-specific modeling. The aim is to provide an understanding of incremental cost for different sized network suppliers.</t>
  </si>
  <si>
    <t xml:space="preserve">    - ASCEND is not an exact measurement tool but a scenario-based decision-support model which helps to understand future (unknown) scenarios.</t>
  </si>
  <si>
    <t xml:space="preserve">    - ASCEND utilizes parameter assumptions when reliable scientific data are not available, if there are questions regarding the approach, reach out to the model creators (eoughton@teltrium.com; eweir@teltrium.com).</t>
  </si>
  <si>
    <t>Tbc</t>
  </si>
  <si>
    <t>Oughton, E.J., D. Weir, E. et al., 20234 “Assessing Commercialization Strategies for Evolving Network Demand at NASA's Space Communications and Networking (SCaN) program”, Working Paper 24/XX.</t>
  </si>
  <si>
    <t>- This tool provides investment analytics for commercializing the NASA Near Space Network (NSN).</t>
  </si>
  <si>
    <t>- A variety of hypothetical networks are modeled to explore the implications of current and future demand on incremental cost.</t>
  </si>
  <si>
    <t>- The focus is on modeling Low Earth Orbit (LEO) networks, as there is already considerable commercial activity taking place in this space.</t>
  </si>
  <si>
    <t>- The level of current and future network demand can be specified by the ASCEND user, initially parameterized using NASA's own forecasts.</t>
  </si>
  <si>
    <t>- The ASCEND user can then explore the techno-economic cost implications of utilizing different sized LEO networks.</t>
  </si>
  <si>
    <t>The ASCEND Method</t>
  </si>
  <si>
    <t>User</t>
  </si>
  <si>
    <t>AIM</t>
  </si>
  <si>
    <t>BRTS</t>
  </si>
  <si>
    <t>FGST</t>
  </si>
  <si>
    <t>GPM</t>
  </si>
  <si>
    <t>HST</t>
  </si>
  <si>
    <t>ICON</t>
  </si>
  <si>
    <t>ISS</t>
  </si>
  <si>
    <t>HTV</t>
  </si>
  <si>
    <t>JPSS-1</t>
  </si>
  <si>
    <t>LDB</t>
  </si>
  <si>
    <t>MTRS-2</t>
  </si>
  <si>
    <t>NPP</t>
  </si>
  <si>
    <t>OCO-2</t>
  </si>
  <si>
    <t>ORION</t>
  </si>
  <si>
    <t>RBSP-A</t>
  </si>
  <si>
    <t>RBSP-B</t>
  </si>
  <si>
    <t>SORCE</t>
  </si>
  <si>
    <t>SPTR-2</t>
  </si>
  <si>
    <t>THEMIS-A</t>
  </si>
  <si>
    <t>THEMIS-D</t>
  </si>
  <si>
    <t>THEMIS-E</t>
  </si>
  <si>
    <t>TIMED</t>
  </si>
  <si>
    <t>NEOWISE</t>
  </si>
  <si>
    <t>Near Earth Robotic - GEO and Near Earth</t>
  </si>
  <si>
    <t>Near Earth Robotic - LEO Science</t>
  </si>
  <si>
    <t>Launch Events</t>
  </si>
  <si>
    <t>Human Space Flight</t>
  </si>
  <si>
    <t>Near Earth Robotic - Low Latency &amp; Complex Needs</t>
  </si>
  <si>
    <t>Terrestrial &amp; Aerial</t>
  </si>
  <si>
    <t>Near Earth Robotic - Low Latency and Complex Needs</t>
  </si>
  <si>
    <t>ACE</t>
  </si>
  <si>
    <t>???</t>
  </si>
  <si>
    <t>AQUA</t>
  </si>
  <si>
    <t>ARTEMIS I</t>
  </si>
  <si>
    <t>ATLAS V</t>
  </si>
  <si>
    <t>AURA</t>
  </si>
  <si>
    <t>CLICK-A</t>
  </si>
  <si>
    <t>CYGNUS</t>
  </si>
  <si>
    <t>DELTA IV</t>
  </si>
  <si>
    <t>DRAGON</t>
  </si>
  <si>
    <t>ICESAT-2</t>
  </si>
  <si>
    <t>LANDSAT-7</t>
  </si>
  <si>
    <t>LANDSAT-8</t>
  </si>
  <si>
    <t>LANDSAT-9</t>
  </si>
  <si>
    <t>MINOTAUR</t>
  </si>
  <si>
    <t>NUSTAR</t>
  </si>
  <si>
    <t>STARLINER</t>
  </si>
  <si>
    <t>SWIFT</t>
  </si>
  <si>
    <t>TERRA</t>
  </si>
  <si>
    <t>DSCOVR</t>
  </si>
  <si>
    <t>GOES-14</t>
  </si>
  <si>
    <t>GOES-16</t>
  </si>
  <si>
    <t>GOES-17</t>
  </si>
  <si>
    <t>GOES-18</t>
  </si>
  <si>
    <t>MMS (ALL)</t>
  </si>
  <si>
    <t>January 2020 - Dec 2022</t>
  </si>
  <si>
    <t>Near-Future (Jan 2023-Dec 2027)</t>
  </si>
  <si>
    <t>Mission Count</t>
  </si>
  <si>
    <t>Direct to Earth (DTE)</t>
  </si>
  <si>
    <t>Baseline</t>
  </si>
  <si>
    <t>Space Relay (SR)</t>
  </si>
  <si>
    <t>Passes Per Day (Per Mission)</t>
  </si>
  <si>
    <t>Service Time Per Year (Minutes)</t>
  </si>
  <si>
    <t>Deep Space Robotic</t>
  </si>
  <si>
    <t>Mission Operations</t>
  </si>
  <si>
    <t>Use Case</t>
  </si>
  <si>
    <t>Count</t>
  </si>
  <si>
    <t>Total</t>
  </si>
  <si>
    <t>End of life missions</t>
  </si>
  <si>
    <t>Replacement new missions</t>
  </si>
  <si>
    <t>Total missions</t>
  </si>
  <si>
    <t>New</t>
  </si>
  <si>
    <t>Annual demand increase</t>
  </si>
  <si>
    <t>%</t>
  </si>
  <si>
    <t>Existing Missions</t>
  </si>
  <si>
    <t>Share</t>
  </si>
  <si>
    <t>Future DTE</t>
  </si>
  <si>
    <t>Additional new missions</t>
  </si>
  <si>
    <t>Existing</t>
  </si>
  <si>
    <t>Replacement</t>
  </si>
  <si>
    <t>NASA share of DTE minutes</t>
  </si>
  <si>
    <t>Source</t>
  </si>
  <si>
    <t>Assumption</t>
  </si>
  <si>
    <t>"User_Data_Vol_20210409.xslx"</t>
  </si>
  <si>
    <t>USD/Min</t>
  </si>
  <si>
    <t>Month 1</t>
  </si>
  <si>
    <t>Month 2</t>
  </si>
  <si>
    <t>Month 3</t>
  </si>
  <si>
    <t>Month 4</t>
  </si>
  <si>
    <t>Month 5</t>
  </si>
  <si>
    <t>Month 6</t>
  </si>
  <si>
    <t>Month 7</t>
  </si>
  <si>
    <t>Month 8</t>
  </si>
  <si>
    <t>Month 9</t>
  </si>
  <si>
    <t>Month 10</t>
  </si>
  <si>
    <t>Month 11</t>
  </si>
  <si>
    <t>Month 12</t>
  </si>
  <si>
    <t>0 </t>
  </si>
  <si>
    <t>MMS-1</t>
  </si>
  <si>
    <t>MMS-2</t>
  </si>
  <si>
    <t>MMS-3</t>
  </si>
  <si>
    <t>MMS-4</t>
  </si>
  <si>
    <t>TOTAL</t>
  </si>
  <si>
    <t xml:space="preserve">Aggregate use cases, so that we have a single graph with the low, baseline and high on a single plot. </t>
  </si>
  <si>
    <t>Excludes any missions with empty minute usage data.</t>
  </si>
  <si>
    <t>Total missions in the low demand scenario</t>
  </si>
  <si>
    <t>Total missions in the baseline demand scenario</t>
  </si>
  <si>
    <t>Total missions in the high demand scenario</t>
  </si>
  <si>
    <t>Additional new missions in the low demand scenario</t>
  </si>
  <si>
    <t>Additional new missions in the baseline demand scenario</t>
  </si>
  <si>
    <t>Additional new missions in the high demand scenario</t>
  </si>
  <si>
    <t>Use case</t>
  </si>
  <si>
    <t>DTE Average (Minutes)</t>
  </si>
  <si>
    <t>SR Average (Minutes)</t>
  </si>
  <si>
    <t>This sheet is an estimate of lifespans for all existing missions.</t>
  </si>
  <si>
    <t>This sheet reflects lifespan estimates for all existing missions, but by use case.</t>
  </si>
  <si>
    <t xml:space="preserve">This sheet helps to estimate the number of additional missions, when accouting for the end of life of various missions, so that total future missions matches NASA's low, baseline and high mission forecasts. </t>
  </si>
  <si>
    <t xml:space="preserve">This sheet details all lifespans, broken down by use case and existing/replacement missions, given NASA's low, baseline and high mission forecast. </t>
  </si>
  <si>
    <t>This sheet details the current and future DTE usage by mission.</t>
  </si>
  <si>
    <t xml:space="preserve">This sheed aims to generate the average minutes by use case for DTE and SR services. </t>
  </si>
  <si>
    <t xml:space="preserve">The DTE mean is based on annual data, whereas the SR mean is based on one year of monthly data. </t>
  </si>
  <si>
    <t>This is an estimate of the mean DTE minutes per mission or use case.</t>
  </si>
  <si>
    <t>Estimate of the number of minutes by mission/use case, accounting for lifespans/new missions, and an annual demand increase factor (reflected only in new missions, e.g., from increasing technological demands resulting from higher resolution data).</t>
  </si>
  <si>
    <t xml:space="preserve">This sheet represents SR usage in minutes. </t>
  </si>
  <si>
    <t>These estimates come from the excel file entitled: "CutOffsWorking.xlsx".</t>
  </si>
  <si>
    <t>Data taken from "User_Data_Vol_20210409.xlsx".</t>
  </si>
  <si>
    <t>This sheet represents the number of minutes of SR usage, based on the mean.</t>
  </si>
  <si>
    <t>Antenna</t>
  </si>
  <si>
    <t>ICT equipment</t>
  </si>
  <si>
    <t>Civil engineering structure</t>
  </si>
  <si>
    <t>Construction labor</t>
  </si>
  <si>
    <t>Fixed fiber connection</t>
  </si>
  <si>
    <t>Satellite Manufacture</t>
  </si>
  <si>
    <t>Satellite Launch</t>
  </si>
  <si>
    <t>Staff labor</t>
  </si>
  <si>
    <t>Energy</t>
  </si>
  <si>
    <t>Spectrum license fees</t>
  </si>
  <si>
    <t>Other regulatory fees</t>
  </si>
  <si>
    <t xml:space="preserve">Research and Development </t>
  </si>
  <si>
    <t>Discount rate</t>
  </si>
  <si>
    <t>Asset lifetime</t>
  </si>
  <si>
    <t>Quantity</t>
  </si>
  <si>
    <t>$USD</t>
  </si>
  <si>
    <t>Capex</t>
  </si>
  <si>
    <t>DTE/SR</t>
  </si>
  <si>
    <t>SR</t>
  </si>
  <si>
    <t>Opex</t>
  </si>
  <si>
    <t>Percent</t>
  </si>
  <si>
    <t>Years</t>
  </si>
  <si>
    <t>Cost (USD)</t>
  </si>
  <si>
    <t>Variable Type</t>
  </si>
  <si>
    <t>Asset Type</t>
  </si>
  <si>
    <t>DTE Asset Categories</t>
  </si>
  <si>
    <t>SR Asset Categories</t>
  </si>
  <si>
    <t>$USD/worker/day</t>
  </si>
  <si>
    <t>$USD/km</t>
  </si>
  <si>
    <t>$USD/kwh</t>
  </si>
  <si>
    <t>Present Value (2024)</t>
  </si>
  <si>
    <t>DTE cost per minute</t>
  </si>
  <si>
    <t>DTE minutes utilization rate</t>
  </si>
  <si>
    <t>cost_USD/Minute</t>
  </si>
  <si>
    <t>price_usd/Minute</t>
  </si>
  <si>
    <t>Present Value (USD)</t>
  </si>
  <si>
    <t>USD/Minute</t>
  </si>
  <si>
    <t>Price/Minute 10% Profit</t>
  </si>
  <si>
    <t>Metric</t>
  </si>
  <si>
    <t>Price/Minute 20% Profit</t>
  </si>
  <si>
    <t>Price/Minute 30% Profit</t>
  </si>
  <si>
    <t>Price/Minute 40% Profit</t>
  </si>
  <si>
    <t>Price/Minute 50% Profit</t>
  </si>
  <si>
    <t>Price/Minute 60% Profit</t>
  </si>
  <si>
    <t>Price/Minute 70% Profit</t>
  </si>
  <si>
    <t>Price/Minute 80% Profit</t>
  </si>
  <si>
    <t>Price/Minute 90% Profit</t>
  </si>
  <si>
    <t>Price/Minute 100% Profit</t>
  </si>
  <si>
    <t>Maintenance</t>
  </si>
  <si>
    <t>Percent of capex</t>
  </si>
  <si>
    <t>Site purchase</t>
  </si>
  <si>
    <t>DTE</t>
  </si>
  <si>
    <t>Site compound</t>
  </si>
  <si>
    <t>$USD/Acre</t>
  </si>
  <si>
    <t xml:space="preserve">Research and development </t>
  </si>
  <si>
    <t>Price/Minute 110% Profit</t>
  </si>
  <si>
    <t>Price/Minute 120% Profit</t>
  </si>
  <si>
    <t>THIS IS SR DATA NOT DTE (where can I find the DTE minutes broken down by mission/use case please?)</t>
  </si>
  <si>
    <t>Average (Hours)</t>
  </si>
  <si>
    <t>Total (Minutes)</t>
  </si>
  <si>
    <t>Low Demand</t>
  </si>
  <si>
    <t>Baseline Demand</t>
  </si>
  <si>
    <t>High Demand</t>
  </si>
  <si>
    <t>Cost inputs for a SR 25 satellite LEO constellation</t>
  </si>
  <si>
    <t xml:space="preserve">Cost inputs for a DTE single site facility </t>
  </si>
  <si>
    <t>Model parameters</t>
  </si>
  <si>
    <t>Parameters</t>
  </si>
  <si>
    <t>Estimated LRIC cost</t>
  </si>
  <si>
    <t>AM1</t>
  </si>
  <si>
    <t>AQA</t>
  </si>
  <si>
    <t>AUR</t>
  </si>
  <si>
    <t>C18</t>
  </si>
  <si>
    <t>C19</t>
  </si>
  <si>
    <t>CAL</t>
  </si>
  <si>
    <t>CLA</t>
  </si>
  <si>
    <t>COB</t>
  </si>
  <si>
    <t>COBE</t>
  </si>
  <si>
    <t>DSCO</t>
  </si>
  <si>
    <t>G13</t>
  </si>
  <si>
    <t>G14</t>
  </si>
  <si>
    <t>G15</t>
  </si>
  <si>
    <t>G16</t>
  </si>
  <si>
    <t>G17</t>
  </si>
  <si>
    <t>G18</t>
  </si>
  <si>
    <t>GF1</t>
  </si>
  <si>
    <t>GF2</t>
  </si>
  <si>
    <t>GOES-13</t>
  </si>
  <si>
    <t>IC2</t>
  </si>
  <si>
    <t>ICN</t>
  </si>
  <si>
    <t>IRI</t>
  </si>
  <si>
    <t>IXP</t>
  </si>
  <si>
    <t>L7</t>
  </si>
  <si>
    <t>LRO</t>
  </si>
  <si>
    <t>LS7</t>
  </si>
  <si>
    <t>LS8</t>
  </si>
  <si>
    <t>LS9</t>
  </si>
  <si>
    <t>MEB</t>
  </si>
  <si>
    <t>MS1</t>
  </si>
  <si>
    <t>MS2</t>
  </si>
  <si>
    <t>MS3</t>
  </si>
  <si>
    <t>MS4</t>
  </si>
  <si>
    <t>NUS</t>
  </si>
  <si>
    <t>OC2</t>
  </si>
  <si>
    <t>PT1</t>
  </si>
  <si>
    <t>S69</t>
  </si>
  <si>
    <t>S70</t>
  </si>
  <si>
    <t>SCI</t>
  </si>
  <si>
    <t>SE1</t>
  </si>
  <si>
    <t>SMP</t>
  </si>
  <si>
    <t>SNB</t>
  </si>
  <si>
    <t>SND</t>
  </si>
  <si>
    <t>SOLB</t>
  </si>
  <si>
    <t>ST6</t>
  </si>
  <si>
    <t>STATION</t>
  </si>
  <si>
    <t>T10</t>
  </si>
  <si>
    <t>T13</t>
  </si>
  <si>
    <t>TD3</t>
  </si>
  <si>
    <t>TD5</t>
  </si>
  <si>
    <t>TD7</t>
  </si>
  <si>
    <t>TD8</t>
  </si>
  <si>
    <t>TD9</t>
  </si>
  <si>
    <t>THA</t>
  </si>
  <si>
    <t>THB</t>
  </si>
  <si>
    <t>THC</t>
  </si>
  <si>
    <t>THD</t>
  </si>
  <si>
    <t>THE</t>
  </si>
  <si>
    <t>XRI</t>
  </si>
  <si>
    <t>DTE Minutes 2023</t>
  </si>
  <si>
    <t>Name</t>
  </si>
  <si>
    <t>Code</t>
  </si>
  <si>
    <t>GOES</t>
  </si>
  <si>
    <t>Cold Atom Lab (ISS)</t>
  </si>
  <si>
    <r>
      <t>Advanced Composition Explorer (</t>
    </r>
    <r>
      <rPr>
        <b/>
        <sz val="8"/>
        <color rgb="FFBCC0C3"/>
        <rFont val="Roboto"/>
      </rPr>
      <t>ACE</t>
    </r>
    <r>
      <rPr>
        <sz val="8"/>
        <color rgb="FFBDC1C6"/>
        <rFont val="Roboto"/>
      </rPr>
      <t>)</t>
    </r>
  </si>
  <si>
    <t>Full</t>
  </si>
  <si>
    <t>Aeronomy of Ice in the Mesosphere</t>
  </si>
  <si>
    <t>Cosmic Background Explorer</t>
  </si>
  <si>
    <t>?</t>
  </si>
  <si>
    <t>International Reference Ionosphere</t>
  </si>
  <si>
    <t>Imaging X-ray Polarimetry Explorer</t>
  </si>
  <si>
    <t>Lunar Reconnaissance Orbiter</t>
  </si>
  <si>
    <t xml:space="preserve">LRO </t>
  </si>
  <si>
    <t>Magnetospheric Multiscale (MMS) Mission</t>
  </si>
  <si>
    <t>Orbiting Carbon Observatory</t>
  </si>
  <si>
    <t>Parker Solar Probe</t>
  </si>
  <si>
    <t>Space Technology 6</t>
  </si>
  <si>
    <t>X-Ray Imaging and Spectroscopy Mission (XRISM)</t>
  </si>
  <si>
    <t>ATLAS-V</t>
  </si>
  <si>
    <t>BLSM POINT</t>
  </si>
  <si>
    <t>BURSTCUBE</t>
  </si>
  <si>
    <t>CYGNUS NG-16</t>
  </si>
  <si>
    <t>CYGNUS NG-18</t>
  </si>
  <si>
    <t>CYGNUS NG-19</t>
  </si>
  <si>
    <t>ESBT</t>
  </si>
  <si>
    <t>FERMI</t>
  </si>
  <si>
    <t>GRC ACNT DEMO</t>
  </si>
  <si>
    <t>GRGT TO&amp;A</t>
  </si>
  <si>
    <t>GRS TOA</t>
  </si>
  <si>
    <t>H-IIA/EMM</t>
  </si>
  <si>
    <t>H-IIA/XRISM</t>
  </si>
  <si>
    <t>HSF LANDING SV</t>
  </si>
  <si>
    <t>ICESAT2</t>
  </si>
  <si>
    <t>ICPS</t>
  </si>
  <si>
    <t>JPSS-2</t>
  </si>
  <si>
    <t>LDB EUSO</t>
  </si>
  <si>
    <t>LDB GUSTO</t>
  </si>
  <si>
    <t>LDB HIWIND</t>
  </si>
  <si>
    <t>LDB SPB</t>
  </si>
  <si>
    <t>LDB SPB 1</t>
  </si>
  <si>
    <t>LDB SPB 2</t>
  </si>
  <si>
    <t>LDB SUPERBIT</t>
  </si>
  <si>
    <t>LDBP2</t>
  </si>
  <si>
    <t>LDBP3</t>
  </si>
  <si>
    <t>LDBP4</t>
  </si>
  <si>
    <t>LDBP5</t>
  </si>
  <si>
    <t>LSAT-7</t>
  </si>
  <si>
    <t>LSAT-8</t>
  </si>
  <si>
    <t>LSAT-9</t>
  </si>
  <si>
    <t>NO CUSTOMER ID</t>
  </si>
  <si>
    <t>PACE</t>
  </si>
  <si>
    <t>SPACEX CREW-4</t>
  </si>
  <si>
    <t>SPACEX CREW-5</t>
  </si>
  <si>
    <t>SPACEX CREW-6</t>
  </si>
  <si>
    <t>SPACEX CREW-7</t>
  </si>
  <si>
    <t>SPB</t>
  </si>
  <si>
    <t>SPX STARSHIP</t>
  </si>
  <si>
    <t>SPX-26</t>
  </si>
  <si>
    <t>SPX-27</t>
  </si>
  <si>
    <t>SPX-28</t>
  </si>
  <si>
    <t>SPX-29</t>
  </si>
  <si>
    <t>STGT SGSS</t>
  </si>
  <si>
    <t>STGT TEST</t>
  </si>
  <si>
    <t>STGT TO&amp;A</t>
  </si>
  <si>
    <t>SUNRISE III</t>
  </si>
  <si>
    <t>TECHOPS</t>
  </si>
  <si>
    <t>TECHOPS TEST</t>
  </si>
  <si>
    <t>TO&amp;A</t>
  </si>
  <si>
    <t>VULCAN</t>
  </si>
  <si>
    <t>WSGT</t>
  </si>
  <si>
    <t>XTD</t>
  </si>
  <si>
    <t>Fermi Gamma-ray Space Telescope</t>
  </si>
  <si>
    <t xml:space="preserve">Global Precipitation Measurement Mission </t>
  </si>
  <si>
    <t>Emirates Mars Mission</t>
  </si>
  <si>
    <t>Hubble Space Telescope</t>
  </si>
  <si>
    <t>Ionospheric Connection Explorer</t>
  </si>
  <si>
    <t>Interim Cryogenic Propulsion Stage</t>
  </si>
  <si>
    <t xml:space="preserve">Joint Polar Satellite System </t>
  </si>
  <si>
    <t>Near-Earth Object Wide-field Infrared Survey Explorer</t>
  </si>
  <si>
    <t>Nuclear Spectroscopic Telescope Array</t>
  </si>
  <si>
    <t>Plankton, Aerosol, Cloud, ocean Ecosystem</t>
  </si>
  <si>
    <t>Super Pressure Balloon</t>
  </si>
  <si>
    <t>South Pole Tracking and Data Relay Satellite (TDRS) Relay 2</t>
  </si>
  <si>
    <t>Space Network Ground Segment Sustainment</t>
  </si>
  <si>
    <t xml:space="preserve">Technical Operations and Analysis </t>
  </si>
  <si>
    <t>White Sands Ground Terminal</t>
  </si>
  <si>
    <t>Bilateration Ranging Transponder System</t>
  </si>
  <si>
    <t>Blossom Point Research Facility</t>
  </si>
  <si>
    <t>SR Minutes 2023</t>
  </si>
  <si>
    <t>Total (excluding Launch Events)</t>
  </si>
  <si>
    <t>Future SR</t>
  </si>
  <si>
    <t>Launch Events DTE</t>
  </si>
  <si>
    <t>Launch Events SR</t>
  </si>
  <si>
    <t>Assured Data Delivery (ADD) Service Mission Projections</t>
  </si>
  <si>
    <t>File Data Delivery and Networking (FDDN) Service Mission Projections</t>
  </si>
  <si>
    <t>Nasa aggregate ADD mission forecast</t>
  </si>
  <si>
    <t>Nasa aggregate FDDN mission forecast</t>
  </si>
  <si>
    <t>Estimated new ADD users by use case - DTE</t>
  </si>
  <si>
    <t>Estimated new ADD users by use case - SR</t>
  </si>
  <si>
    <t>Estimated new ADD users by use case - LE</t>
  </si>
  <si>
    <t>Launch Events (LE)</t>
  </si>
  <si>
    <t xml:space="preserve">Total </t>
  </si>
  <si>
    <t>Future LE</t>
  </si>
  <si>
    <t>Service Time Per Year (Per Mission)</t>
  </si>
  <si>
    <t>Mean Minutes Per Pass (Per Mission)</t>
  </si>
  <si>
    <t>Service Time (Minutes)</t>
  </si>
  <si>
    <t>Estimated new FDDN users by use case - DTE</t>
  </si>
  <si>
    <t>Estimated new FDDN users by use case - 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</si>
</sst>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8" formatCode="&quot;$&quot;#,##0.00_);[Red]\(&quot;$&quot;#,##0.00\)"/>
    <numFmt numFmtId="43" formatCode="_(* #,##0.00_);_(* \(#,##0.00\);_(* &quot;-&quot;??_);_(@_)"/>
    <numFmt numFmtId="164" formatCode="_-* #,##0.00_-;\-* #,##0.00_-;_-* &quot;-&quot;??_-;_-@_-"/>
    <numFmt numFmtId="165" formatCode="0.0"/>
    <numFmt numFmtId="166" formatCode="_(* #,##0_);_(* \(#,##0\);_(* &quot;-&quot;??_);_(@_)"/>
    <numFmt numFmtId="167" formatCode="&quot;$&quot;#,##0.0_);[Red]\(&quot;$&quot;#,##0.0\)"/>
  </numFmts>
  <fonts count="42"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name val="Helvetica"/>
    </font>
    <font>
      <sz val="11"/>
      <color theme="1"/>
      <name val="Helvetica"/>
    </font>
    <font>
      <sz val="20"/>
      <color rgb="FFFFFFFF"/>
      <name val="Helvetica"/>
    </font>
    <font>
      <b/>
      <sz val="11"/>
      <name val="Helvetica"/>
    </font>
    <font>
      <sz val="20"/>
      <name val="Helvetica"/>
    </font>
    <font>
      <u/>
      <sz val="11"/>
      <color theme="10"/>
      <name val="Helvetica"/>
    </font>
    <font>
      <sz val="11"/>
      <color theme="0"/>
      <name val="Helvetica"/>
    </font>
    <font>
      <sz val="9"/>
      <color theme="0"/>
      <name val="Helvetica"/>
    </font>
    <font>
      <sz val="9"/>
      <color theme="1"/>
      <name val="Helvetica"/>
    </font>
    <font>
      <sz val="10"/>
      <color theme="0"/>
      <name val="Helvetica"/>
    </font>
    <font>
      <b/>
      <sz val="11"/>
      <color theme="1"/>
      <name val="Helvetica"/>
    </font>
    <font>
      <sz val="11"/>
      <color rgb="FF000000"/>
      <name val="Helvetica"/>
    </font>
    <font>
      <sz val="11"/>
      <color rgb="FFFF0000"/>
      <name val="Helvetica"/>
    </font>
    <font>
      <i/>
      <sz val="11"/>
      <color theme="1"/>
      <name val="Helvetica"/>
    </font>
    <font>
      <b/>
      <sz val="11"/>
      <color rgb="FF000000"/>
      <name val="Helvetica"/>
    </font>
    <font>
      <i/>
      <sz val="11"/>
      <color rgb="FF000000"/>
      <name val="Helvetica"/>
    </font>
    <font>
      <b/>
      <sz val="11"/>
      <color theme="0"/>
      <name val="Helvetica"/>
    </font>
    <font>
      <b/>
      <sz val="12"/>
      <color rgb="FFFF0000"/>
      <name val="Helvetica"/>
    </font>
    <font>
      <sz val="8"/>
      <color rgb="FFBDC1C6"/>
      <name val="Roboto"/>
    </font>
    <font>
      <b/>
      <sz val="8"/>
      <color rgb="FFBCC0C3"/>
      <name val="Roboto"/>
    </font>
    <font>
      <sz val="11"/>
      <name val="Calibri"/>
      <family val="2"/>
      <scheme val="minor"/>
    </font>
    <font>
      <b/>
      <sz val="11"/>
      <color rgb="FFFF0000"/>
      <name val="Helvetica"/>
    </font>
  </fonts>
  <fills count="4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05BD8"/>
        <bgColor rgb="FF004C97"/>
      </patternFill>
    </fill>
    <fill>
      <patternFill patternType="solid">
        <fgColor rgb="FF105BD8"/>
        <bgColor indexed="64"/>
      </patternFill>
    </fill>
    <fill>
      <patternFill patternType="solid">
        <fgColor rgb="FF061F4A"/>
        <bgColor rgb="FFC00000"/>
      </patternFill>
    </fill>
    <fill>
      <patternFill patternType="solid">
        <fgColor rgb="FF061F4A"/>
        <bgColor indexed="64"/>
      </patternFill>
    </fill>
    <fill>
      <patternFill patternType="solid">
        <fgColor rgb="FF061F4A"/>
        <bgColor rgb="FF004C97"/>
      </patternFill>
    </fill>
    <fill>
      <patternFill patternType="solid">
        <fgColor theme="8"/>
        <bgColor indexed="64"/>
      </patternFill>
    </fill>
    <fill>
      <patternFill patternType="solid">
        <fgColor theme="3"/>
        <bgColor indexed="64"/>
      </patternFill>
    </fill>
    <fill>
      <patternFill patternType="solid">
        <fgColor theme="0" tint="-4.9989318521683403E-2"/>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bottom/>
      <diagonal/>
    </border>
    <border>
      <left style="thin">
        <color indexed="64"/>
      </left>
      <right style="thick">
        <color indexed="64"/>
      </right>
      <top style="medium">
        <color indexed="64"/>
      </top>
      <bottom style="thin">
        <color indexed="64"/>
      </bottom>
      <diagonal/>
    </border>
    <border>
      <left/>
      <right/>
      <top/>
      <bottom style="thin">
        <color indexed="64"/>
      </bottom>
      <diagonal/>
    </border>
    <border>
      <left style="thin">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47">
    <xf numFmtId="0" fontId="0" fillId="0" borderId="0"/>
    <xf numFmtId="9" fontId="1" fillId="0" borderId="0"/>
    <xf numFmtId="43" fontId="2" fillId="0" borderId="0" applyFont="0" applyFill="0" applyBorder="0" applyAlignment="0" applyProtection="0"/>
    <xf numFmtId="0" fontId="4" fillId="0" borderId="0" applyNumberFormat="0" applyFill="0" applyBorder="0" applyAlignment="0" applyProtection="0"/>
    <xf numFmtId="0" fontId="5" fillId="0" borderId="10" applyNumberFormat="0" applyFill="0" applyAlignment="0" applyProtection="0"/>
    <xf numFmtId="0" fontId="6" fillId="0" borderId="11" applyNumberFormat="0" applyFill="0" applyAlignment="0" applyProtection="0"/>
    <xf numFmtId="0" fontId="7" fillId="0" borderId="12"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13" applyNumberFormat="0" applyAlignment="0" applyProtection="0"/>
    <xf numFmtId="0" fontId="12" fillId="8" borderId="14" applyNumberFormat="0" applyAlignment="0" applyProtection="0"/>
    <xf numFmtId="0" fontId="13" fillId="8" borderId="13" applyNumberFormat="0" applyAlignment="0" applyProtection="0"/>
    <xf numFmtId="0" fontId="14" fillId="0" borderId="15" applyNumberFormat="0" applyFill="0" applyAlignment="0" applyProtection="0"/>
    <xf numFmtId="0" fontId="15" fillId="9" borderId="16" applyNumberFormat="0" applyAlignment="0" applyProtection="0"/>
    <xf numFmtId="0" fontId="16" fillId="0" borderId="0" applyNumberFormat="0" applyFill="0" applyBorder="0" applyAlignment="0" applyProtection="0"/>
    <xf numFmtId="0" fontId="2" fillId="10" borderId="17" applyNumberFormat="0" applyFont="0" applyAlignment="0" applyProtection="0"/>
    <xf numFmtId="0" fontId="17" fillId="0" borderId="0" applyNumberFormat="0" applyFill="0" applyBorder="0" applyAlignment="0" applyProtection="0"/>
    <xf numFmtId="0" fontId="3" fillId="0" borderId="18" applyNumberFormat="0" applyFill="0" applyAlignment="0" applyProtection="0"/>
    <xf numFmtId="0" fontId="1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1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1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164" fontId="2" fillId="0" borderId="0" applyFont="0" applyFill="0" applyBorder="0" applyAlignment="0" applyProtection="0"/>
    <xf numFmtId="0" fontId="19" fillId="0" borderId="0" applyNumberFormat="0" applyFill="0" applyBorder="0" applyAlignment="0" applyProtection="0"/>
    <xf numFmtId="0" fontId="2" fillId="0" borderId="0"/>
  </cellStyleXfs>
  <cellXfs count="278">
    <xf numFmtId="0" fontId="0" fillId="0" borderId="0" xfId="0"/>
    <xf numFmtId="0" fontId="0" fillId="0" borderId="0" xfId="0"/>
    <xf numFmtId="0" fontId="20" fillId="0" borderId="0" xfId="0" applyFont="1"/>
    <xf numFmtId="0" fontId="21" fillId="0" borderId="0" xfId="0" applyFont="1"/>
    <xf numFmtId="0" fontId="23" fillId="0" borderId="0" xfId="0" applyFont="1"/>
    <xf numFmtId="0" fontId="20" fillId="0" borderId="0" xfId="0" quotePrefix="1" applyFont="1"/>
    <xf numFmtId="0" fontId="20" fillId="35" borderId="0" xfId="0" applyFont="1" applyFill="1"/>
    <xf numFmtId="0" fontId="21" fillId="36" borderId="0" xfId="0" applyFont="1" applyFill="1"/>
    <xf numFmtId="0" fontId="20" fillId="37" borderId="0" xfId="0" applyFont="1" applyFill="1"/>
    <xf numFmtId="0" fontId="21" fillId="38" borderId="0" xfId="0" applyFont="1" applyFill="1"/>
    <xf numFmtId="0" fontId="24" fillId="0" borderId="0" xfId="0" applyFont="1"/>
    <xf numFmtId="0" fontId="25" fillId="0" borderId="0" xfId="45" applyFont="1"/>
    <xf numFmtId="0" fontId="26" fillId="38" borderId="0" xfId="0" applyFont="1" applyFill="1"/>
    <xf numFmtId="0" fontId="0" fillId="0" borderId="0" xfId="0"/>
    <xf numFmtId="0" fontId="27" fillId="38" borderId="1" xfId="0" applyFont="1" applyFill="1" applyBorder="1" applyAlignment="1">
      <alignment horizontal="center" vertical="center"/>
    </xf>
    <xf numFmtId="0" fontId="21" fillId="3" borderId="1" xfId="0" applyFont="1" applyFill="1" applyBorder="1"/>
    <xf numFmtId="0" fontId="30" fillId="3" borderId="4" xfId="0" applyFont="1" applyFill="1" applyBorder="1" applyAlignment="1">
      <alignment horizontal="center" vertical="center"/>
    </xf>
    <xf numFmtId="0" fontId="21" fillId="3" borderId="1" xfId="0" applyFont="1" applyFill="1" applyBorder="1" applyAlignment="1">
      <alignment horizontal="center"/>
    </xf>
    <xf numFmtId="0" fontId="21" fillId="3" borderId="1" xfId="0" applyFont="1" applyFill="1" applyBorder="1" applyAlignment="1">
      <alignment horizontal="center" vertical="center"/>
    </xf>
    <xf numFmtId="0" fontId="21" fillId="3" borderId="5" xfId="0" applyFont="1" applyFill="1" applyBorder="1" applyAlignment="1">
      <alignment horizontal="center" vertical="center"/>
    </xf>
    <xf numFmtId="0" fontId="21" fillId="3" borderId="9" xfId="0" applyFont="1" applyFill="1" applyBorder="1" applyAlignment="1">
      <alignment horizontal="center" vertical="center"/>
    </xf>
    <xf numFmtId="9" fontId="21" fillId="0" borderId="1" xfId="1" applyFont="1" applyBorder="1"/>
    <xf numFmtId="166" fontId="0" fillId="0" borderId="0" xfId="2" applyNumberFormat="1" applyFont="1" applyAlignment="1">
      <alignment horizontal="center"/>
    </xf>
    <xf numFmtId="166" fontId="0" fillId="0" borderId="0" xfId="2" applyNumberFormat="1" applyFont="1" applyBorder="1" applyAlignment="1">
      <alignment horizontal="center"/>
    </xf>
    <xf numFmtId="0" fontId="30" fillId="3" borderId="4" xfId="0" applyFont="1" applyFill="1" applyBorder="1" applyAlignment="1">
      <alignment horizontal="center" vertical="center" wrapText="1"/>
    </xf>
    <xf numFmtId="166" fontId="21" fillId="0" borderId="0" xfId="2" applyNumberFormat="1" applyFont="1"/>
    <xf numFmtId="1" fontId="21" fillId="0" borderId="1" xfId="0" applyNumberFormat="1" applyFont="1" applyBorder="1"/>
    <xf numFmtId="0" fontId="21" fillId="0" borderId="1" xfId="0" applyFont="1" applyBorder="1"/>
    <xf numFmtId="166" fontId="21" fillId="0" borderId="0" xfId="0" applyNumberFormat="1" applyFont="1"/>
    <xf numFmtId="166" fontId="21" fillId="0" borderId="0" xfId="2" applyNumberFormat="1" applyFont="1" applyAlignment="1">
      <alignment horizontal="center"/>
    </xf>
    <xf numFmtId="166" fontId="21" fillId="0" borderId="25" xfId="2" applyNumberFormat="1" applyFont="1" applyBorder="1" applyAlignment="1">
      <alignment horizontal="center"/>
    </xf>
    <xf numFmtId="166" fontId="21" fillId="0" borderId="1" xfId="2" applyNumberFormat="1" applyFont="1" applyBorder="1" applyAlignment="1">
      <alignment horizontal="center"/>
    </xf>
    <xf numFmtId="0" fontId="16" fillId="0" borderId="0" xfId="0" applyFont="1"/>
    <xf numFmtId="0" fontId="26" fillId="38" borderId="1" xfId="0" applyFont="1" applyFill="1" applyBorder="1" applyAlignment="1">
      <alignment horizontal="center" vertical="center" wrapText="1" readingOrder="1"/>
    </xf>
    <xf numFmtId="0" fontId="26" fillId="38" borderId="1" xfId="0" applyFont="1" applyFill="1" applyBorder="1" applyAlignment="1">
      <alignment horizontal="center" vertical="center"/>
    </xf>
    <xf numFmtId="0" fontId="31" fillId="3" borderId="1" xfId="0" applyFont="1" applyFill="1" applyBorder="1" applyAlignment="1">
      <alignment horizontal="center" vertical="center" wrapText="1" readingOrder="1"/>
    </xf>
    <xf numFmtId="14" fontId="21" fillId="3" borderId="1" xfId="0" applyNumberFormat="1" applyFont="1" applyFill="1" applyBorder="1" applyAlignment="1">
      <alignment horizontal="center" vertical="center" wrapText="1"/>
    </xf>
    <xf numFmtId="0" fontId="0" fillId="0" borderId="1" xfId="0" applyFont="1" applyBorder="1" applyAlignment="1">
      <alignment horizontal="center" vertical="center"/>
    </xf>
    <xf numFmtId="0" fontId="0" fillId="0" borderId="0" xfId="0" applyFont="1"/>
    <xf numFmtId="14" fontId="21" fillId="3" borderId="4" xfId="0" applyNumberFormat="1" applyFont="1" applyFill="1" applyBorder="1" applyAlignment="1">
      <alignment horizontal="center" vertical="center" wrapText="1"/>
    </xf>
    <xf numFmtId="1" fontId="21" fillId="3" borderId="1" xfId="0" applyNumberFormat="1" applyFont="1" applyFill="1" applyBorder="1" applyAlignment="1">
      <alignment horizontal="center" vertical="center" wrapText="1"/>
    </xf>
    <xf numFmtId="9" fontId="21" fillId="0" borderId="5" xfId="1" applyFont="1" applyBorder="1"/>
    <xf numFmtId="0" fontId="20" fillId="3" borderId="1"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32" fillId="3" borderId="1" xfId="0" applyFont="1" applyFill="1" applyBorder="1" applyAlignment="1">
      <alignment horizontal="center" vertical="center" wrapText="1" readingOrder="1"/>
    </xf>
    <xf numFmtId="14" fontId="21" fillId="3" borderId="6" xfId="0" applyNumberFormat="1" applyFont="1" applyFill="1" applyBorder="1" applyAlignment="1">
      <alignment horizontal="center" vertical="center" wrapText="1"/>
    </xf>
    <xf numFmtId="1" fontId="21" fillId="3" borderId="9" xfId="0" applyNumberFormat="1" applyFont="1" applyFill="1" applyBorder="1" applyAlignment="1">
      <alignment horizontal="center" vertical="center" wrapText="1"/>
    </xf>
    <xf numFmtId="14" fontId="30" fillId="3" borderId="1" xfId="0" applyNumberFormat="1" applyFont="1" applyFill="1" applyBorder="1" applyAlignment="1">
      <alignment horizontal="right" vertical="center" wrapText="1"/>
    </xf>
    <xf numFmtId="0" fontId="21" fillId="0" borderId="1" xfId="0" applyFont="1" applyBorder="1" applyAlignment="1">
      <alignment horizontal="center" vertical="center"/>
    </xf>
    <xf numFmtId="14" fontId="21" fillId="3" borderId="1" xfId="0" applyNumberFormat="1" applyFont="1" applyFill="1" applyBorder="1" applyAlignment="1">
      <alignment horizontal="center" vertical="center"/>
    </xf>
    <xf numFmtId="0" fontId="26" fillId="38" borderId="0" xfId="0" applyFont="1" applyFill="1" applyAlignment="1">
      <alignment horizontal="center" vertical="center"/>
    </xf>
    <xf numFmtId="9" fontId="21" fillId="0" borderId="5" xfId="1" applyFont="1" applyBorder="1" applyAlignment="1">
      <alignment horizontal="center" vertical="center"/>
    </xf>
    <xf numFmtId="9" fontId="21" fillId="0" borderId="7" xfId="1" applyFont="1" applyBorder="1" applyAlignment="1">
      <alignment horizontal="center" vertical="center"/>
    </xf>
    <xf numFmtId="0" fontId="21" fillId="0" borderId="0" xfId="0" applyFont="1" applyBorder="1"/>
    <xf numFmtId="0" fontId="21" fillId="0" borderId="0" xfId="0" applyFont="1" applyBorder="1" applyAlignment="1">
      <alignment horizontal="center"/>
    </xf>
    <xf numFmtId="0" fontId="30" fillId="3" borderId="1" xfId="0" applyFont="1" applyFill="1" applyBorder="1" applyAlignment="1">
      <alignment horizontal="center" vertical="center" wrapText="1"/>
    </xf>
    <xf numFmtId="1" fontId="32" fillId="3" borderId="1" xfId="0" applyNumberFormat="1" applyFont="1" applyFill="1" applyBorder="1" applyAlignment="1">
      <alignment horizontal="center" vertical="center" wrapText="1" readingOrder="1"/>
    </xf>
    <xf numFmtId="165" fontId="21" fillId="3" borderId="1" xfId="0" applyNumberFormat="1" applyFont="1" applyFill="1" applyBorder="1" applyAlignment="1">
      <alignment horizontal="center" vertical="center" wrapText="1"/>
    </xf>
    <xf numFmtId="0" fontId="26" fillId="38" borderId="22" xfId="0" applyFont="1" applyFill="1" applyBorder="1" applyAlignment="1">
      <alignment horizontal="center" vertical="center" wrapText="1" readingOrder="1"/>
    </xf>
    <xf numFmtId="0" fontId="26" fillId="38" borderId="22" xfId="0" applyFont="1" applyFill="1" applyBorder="1" applyAlignment="1">
      <alignment horizontal="center" vertical="center"/>
    </xf>
    <xf numFmtId="0" fontId="0" fillId="0" borderId="0" xfId="0" applyFont="1" applyAlignment="1">
      <alignment horizontal="center"/>
    </xf>
    <xf numFmtId="0" fontId="20" fillId="3" borderId="1" xfId="0" applyFont="1" applyFill="1" applyBorder="1" applyAlignment="1">
      <alignment horizontal="center" vertical="center" wrapText="1" readingOrder="1"/>
    </xf>
    <xf numFmtId="0" fontId="23" fillId="0" borderId="2" xfId="0" applyFont="1" applyFill="1" applyBorder="1" applyAlignment="1">
      <alignment horizontal="center" vertical="center" wrapText="1" readingOrder="1"/>
    </xf>
    <xf numFmtId="0" fontId="23" fillId="0" borderId="8" xfId="0" applyFont="1" applyFill="1" applyBorder="1" applyAlignment="1">
      <alignment horizontal="center" vertical="center" wrapText="1" readingOrder="1"/>
    </xf>
    <xf numFmtId="0" fontId="23" fillId="0" borderId="3" xfId="0" applyFont="1" applyFill="1" applyBorder="1" applyAlignment="1">
      <alignment horizontal="center" vertical="center" wrapText="1" readingOrder="1"/>
    </xf>
    <xf numFmtId="0" fontId="21" fillId="0" borderId="0" xfId="0" applyFont="1" applyFill="1" applyBorder="1" applyAlignment="1">
      <alignment horizontal="center" vertical="center"/>
    </xf>
    <xf numFmtId="14" fontId="21" fillId="0" borderId="0" xfId="0" applyNumberFormat="1" applyFont="1" applyFill="1" applyBorder="1" applyAlignment="1">
      <alignment horizontal="center" vertical="center" wrapText="1"/>
    </xf>
    <xf numFmtId="0" fontId="32" fillId="0" borderId="0" xfId="0" applyFont="1" applyFill="1" applyBorder="1" applyAlignment="1">
      <alignment horizontal="center" vertical="center" wrapText="1" readingOrder="1"/>
    </xf>
    <xf numFmtId="0" fontId="21" fillId="0" borderId="0" xfId="0" applyFont="1" applyFill="1"/>
    <xf numFmtId="0" fontId="31" fillId="0" borderId="0" xfId="0" applyFont="1" applyFill="1" applyBorder="1" applyAlignment="1">
      <alignment horizontal="center" vertical="center" wrapText="1" readingOrder="1"/>
    </xf>
    <xf numFmtId="0" fontId="21" fillId="0" borderId="0" xfId="0" applyFont="1" applyFill="1" applyBorder="1" applyAlignment="1">
      <alignment horizontal="center" vertical="center" wrapText="1"/>
    </xf>
    <xf numFmtId="0" fontId="21" fillId="0" borderId="0" xfId="0" applyFont="1" applyFill="1" applyBorder="1"/>
    <xf numFmtId="0" fontId="26" fillId="38" borderId="24" xfId="0" applyFont="1" applyFill="1" applyBorder="1" applyAlignment="1">
      <alignment horizontal="center" vertical="center"/>
    </xf>
    <xf numFmtId="0" fontId="26" fillId="38" borderId="20" xfId="0" applyFont="1" applyFill="1" applyBorder="1" applyAlignment="1">
      <alignment horizontal="center" vertical="center" wrapText="1" readingOrder="1"/>
    </xf>
    <xf numFmtId="0" fontId="32" fillId="3" borderId="24" xfId="0" applyFont="1" applyFill="1" applyBorder="1" applyAlignment="1">
      <alignment horizontal="center" vertical="center" wrapText="1" readingOrder="1"/>
    </xf>
    <xf numFmtId="0" fontId="32" fillId="3" borderId="20" xfId="0" applyFont="1" applyFill="1" applyBorder="1" applyAlignment="1">
      <alignment horizontal="center" vertical="center" wrapText="1" readingOrder="1"/>
    </xf>
    <xf numFmtId="0" fontId="20" fillId="3" borderId="24" xfId="0" applyFont="1" applyFill="1" applyBorder="1" applyAlignment="1">
      <alignment horizontal="center" vertical="center" wrapText="1" readingOrder="1"/>
    </xf>
    <xf numFmtId="0" fontId="20" fillId="3" borderId="20" xfId="0" applyFont="1" applyFill="1" applyBorder="1" applyAlignment="1">
      <alignment horizontal="center" vertical="center" wrapText="1" readingOrder="1"/>
    </xf>
    <xf numFmtId="0" fontId="31" fillId="3" borderId="24" xfId="0" applyFont="1" applyFill="1" applyBorder="1" applyAlignment="1">
      <alignment horizontal="center" vertical="center" wrapText="1" readingOrder="1"/>
    </xf>
    <xf numFmtId="0" fontId="31" fillId="3" borderId="20" xfId="0" applyFont="1" applyFill="1" applyBorder="1" applyAlignment="1">
      <alignment horizontal="center" vertical="center" wrapText="1" readingOrder="1"/>
    </xf>
    <xf numFmtId="0" fontId="23" fillId="0" borderId="26" xfId="0" applyFont="1" applyFill="1" applyBorder="1" applyAlignment="1">
      <alignment horizontal="center" vertical="center" wrapText="1" readingOrder="1"/>
    </xf>
    <xf numFmtId="0" fontId="23" fillId="0" borderId="23" xfId="0" applyFont="1" applyFill="1" applyBorder="1" applyAlignment="1">
      <alignment horizontal="center" vertical="center" wrapText="1" readingOrder="1"/>
    </xf>
    <xf numFmtId="0" fontId="23" fillId="0" borderId="1" xfId="0"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xf>
    <xf numFmtId="0" fontId="26" fillId="38" borderId="0" xfId="0" applyFont="1" applyFill="1" applyBorder="1" applyAlignment="1">
      <alignment horizontal="center" vertical="center"/>
    </xf>
    <xf numFmtId="166" fontId="21" fillId="3" borderId="1" xfId="2" applyNumberFormat="1" applyFont="1" applyFill="1" applyBorder="1" applyAlignment="1">
      <alignment horizontal="center" vertical="center" wrapText="1"/>
    </xf>
    <xf numFmtId="14" fontId="30" fillId="3" borderId="1" xfId="0" applyNumberFormat="1" applyFont="1" applyFill="1" applyBorder="1" applyAlignment="1">
      <alignment horizontal="center" vertical="center" wrapText="1"/>
    </xf>
    <xf numFmtId="166" fontId="26" fillId="38" borderId="1" xfId="2" applyNumberFormat="1" applyFont="1" applyFill="1" applyBorder="1" applyAlignment="1">
      <alignment horizontal="center" vertical="center" wrapText="1"/>
    </xf>
    <xf numFmtId="43" fontId="21" fillId="0" borderId="0" xfId="0" applyNumberFormat="1" applyFont="1"/>
    <xf numFmtId="0" fontId="21" fillId="0" borderId="0" xfId="0" applyFont="1" applyAlignment="1">
      <alignment horizontal="center"/>
    </xf>
    <xf numFmtId="0" fontId="35" fillId="3" borderId="0" xfId="0" applyFont="1" applyFill="1" applyBorder="1" applyAlignment="1">
      <alignment horizontal="left" vertical="center" readingOrder="1"/>
    </xf>
    <xf numFmtId="0" fontId="26" fillId="38" borderId="1" xfId="0" applyFont="1" applyFill="1" applyBorder="1" applyAlignment="1">
      <alignment horizontal="center" vertical="center" readingOrder="1"/>
    </xf>
    <xf numFmtId="0" fontId="32" fillId="3" borderId="1" xfId="0" applyFont="1" applyFill="1" applyBorder="1" applyAlignment="1">
      <alignment horizontal="center" vertical="center" readingOrder="1"/>
    </xf>
    <xf numFmtId="0" fontId="0" fillId="0" borderId="0" xfId="0" applyFont="1" applyFill="1"/>
    <xf numFmtId="0" fontId="35" fillId="0" borderId="0" xfId="0" applyFont="1" applyFill="1" applyBorder="1" applyAlignment="1">
      <alignment horizontal="left" vertical="center" readingOrder="1"/>
    </xf>
    <xf numFmtId="0" fontId="21" fillId="0" borderId="1" xfId="0" applyFont="1" applyBorder="1" applyAlignment="1">
      <alignment horizontal="center"/>
    </xf>
    <xf numFmtId="14" fontId="21" fillId="0" borderId="0" xfId="0" applyNumberFormat="1" applyFont="1"/>
    <xf numFmtId="0" fontId="21" fillId="0" borderId="25" xfId="0" applyFont="1" applyBorder="1" applyAlignment="1">
      <alignment horizontal="center"/>
    </xf>
    <xf numFmtId="0" fontId="32" fillId="0" borderId="0" xfId="0" applyFont="1" applyAlignment="1">
      <alignment horizontal="center"/>
    </xf>
    <xf numFmtId="0" fontId="32" fillId="0" borderId="25" xfId="0" applyFont="1" applyBorder="1" applyAlignment="1">
      <alignment horizontal="center"/>
    </xf>
    <xf numFmtId="1" fontId="21" fillId="0" borderId="0" xfId="0" applyNumberFormat="1" applyFont="1" applyAlignment="1">
      <alignment horizontal="center"/>
    </xf>
    <xf numFmtId="1" fontId="21" fillId="0" borderId="25" xfId="0" applyNumberFormat="1" applyFont="1" applyBorder="1" applyAlignment="1">
      <alignment horizontal="center"/>
    </xf>
    <xf numFmtId="1" fontId="21" fillId="0" borderId="1" xfId="0" applyNumberFormat="1" applyFont="1" applyBorder="1" applyAlignment="1">
      <alignment horizontal="center"/>
    </xf>
    <xf numFmtId="0" fontId="33" fillId="0" borderId="0" xfId="0" applyFont="1"/>
    <xf numFmtId="0" fontId="33" fillId="0" borderId="0" xfId="0" applyFont="1" applyBorder="1"/>
    <xf numFmtId="166" fontId="32" fillId="3" borderId="1" xfId="2" applyNumberFormat="1" applyFont="1" applyFill="1" applyBorder="1" applyAlignment="1">
      <alignment horizontal="center" vertical="center" wrapText="1" readingOrder="1"/>
    </xf>
    <xf numFmtId="166" fontId="32" fillId="0" borderId="1" xfId="2" applyNumberFormat="1" applyFont="1" applyBorder="1" applyAlignment="1">
      <alignment horizontal="center" vertical="center"/>
    </xf>
    <xf numFmtId="0" fontId="31" fillId="0" borderId="1" xfId="0" applyFont="1" applyFill="1" applyBorder="1" applyAlignment="1">
      <alignment horizontal="center" vertical="center" wrapText="1" readingOrder="1"/>
    </xf>
    <xf numFmtId="0" fontId="21" fillId="0" borderId="1" xfId="0" applyFont="1" applyFill="1" applyBorder="1" applyAlignment="1">
      <alignment horizontal="center" vertical="center" wrapText="1"/>
    </xf>
    <xf numFmtId="166" fontId="32" fillId="0" borderId="1" xfId="2" applyNumberFormat="1" applyFont="1" applyFill="1" applyBorder="1" applyAlignment="1">
      <alignment horizontal="center" vertical="center"/>
    </xf>
    <xf numFmtId="0" fontId="21" fillId="0" borderId="0" xfId="0" applyFont="1" applyAlignment="1">
      <alignment horizontal="center" vertical="center"/>
    </xf>
    <xf numFmtId="0" fontId="30" fillId="0" borderId="0" xfId="0" applyFont="1"/>
    <xf numFmtId="166" fontId="20" fillId="3" borderId="1" xfId="2" applyNumberFormat="1" applyFont="1" applyFill="1" applyBorder="1" applyAlignment="1">
      <alignment horizontal="center" vertical="center" wrapText="1" readingOrder="1"/>
    </xf>
    <xf numFmtId="2" fontId="21" fillId="0" borderId="1" xfId="0" applyNumberFormat="1" applyFont="1" applyBorder="1" applyAlignment="1">
      <alignment horizontal="center"/>
    </xf>
    <xf numFmtId="1" fontId="21" fillId="0" borderId="0" xfId="0" applyNumberFormat="1" applyFont="1" applyBorder="1" applyAlignment="1">
      <alignment horizontal="center"/>
    </xf>
    <xf numFmtId="166" fontId="21" fillId="0" borderId="0" xfId="2" applyNumberFormat="1" applyFont="1" applyBorder="1" applyAlignment="1">
      <alignment horizontal="center"/>
    </xf>
    <xf numFmtId="0" fontId="33" fillId="0" borderId="0" xfId="0" applyFont="1" applyFill="1" applyBorder="1" applyAlignment="1">
      <alignment horizontal="left"/>
    </xf>
    <xf numFmtId="0" fontId="36" fillId="41" borderId="1" xfId="0" applyFont="1" applyFill="1" applyBorder="1" applyAlignment="1">
      <alignment horizontal="center" vertical="center" wrapText="1" readingOrder="1"/>
    </xf>
    <xf numFmtId="16" fontId="36" fillId="41" borderId="1" xfId="0" applyNumberFormat="1" applyFont="1" applyFill="1" applyBorder="1" applyAlignment="1">
      <alignment horizontal="center" vertical="center" wrapText="1" readingOrder="1"/>
    </xf>
    <xf numFmtId="166" fontId="31" fillId="3" borderId="1" xfId="2" applyNumberFormat="1" applyFont="1" applyFill="1" applyBorder="1" applyAlignment="1">
      <alignment horizontal="center" wrapText="1" readingOrder="1"/>
    </xf>
    <xf numFmtId="166" fontId="31" fillId="3" borderId="1" xfId="2" applyNumberFormat="1" applyFont="1" applyFill="1" applyBorder="1" applyAlignment="1">
      <alignment horizontal="center" vertical="center" wrapText="1" readingOrder="1"/>
    </xf>
    <xf numFmtId="166" fontId="31" fillId="0" borderId="1" xfId="2" applyNumberFormat="1" applyFont="1" applyFill="1" applyBorder="1" applyAlignment="1">
      <alignment horizontal="center" wrapText="1" readingOrder="1"/>
    </xf>
    <xf numFmtId="166" fontId="31" fillId="0" borderId="1" xfId="2" applyNumberFormat="1" applyFont="1" applyFill="1" applyBorder="1" applyAlignment="1">
      <alignment horizontal="center" vertical="center" wrapText="1" readingOrder="1"/>
    </xf>
    <xf numFmtId="43" fontId="21" fillId="0" borderId="0" xfId="0" applyNumberFormat="1" applyFont="1" applyFill="1"/>
    <xf numFmtId="166" fontId="34" fillId="3" borderId="1" xfId="2" applyNumberFormat="1" applyFont="1" applyFill="1" applyBorder="1" applyAlignment="1">
      <alignment horizontal="center" wrapText="1" readingOrder="1"/>
    </xf>
    <xf numFmtId="166" fontId="20" fillId="3" borderId="0" xfId="2" applyNumberFormat="1" applyFont="1" applyFill="1" applyBorder="1" applyAlignment="1">
      <alignment horizontal="center" vertical="center" wrapText="1" readingOrder="1"/>
    </xf>
    <xf numFmtId="0" fontId="21" fillId="0" borderId="1" xfId="0" applyFont="1" applyBorder="1" applyAlignment="1">
      <alignment horizontal="center" vertical="center" wrapText="1"/>
    </xf>
    <xf numFmtId="6" fontId="21" fillId="0" borderId="1" xfId="0" applyNumberFormat="1" applyFont="1" applyBorder="1" applyAlignment="1">
      <alignment horizontal="center" vertical="center" wrapText="1"/>
    </xf>
    <xf numFmtId="3" fontId="21" fillId="0" borderId="1" xfId="0" applyNumberFormat="1" applyFont="1" applyBorder="1" applyAlignment="1">
      <alignment horizontal="center" vertical="center" wrapText="1"/>
    </xf>
    <xf numFmtId="0" fontId="30" fillId="42" borderId="4" xfId="0" applyFont="1" applyFill="1" applyBorder="1" applyAlignment="1">
      <alignment horizontal="center" vertical="center"/>
    </xf>
    <xf numFmtId="0" fontId="30" fillId="3" borderId="1" xfId="0" applyFont="1" applyFill="1" applyBorder="1" applyAlignment="1">
      <alignment horizontal="center" vertical="center"/>
    </xf>
    <xf numFmtId="6" fontId="0" fillId="0" borderId="0" xfId="0" applyNumberFormat="1"/>
    <xf numFmtId="0" fontId="3" fillId="0" borderId="0" xfId="0" applyFont="1" applyAlignment="1">
      <alignment horizontal="right"/>
    </xf>
    <xf numFmtId="0" fontId="30" fillId="42" borderId="1" xfId="0" applyFont="1" applyFill="1" applyBorder="1" applyAlignment="1">
      <alignment horizontal="center" vertical="center"/>
    </xf>
    <xf numFmtId="6" fontId="0" fillId="0" borderId="1" xfId="0" applyNumberFormat="1" applyBorder="1"/>
    <xf numFmtId="0" fontId="0" fillId="0" borderId="1" xfId="0" applyBorder="1"/>
    <xf numFmtId="0" fontId="30" fillId="42" borderId="1" xfId="0" applyFont="1" applyFill="1" applyBorder="1" applyAlignment="1">
      <alignment horizontal="center" vertical="center" wrapText="1"/>
    </xf>
    <xf numFmtId="0" fontId="34" fillId="42" borderId="1" xfId="0" applyFont="1" applyFill="1" applyBorder="1" applyAlignment="1">
      <alignment horizontal="center" vertical="center" wrapText="1"/>
    </xf>
    <xf numFmtId="0" fontId="34" fillId="0" borderId="0" xfId="0" applyFont="1" applyFill="1" applyBorder="1" applyAlignment="1">
      <alignment horizontal="center" vertical="center" wrapText="1"/>
    </xf>
    <xf numFmtId="167" fontId="0" fillId="0" borderId="0" xfId="0" applyNumberFormat="1"/>
    <xf numFmtId="6" fontId="21" fillId="3" borderId="1" xfId="0" applyNumberFormat="1" applyFont="1" applyFill="1" applyBorder="1"/>
    <xf numFmtId="8" fontId="21" fillId="3" borderId="1" xfId="0" applyNumberFormat="1" applyFont="1" applyFill="1" applyBorder="1"/>
    <xf numFmtId="6" fontId="21" fillId="0" borderId="1" xfId="0" quotePrefix="1" applyNumberFormat="1" applyFont="1" applyBorder="1" applyAlignment="1">
      <alignment horizontal="center" vertical="center" wrapText="1"/>
    </xf>
    <xf numFmtId="0" fontId="21" fillId="3" borderId="1" xfId="0" quotePrefix="1" applyFont="1" applyFill="1" applyBorder="1" applyAlignment="1">
      <alignment horizontal="center" vertical="center"/>
    </xf>
    <xf numFmtId="3" fontId="21" fillId="3" borderId="1" xfId="0" quotePrefix="1" applyNumberFormat="1" applyFont="1" applyFill="1" applyBorder="1" applyAlignment="1">
      <alignment horizontal="center" vertical="center"/>
    </xf>
    <xf numFmtId="0" fontId="37" fillId="0" borderId="0" xfId="0" applyFont="1"/>
    <xf numFmtId="166" fontId="32" fillId="0" borderId="0" xfId="2" applyNumberFormat="1" applyFont="1" applyAlignment="1">
      <alignment horizontal="center" vertical="center"/>
    </xf>
    <xf numFmtId="166" fontId="21" fillId="0" borderId="0" xfId="2" applyNumberFormat="1" applyFont="1" applyAlignment="1">
      <alignment horizontal="center" vertical="center"/>
    </xf>
    <xf numFmtId="166" fontId="21" fillId="3" borderId="1" xfId="2" applyNumberFormat="1" applyFont="1" applyFill="1" applyBorder="1" applyAlignment="1">
      <alignment horizontal="center" wrapText="1"/>
    </xf>
    <xf numFmtId="166" fontId="0" fillId="0" borderId="1" xfId="2" applyNumberFormat="1" applyFont="1" applyBorder="1" applyAlignment="1">
      <alignment horizontal="center" vertical="center"/>
    </xf>
    <xf numFmtId="0" fontId="0" fillId="0" borderId="0" xfId="0" applyFont="1" applyBorder="1" applyAlignment="1">
      <alignment horizontal="center" vertical="center"/>
    </xf>
    <xf numFmtId="166" fontId="0" fillId="0" borderId="0" xfId="2" applyNumberFormat="1" applyFont="1" applyBorder="1" applyAlignment="1">
      <alignment horizontal="center" vertical="center"/>
    </xf>
    <xf numFmtId="0" fontId="26" fillId="38" borderId="0" xfId="0" applyFont="1" applyFill="1" applyBorder="1"/>
    <xf numFmtId="0" fontId="26" fillId="0" borderId="0" xfId="0" applyFont="1" applyFill="1" applyBorder="1"/>
    <xf numFmtId="0" fontId="20" fillId="0" borderId="0" xfId="0" applyFont="1" applyFill="1" applyBorder="1"/>
    <xf numFmtId="0" fontId="21" fillId="3" borderId="0" xfId="0" applyFont="1" applyFill="1" applyBorder="1"/>
    <xf numFmtId="9" fontId="21" fillId="0" borderId="0" xfId="1" applyFont="1" applyBorder="1"/>
    <xf numFmtId="1" fontId="28" fillId="3" borderId="0" xfId="0" applyNumberFormat="1" applyFont="1" applyFill="1" applyBorder="1" applyAlignment="1">
      <alignment horizontal="center" vertical="center" wrapText="1"/>
    </xf>
    <xf numFmtId="0" fontId="30" fillId="3" borderId="0" xfId="0" applyFont="1" applyFill="1" applyBorder="1"/>
    <xf numFmtId="9" fontId="1" fillId="0" borderId="0" xfId="1" applyBorder="1"/>
    <xf numFmtId="6" fontId="21" fillId="3" borderId="0" xfId="0" applyNumberFormat="1" applyFont="1" applyFill="1" applyBorder="1"/>
    <xf numFmtId="8" fontId="21" fillId="3" borderId="0" xfId="0" applyNumberFormat="1" applyFont="1" applyFill="1" applyBorder="1"/>
    <xf numFmtId="0" fontId="0" fillId="0" borderId="0" xfId="0" applyBorder="1"/>
    <xf numFmtId="0" fontId="26" fillId="38" borderId="1" xfId="0" applyFont="1" applyFill="1" applyBorder="1"/>
    <xf numFmtId="0" fontId="29" fillId="38" borderId="1" xfId="0" applyFont="1" applyFill="1" applyBorder="1"/>
    <xf numFmtId="9" fontId="21" fillId="0" borderId="1" xfId="1" applyFont="1" applyBorder="1" applyAlignment="1">
      <alignment horizontal="center" vertical="center"/>
    </xf>
    <xf numFmtId="166" fontId="21" fillId="3" borderId="9" xfId="2" applyNumberFormat="1" applyFont="1" applyFill="1" applyBorder="1" applyAlignment="1">
      <alignment horizontal="center" vertical="center"/>
    </xf>
    <xf numFmtId="0" fontId="23" fillId="42" borderId="4" xfId="0" applyFont="1" applyFill="1" applyBorder="1" applyAlignment="1">
      <alignment horizontal="center" vertical="center"/>
    </xf>
    <xf numFmtId="0" fontId="30" fillId="42" borderId="6" xfId="0" applyFont="1" applyFill="1" applyBorder="1" applyAlignment="1">
      <alignment horizontal="center" vertical="center"/>
    </xf>
    <xf numFmtId="0" fontId="30" fillId="42" borderId="5" xfId="0" applyFont="1" applyFill="1" applyBorder="1" applyAlignment="1">
      <alignment horizontal="center" vertical="center"/>
    </xf>
    <xf numFmtId="0" fontId="30" fillId="42" borderId="1" xfId="0" applyFont="1" applyFill="1" applyBorder="1" applyAlignment="1">
      <alignment horizontal="center" vertical="center"/>
    </xf>
    <xf numFmtId="0" fontId="23" fillId="42" borderId="1" xfId="0" applyFont="1" applyFill="1" applyBorder="1" applyAlignment="1">
      <alignment horizontal="center" vertical="center"/>
    </xf>
    <xf numFmtId="0" fontId="30" fillId="42" borderId="1" xfId="0" applyFont="1" applyFill="1" applyBorder="1" applyAlignment="1">
      <alignment horizontal="center"/>
    </xf>
    <xf numFmtId="0" fontId="30" fillId="42" borderId="4" xfId="0" applyFont="1" applyFill="1" applyBorder="1" applyAlignment="1">
      <alignment horizontal="center"/>
    </xf>
    <xf numFmtId="0" fontId="27" fillId="0" borderId="0" xfId="0" applyFont="1" applyFill="1" applyBorder="1" applyAlignment="1">
      <alignment horizontal="center" vertical="center"/>
    </xf>
    <xf numFmtId="0" fontId="29" fillId="0" borderId="0" xfId="0" applyFont="1" applyFill="1" applyBorder="1"/>
    <xf numFmtId="9" fontId="1" fillId="0" borderId="9" xfId="1" applyBorder="1" applyAlignment="1">
      <alignment horizontal="center" vertical="center"/>
    </xf>
    <xf numFmtId="0" fontId="21" fillId="3" borderId="7" xfId="0" applyFont="1" applyFill="1" applyBorder="1" applyAlignment="1">
      <alignment horizontal="center" vertical="center"/>
    </xf>
    <xf numFmtId="1" fontId="0" fillId="0" borderId="5" xfId="0" applyNumberFormat="1" applyBorder="1"/>
    <xf numFmtId="1" fontId="0" fillId="0" borderId="7" xfId="0" applyNumberFormat="1" applyBorder="1"/>
    <xf numFmtId="0" fontId="26" fillId="38" borderId="3" xfId="0" applyFont="1" applyFill="1" applyBorder="1"/>
    <xf numFmtId="0" fontId="26" fillId="38" borderId="28" xfId="0" applyFont="1" applyFill="1" applyBorder="1"/>
    <xf numFmtId="0" fontId="0" fillId="0" borderId="1" xfId="0" applyBorder="1" applyAlignment="1">
      <alignment horizontal="left"/>
    </xf>
    <xf numFmtId="0" fontId="0" fillId="0" borderId="4" xfId="0" applyBorder="1" applyAlignment="1">
      <alignment horizontal="left"/>
    </xf>
    <xf numFmtId="0" fontId="26" fillId="38" borderId="30" xfId="0" applyFont="1" applyFill="1" applyBorder="1" applyAlignment="1">
      <alignment horizontal="center" vertical="center"/>
    </xf>
    <xf numFmtId="0" fontId="26" fillId="38" borderId="8" xfId="0" applyFont="1" applyFill="1" applyBorder="1"/>
    <xf numFmtId="0" fontId="0" fillId="0" borderId="9" xfId="0" applyBorder="1" applyAlignment="1">
      <alignment horizontal="left"/>
    </xf>
    <xf numFmtId="0" fontId="0" fillId="0" borderId="32" xfId="0" applyBorder="1" applyAlignment="1">
      <alignment horizontal="left"/>
    </xf>
    <xf numFmtId="0" fontId="26" fillId="38" borderId="2" xfId="0" applyFont="1" applyFill="1" applyBorder="1"/>
    <xf numFmtId="0" fontId="0" fillId="0" borderId="6" xfId="0" applyBorder="1" applyAlignment="1">
      <alignment horizontal="left"/>
    </xf>
    <xf numFmtId="0" fontId="26" fillId="38" borderId="29" xfId="0" applyFont="1" applyFill="1" applyBorder="1" applyAlignment="1">
      <alignment horizontal="center" vertical="center"/>
    </xf>
    <xf numFmtId="0" fontId="26" fillId="38" borderId="31" xfId="0" applyFont="1" applyFill="1" applyBorder="1" applyAlignment="1">
      <alignment horizontal="center" vertical="center"/>
    </xf>
    <xf numFmtId="0" fontId="3" fillId="0" borderId="33" xfId="0" applyFont="1" applyBorder="1" applyAlignment="1">
      <alignment horizontal="center"/>
    </xf>
    <xf numFmtId="166" fontId="0" fillId="0" borderId="34" xfId="2" applyNumberFormat="1" applyFont="1" applyBorder="1" applyAlignment="1">
      <alignment horizontal="center"/>
    </xf>
    <xf numFmtId="0" fontId="0" fillId="0" borderId="0" xfId="0"/>
    <xf numFmtId="0" fontId="33" fillId="0" borderId="1" xfId="0" applyFont="1" applyFill="1" applyBorder="1" applyAlignment="1">
      <alignment horizontal="center" vertical="center"/>
    </xf>
    <xf numFmtId="0" fontId="3" fillId="0" borderId="35" xfId="0" applyFont="1" applyBorder="1" applyAlignment="1">
      <alignment horizontal="center"/>
    </xf>
    <xf numFmtId="0" fontId="31" fillId="3" borderId="1" xfId="0" applyFont="1" applyFill="1" applyBorder="1" applyAlignment="1">
      <alignment horizontal="center" vertical="center" readingOrder="1"/>
    </xf>
    <xf numFmtId="0" fontId="0" fillId="0" borderId="7" xfId="0" applyBorder="1"/>
    <xf numFmtId="0" fontId="20" fillId="3" borderId="1" xfId="0" applyFont="1" applyFill="1" applyBorder="1" applyAlignment="1">
      <alignment horizontal="center" vertical="center"/>
    </xf>
    <xf numFmtId="1" fontId="21" fillId="3" borderId="9" xfId="0" applyNumberFormat="1" applyFont="1" applyFill="1" applyBorder="1" applyAlignment="1">
      <alignment horizontal="center" vertical="center"/>
    </xf>
    <xf numFmtId="0" fontId="21" fillId="0" borderId="1" xfId="0" applyFont="1" applyFill="1" applyBorder="1" applyAlignment="1">
      <alignment horizontal="center" vertical="center"/>
    </xf>
    <xf numFmtId="0" fontId="0" fillId="0" borderId="9" xfId="0" applyBorder="1"/>
    <xf numFmtId="0" fontId="21" fillId="0" borderId="0" xfId="0" applyFont="1" applyAlignment="1"/>
    <xf numFmtId="1" fontId="21" fillId="3" borderId="1" xfId="0" applyNumberFormat="1" applyFont="1" applyFill="1" applyBorder="1" applyAlignment="1">
      <alignment horizontal="center" vertical="center"/>
    </xf>
    <xf numFmtId="0" fontId="0" fillId="0" borderId="5" xfId="0" applyBorder="1"/>
    <xf numFmtId="166" fontId="0" fillId="0" borderId="5" xfId="2" applyNumberFormat="1" applyFont="1" applyBorder="1" applyAlignment="1">
      <alignment horizontal="center"/>
    </xf>
    <xf numFmtId="0" fontId="40" fillId="0" borderId="1" xfId="0" applyFont="1" applyBorder="1" applyAlignment="1">
      <alignment horizontal="left"/>
    </xf>
    <xf numFmtId="14" fontId="23" fillId="42" borderId="6" xfId="0" applyNumberFormat="1" applyFont="1" applyFill="1" applyBorder="1" applyAlignment="1">
      <alignment horizontal="center" vertical="center"/>
    </xf>
    <xf numFmtId="14" fontId="23" fillId="42" borderId="4" xfId="0" applyNumberFormat="1" applyFont="1" applyFill="1" applyBorder="1" applyAlignment="1">
      <alignment horizontal="center" vertical="center"/>
    </xf>
    <xf numFmtId="0" fontId="23" fillId="42" borderId="1" xfId="0" applyFont="1" applyFill="1" applyBorder="1" applyAlignment="1">
      <alignment horizontal="center" vertical="center"/>
    </xf>
    <xf numFmtId="14" fontId="23" fillId="42" borderId="1" xfId="0" applyNumberFormat="1" applyFont="1" applyFill="1" applyBorder="1" applyAlignment="1">
      <alignment horizontal="center" vertical="center"/>
    </xf>
    <xf numFmtId="0" fontId="20" fillId="0" borderId="1" xfId="0" applyFont="1" applyFill="1" applyBorder="1" applyAlignment="1">
      <alignment horizontal="center" vertical="center"/>
    </xf>
    <xf numFmtId="1" fontId="20" fillId="0" borderId="1" xfId="0" applyNumberFormat="1" applyFont="1" applyFill="1" applyBorder="1" applyAlignment="1">
      <alignment horizontal="center" vertical="center"/>
    </xf>
    <xf numFmtId="9" fontId="21" fillId="0" borderId="9" xfId="1" applyFont="1" applyBorder="1" applyAlignment="1">
      <alignment horizontal="center" vertical="center"/>
    </xf>
    <xf numFmtId="166" fontId="21" fillId="0" borderId="9" xfId="2" applyNumberFormat="1" applyFont="1" applyBorder="1" applyAlignment="1">
      <alignment horizontal="center" vertical="center"/>
    </xf>
    <xf numFmtId="166" fontId="21" fillId="0" borderId="1" xfId="2" applyNumberFormat="1" applyFont="1" applyBorder="1" applyAlignment="1">
      <alignment horizontal="center" vertical="center"/>
    </xf>
    <xf numFmtId="166" fontId="21" fillId="0" borderId="9" xfId="1" applyNumberFormat="1" applyFont="1" applyBorder="1" applyAlignment="1">
      <alignment horizontal="center" vertical="center"/>
    </xf>
    <xf numFmtId="166" fontId="21" fillId="0" borderId="7" xfId="1" applyNumberFormat="1" applyFont="1" applyBorder="1" applyAlignment="1">
      <alignment horizontal="center" vertical="center"/>
    </xf>
    <xf numFmtId="9" fontId="21" fillId="0" borderId="1" xfId="1" quotePrefix="1" applyFont="1" applyBorder="1" applyAlignment="1">
      <alignment horizontal="center" vertical="center"/>
    </xf>
    <xf numFmtId="1" fontId="21" fillId="3" borderId="0" xfId="0" applyNumberFormat="1" applyFont="1" applyFill="1" applyBorder="1" applyAlignment="1">
      <alignment horizontal="center" vertical="center"/>
    </xf>
    <xf numFmtId="9" fontId="21" fillId="0" borderId="0" xfId="1" applyFont="1" applyBorder="1" applyAlignment="1">
      <alignment horizontal="center" vertical="center"/>
    </xf>
    <xf numFmtId="166" fontId="21" fillId="0" borderId="0" xfId="2" applyNumberFormat="1" applyFont="1" applyBorder="1" applyAlignment="1">
      <alignment horizontal="center" vertical="center"/>
    </xf>
    <xf numFmtId="0" fontId="41" fillId="3" borderId="0" xfId="0" applyFont="1" applyFill="1" applyBorder="1"/>
    <xf numFmtId="14" fontId="23" fillId="0" borderId="0" xfId="0" applyNumberFormat="1" applyFont="1" applyFill="1" applyBorder="1" applyAlignment="1">
      <alignment horizontal="center" vertic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30" fillId="42" borderId="4" xfId="0" applyFont="1" applyFill="1" applyBorder="1" applyAlignment="1">
      <alignment horizontal="center" vertical="center" wrapText="1"/>
    </xf>
    <xf numFmtId="166" fontId="21" fillId="3" borderId="0" xfId="0" applyNumberFormat="1" applyFont="1" applyFill="1" applyBorder="1"/>
    <xf numFmtId="43" fontId="26" fillId="0" borderId="0" xfId="0" applyNumberFormat="1" applyFont="1" applyFill="1" applyBorder="1"/>
    <xf numFmtId="43" fontId="21" fillId="3" borderId="0" xfId="0" applyNumberFormat="1" applyFont="1" applyFill="1" applyBorder="1"/>
    <xf numFmtId="166" fontId="21" fillId="3" borderId="0" xfId="2" applyNumberFormat="1" applyFont="1" applyFill="1" applyBorder="1"/>
    <xf numFmtId="0" fontId="30" fillId="3" borderId="0" xfId="0" applyFont="1" applyFill="1" applyBorder="1" applyAlignment="1">
      <alignment horizontal="center" vertical="center"/>
    </xf>
    <xf numFmtId="166" fontId="21" fillId="3" borderId="0" xfId="2" applyNumberFormat="1" applyFont="1" applyFill="1" applyBorder="1" applyAlignment="1">
      <alignment horizontal="center" vertical="center"/>
    </xf>
    <xf numFmtId="166" fontId="21" fillId="3" borderId="1" xfId="2" applyNumberFormat="1" applyFont="1" applyFill="1" applyBorder="1" applyAlignment="1">
      <alignment horizontal="center" vertical="center"/>
    </xf>
    <xf numFmtId="166" fontId="21" fillId="3" borderId="1" xfId="2" applyNumberFormat="1" applyFont="1" applyFill="1" applyBorder="1"/>
    <xf numFmtId="166" fontId="21" fillId="3" borderId="5" xfId="2" applyNumberFormat="1" applyFont="1" applyFill="1" applyBorder="1"/>
    <xf numFmtId="166" fontId="21" fillId="3" borderId="1" xfId="2" applyNumberFormat="1" applyFont="1" applyFill="1" applyBorder="1" applyAlignment="1">
      <alignment horizontal="center"/>
    </xf>
    <xf numFmtId="0" fontId="23" fillId="42" borderId="5" xfId="0" applyFont="1" applyFill="1" applyBorder="1" applyAlignment="1">
      <alignment horizontal="center" vertical="center"/>
    </xf>
    <xf numFmtId="166" fontId="21" fillId="0" borderId="7" xfId="2" applyNumberFormat="1" applyFont="1" applyBorder="1" applyAlignment="1">
      <alignment horizontal="center" vertical="center"/>
    </xf>
    <xf numFmtId="9" fontId="21" fillId="0" borderId="5" xfId="1" quotePrefix="1" applyFont="1" applyBorder="1" applyAlignment="1">
      <alignment horizontal="center" vertical="center"/>
    </xf>
    <xf numFmtId="9" fontId="21" fillId="0" borderId="9" xfId="1" quotePrefix="1" applyFont="1" applyBorder="1" applyAlignment="1">
      <alignment horizontal="center" vertical="center"/>
    </xf>
    <xf numFmtId="9" fontId="21" fillId="0" borderId="7" xfId="1" quotePrefix="1" applyFont="1" applyBorder="1" applyAlignment="1">
      <alignment horizontal="center" vertical="center"/>
    </xf>
    <xf numFmtId="0" fontId="22" fillId="39" borderId="0" xfId="0" applyFont="1" applyFill="1" applyAlignment="1">
      <alignment horizontal="center" vertical="center"/>
    </xf>
    <xf numFmtId="0" fontId="23" fillId="42" borderId="8" xfId="0" applyFont="1" applyFill="1" applyBorder="1" applyAlignment="1">
      <alignment horizontal="center" vertical="center"/>
    </xf>
    <xf numFmtId="0" fontId="23" fillId="42" borderId="3" xfId="0" applyFont="1" applyFill="1" applyBorder="1" applyAlignment="1">
      <alignment horizontal="center" vertic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30" fillId="3" borderId="4" xfId="0" applyFont="1" applyFill="1" applyBorder="1" applyAlignment="1">
      <alignment horizontal="center" vertical="center"/>
    </xf>
    <xf numFmtId="0" fontId="30" fillId="3" borderId="1" xfId="0" applyFont="1" applyFill="1" applyBorder="1" applyAlignment="1">
      <alignment horizontal="center" vertical="center"/>
    </xf>
    <xf numFmtId="0" fontId="30" fillId="3" borderId="6" xfId="0" applyFont="1" applyFill="1" applyBorder="1" applyAlignment="1">
      <alignment horizontal="center" vertical="center"/>
    </xf>
    <xf numFmtId="0" fontId="30" fillId="3" borderId="9" xfId="0" applyFont="1" applyFill="1" applyBorder="1" applyAlignment="1">
      <alignment horizontal="center" vertical="center"/>
    </xf>
    <xf numFmtId="0" fontId="30" fillId="42" borderId="8" xfId="0" applyFont="1" applyFill="1" applyBorder="1" applyAlignment="1">
      <alignment horizontal="center"/>
    </xf>
    <xf numFmtId="0" fontId="30" fillId="42" borderId="3" xfId="0" applyFont="1" applyFill="1" applyBorder="1" applyAlignment="1">
      <alignment horizontal="center"/>
    </xf>
    <xf numFmtId="0" fontId="30" fillId="42" borderId="4" xfId="0" applyFont="1" applyFill="1" applyBorder="1" applyAlignment="1">
      <alignment horizontal="center" vertical="center"/>
    </xf>
    <xf numFmtId="0" fontId="30" fillId="42" borderId="1" xfId="0" applyFont="1" applyFill="1" applyBorder="1" applyAlignment="1">
      <alignment horizontal="center" vertical="center"/>
    </xf>
    <xf numFmtId="0" fontId="30" fillId="42" borderId="6" xfId="0" applyFont="1" applyFill="1" applyBorder="1" applyAlignment="1">
      <alignment horizontal="center" vertical="center"/>
    </xf>
    <xf numFmtId="0" fontId="30" fillId="42" borderId="9" xfId="0" applyFont="1" applyFill="1" applyBorder="1" applyAlignment="1">
      <alignment horizontal="center" vertical="center"/>
    </xf>
    <xf numFmtId="0" fontId="30" fillId="42" borderId="2" xfId="0" applyFont="1" applyFill="1" applyBorder="1" applyAlignment="1">
      <alignment horizontal="center" vertical="center"/>
    </xf>
    <xf numFmtId="0" fontId="30" fillId="42" borderId="8" xfId="0" applyFont="1" applyFill="1" applyBorder="1" applyAlignment="1">
      <alignment horizontal="center" vertical="center"/>
    </xf>
    <xf numFmtId="0" fontId="30" fillId="42" borderId="3" xfId="0" applyFont="1" applyFill="1" applyBorder="1" applyAlignment="1">
      <alignment horizontal="center" vertical="center"/>
    </xf>
    <xf numFmtId="0" fontId="30" fillId="42" borderId="2" xfId="0" applyFont="1" applyFill="1" applyBorder="1" applyAlignment="1">
      <alignment horizontal="center" vertical="center" wrapText="1"/>
    </xf>
    <xf numFmtId="0" fontId="30" fillId="42" borderId="8" xfId="0" applyFont="1" applyFill="1" applyBorder="1" applyAlignment="1">
      <alignment horizontal="center" vertical="center" wrapText="1"/>
    </xf>
    <xf numFmtId="0" fontId="30" fillId="42" borderId="4" xfId="0" applyFont="1" applyFill="1" applyBorder="1" applyAlignment="1">
      <alignment horizontal="center" vertical="center" wrapText="1"/>
    </xf>
    <xf numFmtId="0" fontId="30" fillId="42" borderId="1" xfId="0" applyFont="1" applyFill="1" applyBorder="1" applyAlignment="1">
      <alignment horizontal="center" vertical="center" wrapText="1"/>
    </xf>
    <xf numFmtId="0" fontId="30" fillId="42" borderId="4" xfId="0" applyFont="1" applyFill="1" applyBorder="1" applyAlignment="1">
      <alignment horizontal="center"/>
    </xf>
    <xf numFmtId="0" fontId="30" fillId="42" borderId="1" xfId="0" applyFont="1" applyFill="1" applyBorder="1" applyAlignment="1">
      <alignment horizontal="center"/>
    </xf>
    <xf numFmtId="0" fontId="34" fillId="3" borderId="19" xfId="0" applyFont="1" applyFill="1" applyBorder="1" applyAlignment="1">
      <alignment horizontal="center" vertical="center" wrapText="1" readingOrder="1"/>
    </xf>
    <xf numFmtId="0" fontId="34" fillId="3" borderId="21" xfId="0" applyFont="1" applyFill="1" applyBorder="1" applyAlignment="1">
      <alignment horizontal="center" vertical="center" wrapText="1" readingOrder="1"/>
    </xf>
    <xf numFmtId="0" fontId="34" fillId="3" borderId="22" xfId="0" applyFont="1" applyFill="1" applyBorder="1" applyAlignment="1">
      <alignment horizontal="center" vertical="center" wrapText="1" readingOrder="1"/>
    </xf>
    <xf numFmtId="0" fontId="34" fillId="3" borderId="1" xfId="0" applyFont="1" applyFill="1" applyBorder="1" applyAlignment="1">
      <alignment horizontal="center" vertical="center" wrapText="1" readingOrder="1"/>
    </xf>
    <xf numFmtId="0" fontId="31" fillId="40" borderId="27" xfId="0" applyFont="1" applyFill="1" applyBorder="1" applyAlignment="1">
      <alignment horizontal="center" vertical="center" wrapText="1" readingOrder="1"/>
    </xf>
    <xf numFmtId="0" fontId="21" fillId="2" borderId="0" xfId="0" applyFont="1" applyFill="1" applyBorder="1" applyAlignment="1">
      <alignment horizontal="center"/>
    </xf>
    <xf numFmtId="0" fontId="21" fillId="2" borderId="27" xfId="0" applyFont="1" applyFill="1" applyBorder="1" applyAlignment="1">
      <alignment horizontal="center"/>
    </xf>
    <xf numFmtId="9" fontId="0" fillId="0" borderId="0" xfId="0" applyNumberFormat="1" applyFont="1" applyAlignment="1">
      <alignment horizontal="center" vertical="center" wrapText="1"/>
    </xf>
    <xf numFmtId="0" fontId="0" fillId="0" borderId="0" xfId="0" applyFont="1" applyAlignment="1">
      <alignment horizontal="center" vertical="center" wrapText="1"/>
    </xf>
  </cellXfs>
  <cellStyles count="47">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2" builtinId="3"/>
    <cellStyle name="Comma 2" xfId="44" xr:uid="{9499E6E4-4910-4A0C-A02A-950FBD404BFB}"/>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5" builtinId="8"/>
    <cellStyle name="Input" xfId="11" builtinId="20" customBuiltin="1"/>
    <cellStyle name="Linked Cell" xfId="14" builtinId="24" customBuiltin="1"/>
    <cellStyle name="Neutral" xfId="10" builtinId="28" customBuiltin="1"/>
    <cellStyle name="Normal" xfId="0" builtinId="0"/>
    <cellStyle name="Normal 2 2 2" xfId="46" xr:uid="{FB8CAFA6-22F4-4F8D-8435-335629BDE3EB}"/>
    <cellStyle name="Note" xfId="17" builtinId="10" customBuiltin="1"/>
    <cellStyle name="Output" xfId="12" builtinId="21" customBuiltin="1"/>
    <cellStyle name="Percent" xfId="1" builtinId="5"/>
    <cellStyle name="Title" xfId="3" builtinId="15" customBuiltin="1"/>
    <cellStyle name="Total" xfId="19" builtinId="25" customBuiltin="1"/>
    <cellStyle name="Warning Text" xfId="16" builtinId="11" customBuiltin="1"/>
  </cellStyles>
  <dxfs count="0"/>
  <tableStyles count="0" defaultTableStyle="TableStyleMedium9" defaultPivotStyle="PivotStyleLight16"/>
  <colors>
    <mruColors>
      <color rgb="FF105BD8"/>
      <color rgb="FF0B3D91"/>
      <color rgb="FF061F4A"/>
      <color rgb="FF212121"/>
      <color rgb="FFAEB0B5"/>
      <color rgb="FF323A45"/>
      <color rgb="FF004225"/>
      <color rgb="FFDD36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5.6</c:v>
                </c:pt>
                <c:pt idx="1">
                  <c:v>5.2</c:v>
                </c:pt>
                <c:pt idx="2">
                  <c:v>4.8</c:v>
                </c:pt>
                <c:pt idx="3">
                  <c:v>4.4000000000000004</c:v>
                </c:pt>
                <c:pt idx="4">
                  <c:v>4</c:v>
                </c:pt>
                <c:pt idx="5">
                  <c:v>3.6</c:v>
                </c:pt>
                <c:pt idx="6">
                  <c:v>3.2</c:v>
                </c:pt>
                <c:pt idx="7">
                  <c:v>2.8000000000000003</c:v>
                </c:pt>
                <c:pt idx="8">
                  <c:v>2.4000000000000004</c:v>
                </c:pt>
                <c:pt idx="9">
                  <c:v>2.0000000000000004</c:v>
                </c:pt>
              </c:numCache>
            </c:numRef>
          </c:val>
          <c:extLst>
            <c:ext xmlns:c16="http://schemas.microsoft.com/office/drawing/2014/chart" uri="{C3380CC4-5D6E-409C-BE32-E72D297353CC}">
              <c16:uniqueId val="{00000000-8718-41DC-80C4-A5E6D6C7CEEC}"/>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19.5</c:v>
                </c:pt>
                <c:pt idx="1">
                  <c:v>22</c:v>
                </c:pt>
                <c:pt idx="2">
                  <c:v>24.5</c:v>
                </c:pt>
                <c:pt idx="3">
                  <c:v>27</c:v>
                </c:pt>
                <c:pt idx="4">
                  <c:v>29.5</c:v>
                </c:pt>
                <c:pt idx="5">
                  <c:v>32</c:v>
                </c:pt>
                <c:pt idx="6">
                  <c:v>34.5</c:v>
                </c:pt>
                <c:pt idx="7">
                  <c:v>37</c:v>
                </c:pt>
                <c:pt idx="8">
                  <c:v>39.5</c:v>
                </c:pt>
                <c:pt idx="9">
                  <c:v>42</c:v>
                </c:pt>
              </c:numCache>
            </c:numRef>
          </c:val>
          <c:extLst>
            <c:ext xmlns:c16="http://schemas.microsoft.com/office/drawing/2014/chart" uri="{C3380CC4-5D6E-409C-BE32-E72D297353CC}">
              <c16:uniqueId val="{00000001-8718-41DC-80C4-A5E6D6C7CEEC}"/>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7.6</c:v>
                </c:pt>
                <c:pt idx="1">
                  <c:v>7.2</c:v>
                </c:pt>
                <c:pt idx="2">
                  <c:v>6.8</c:v>
                </c:pt>
                <c:pt idx="3">
                  <c:v>6.4</c:v>
                </c:pt>
                <c:pt idx="4">
                  <c:v>6</c:v>
                </c:pt>
                <c:pt idx="5">
                  <c:v>5.6</c:v>
                </c:pt>
                <c:pt idx="6">
                  <c:v>5.2</c:v>
                </c:pt>
                <c:pt idx="7">
                  <c:v>4.8000000000000007</c:v>
                </c:pt>
                <c:pt idx="8">
                  <c:v>4.4000000000000004</c:v>
                </c:pt>
                <c:pt idx="9">
                  <c:v>4</c:v>
                </c:pt>
              </c:numCache>
            </c:numRef>
          </c:val>
          <c:extLst>
            <c:ext xmlns:c16="http://schemas.microsoft.com/office/drawing/2014/chart" uri="{C3380CC4-5D6E-409C-BE32-E72D297353CC}">
              <c16:uniqueId val="{00000002-8718-41DC-80C4-A5E6D6C7CEEC}"/>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18-41DC-80C4-A5E6D6C7CEEC}"/>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5-8718-41DC-80C4-A5E6D6C7CEEC}"/>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718-41DC-80C4-A5E6D6C7CEEC}"/>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718-41DC-80C4-A5E6D6C7CEEC}"/>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8-8718-41DC-80C4-A5E6D6C7CEE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5.7</c:v>
                </c:pt>
                <c:pt idx="1">
                  <c:v>5.4</c:v>
                </c:pt>
                <c:pt idx="2">
                  <c:v>5.0999999999999996</c:v>
                </c:pt>
                <c:pt idx="3">
                  <c:v>4.8</c:v>
                </c:pt>
                <c:pt idx="4">
                  <c:v>4.5</c:v>
                </c:pt>
                <c:pt idx="5">
                  <c:v>4.2</c:v>
                </c:pt>
                <c:pt idx="6">
                  <c:v>3.9</c:v>
                </c:pt>
                <c:pt idx="7">
                  <c:v>3.6</c:v>
                </c:pt>
                <c:pt idx="8">
                  <c:v>3.3000000000000003</c:v>
                </c:pt>
                <c:pt idx="9">
                  <c:v>3.0000000000000004</c:v>
                </c:pt>
              </c:numCache>
            </c:numRef>
          </c:val>
          <c:extLst>
            <c:ext xmlns:c16="http://schemas.microsoft.com/office/drawing/2014/chart" uri="{C3380CC4-5D6E-409C-BE32-E72D297353CC}">
              <c16:uniqueId val="{00000000-A1F5-43C4-8638-9FF0FCC03818}"/>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21.1</c:v>
                </c:pt>
                <c:pt idx="1">
                  <c:v>25.2</c:v>
                </c:pt>
                <c:pt idx="2">
                  <c:v>29.299999999999997</c:v>
                </c:pt>
                <c:pt idx="3">
                  <c:v>33.4</c:v>
                </c:pt>
                <c:pt idx="4">
                  <c:v>37.5</c:v>
                </c:pt>
                <c:pt idx="5">
                  <c:v>41.6</c:v>
                </c:pt>
                <c:pt idx="6">
                  <c:v>45.7</c:v>
                </c:pt>
                <c:pt idx="7">
                  <c:v>49.800000000000004</c:v>
                </c:pt>
                <c:pt idx="8">
                  <c:v>53.900000000000006</c:v>
                </c:pt>
                <c:pt idx="9">
                  <c:v>58.000000000000007</c:v>
                </c:pt>
              </c:numCache>
            </c:numRef>
          </c:val>
          <c:extLst>
            <c:ext xmlns:c16="http://schemas.microsoft.com/office/drawing/2014/chart" uri="{C3380CC4-5D6E-409C-BE32-E72D297353CC}">
              <c16:uniqueId val="{00000001-A1F5-43C4-8638-9FF0FCC03818}"/>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7.8</c:v>
                </c:pt>
                <c:pt idx="1">
                  <c:v>7.6</c:v>
                </c:pt>
                <c:pt idx="2">
                  <c:v>7.4</c:v>
                </c:pt>
                <c:pt idx="3">
                  <c:v>7.2</c:v>
                </c:pt>
                <c:pt idx="4">
                  <c:v>7</c:v>
                </c:pt>
                <c:pt idx="5">
                  <c:v>6.8</c:v>
                </c:pt>
                <c:pt idx="6">
                  <c:v>6.6</c:v>
                </c:pt>
                <c:pt idx="7">
                  <c:v>6.4</c:v>
                </c:pt>
                <c:pt idx="8">
                  <c:v>6.2</c:v>
                </c:pt>
                <c:pt idx="9">
                  <c:v>6</c:v>
                </c:pt>
              </c:numCache>
            </c:numRef>
          </c:val>
          <c:extLst>
            <c:ext xmlns:c16="http://schemas.microsoft.com/office/drawing/2014/chart" uri="{C3380CC4-5D6E-409C-BE32-E72D297353CC}">
              <c16:uniqueId val="{00000002-A1F5-43C4-8638-9FF0FCC03818}"/>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1F5-43C4-8638-9FF0FCC03818}"/>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1F5-43C4-8638-9FF0FCC03818}"/>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1F5-43C4-8638-9FF0FCC03818}"/>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1F5-43C4-8638-9FF0FCC03818}"/>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1F5-43C4-8638-9FF0FCC0381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5.8</c:v>
                </c:pt>
                <c:pt idx="1">
                  <c:v>5.6</c:v>
                </c:pt>
                <c:pt idx="2">
                  <c:v>5.4</c:v>
                </c:pt>
                <c:pt idx="3">
                  <c:v>5.2</c:v>
                </c:pt>
                <c:pt idx="4">
                  <c:v>5</c:v>
                </c:pt>
                <c:pt idx="5">
                  <c:v>4.8</c:v>
                </c:pt>
                <c:pt idx="6">
                  <c:v>4.5999999999999996</c:v>
                </c:pt>
                <c:pt idx="7">
                  <c:v>4.4000000000000004</c:v>
                </c:pt>
                <c:pt idx="8">
                  <c:v>4.2</c:v>
                </c:pt>
                <c:pt idx="9">
                  <c:v>4</c:v>
                </c:pt>
              </c:numCache>
            </c:numRef>
          </c:val>
          <c:extLst>
            <c:ext xmlns:c16="http://schemas.microsoft.com/office/drawing/2014/chart" uri="{C3380CC4-5D6E-409C-BE32-E72D297353CC}">
              <c16:uniqueId val="{00000000-DCC0-4EAE-91DE-A7E18EE4DEB3}"/>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22.6</c:v>
                </c:pt>
                <c:pt idx="1">
                  <c:v>28.2</c:v>
                </c:pt>
                <c:pt idx="2">
                  <c:v>33.799999999999997</c:v>
                </c:pt>
                <c:pt idx="3">
                  <c:v>39.4</c:v>
                </c:pt>
                <c:pt idx="4">
                  <c:v>45</c:v>
                </c:pt>
                <c:pt idx="5">
                  <c:v>50.6</c:v>
                </c:pt>
                <c:pt idx="6">
                  <c:v>56.2</c:v>
                </c:pt>
                <c:pt idx="7">
                  <c:v>61.800000000000004</c:v>
                </c:pt>
                <c:pt idx="8">
                  <c:v>67.400000000000006</c:v>
                </c:pt>
                <c:pt idx="9">
                  <c:v>73</c:v>
                </c:pt>
              </c:numCache>
            </c:numRef>
          </c:val>
          <c:extLst>
            <c:ext xmlns:c16="http://schemas.microsoft.com/office/drawing/2014/chart" uri="{C3380CC4-5D6E-409C-BE32-E72D297353CC}">
              <c16:uniqueId val="{00000001-DCC0-4EAE-91DE-A7E18EE4DEB3}"/>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DCC0-4EAE-91DE-A7E18EE4DEB3}"/>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CC0-4EAE-91DE-A7E18EE4DEB3}"/>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DCC0-4EAE-91DE-A7E18EE4DEB3}"/>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CC0-4EAE-91DE-A7E18EE4DEB3}"/>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CC0-4EAE-91DE-A7E18EE4DEB3}"/>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DCC0-4EAE-91DE-A7E18EE4DEB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6313-4077-A941-8E2C5279F66D}"/>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13-4077-A941-8E2C5279F66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a:t>
            </a:r>
            <a:r>
              <a:rPr lang="en-US" baseline="0"/>
              <a:t>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626596.3506845556</c:v>
                </c:pt>
                <c:pt idx="1">
                  <c:v>554949.66121809336</c:v>
                </c:pt>
                <c:pt idx="2">
                  <c:v>479499.88748641056</c:v>
                </c:pt>
                <c:pt idx="3">
                  <c:v>403591.98130158504</c:v>
                </c:pt>
                <c:pt idx="4">
                  <c:v>323479.46843717369</c:v>
                </c:pt>
                <c:pt idx="5">
                  <c:v>240278.98234962503</c:v>
                </c:pt>
                <c:pt idx="6">
                  <c:v>153899.04911515932</c:v>
                </c:pt>
                <c:pt idx="7">
                  <c:v>64245.771042335196</c:v>
                </c:pt>
                <c:pt idx="8">
                  <c:v>-28777.233689088491</c:v>
                </c:pt>
                <c:pt idx="9">
                  <c:v>-125268.89283422614</c:v>
                </c:pt>
              </c:numCache>
            </c:numRef>
          </c:val>
          <c:extLst>
            <c:ext xmlns:c16="http://schemas.microsoft.com/office/drawing/2014/chart" uri="{C3380CC4-5D6E-409C-BE32-E72D297353CC}">
              <c16:uniqueId val="{00000000-6C68-4877-AA88-42AD6F52C98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1015382.1427866663</c:v>
                </c:pt>
                <c:pt idx="1">
                  <c:v>860806.91889081709</c:v>
                </c:pt>
                <c:pt idx="2">
                  <c:v>783829.05435528257</c:v>
                </c:pt>
                <c:pt idx="3">
                  <c:v>705361.00341239618</c:v>
                </c:pt>
                <c:pt idx="4">
                  <c:v>870194.7469382342</c:v>
                </c:pt>
                <c:pt idx="5">
                  <c:v>906870.43253758887</c:v>
                </c:pt>
                <c:pt idx="6">
                  <c:v>952004.33254813403</c:v>
                </c:pt>
                <c:pt idx="7">
                  <c:v>1104818.9996572596</c:v>
                </c:pt>
                <c:pt idx="8">
                  <c:v>1204888.3595888207</c:v>
                </c:pt>
                <c:pt idx="9">
                  <c:v>1308519.8215069366</c:v>
                </c:pt>
              </c:numCache>
            </c:numRef>
          </c:val>
          <c:extLst>
            <c:ext xmlns:c16="http://schemas.microsoft.com/office/drawing/2014/chart" uri="{C3380CC4-5D6E-409C-BE32-E72D297353CC}">
              <c16:uniqueId val="{00000001-6C68-4877-AA88-42AD6F52C98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14348.156857365075</c:v>
                </c:pt>
                <c:pt idx="1">
                  <c:v>13480.476442402538</c:v>
                </c:pt>
                <c:pt idx="2">
                  <c:v>14797.077811727693</c:v>
                </c:pt>
                <c:pt idx="3">
                  <c:v>14013.206321883286</c:v>
                </c:pt>
                <c:pt idx="4">
                  <c:v>13195.485835886508</c:v>
                </c:pt>
                <c:pt idx="5">
                  <c:v>12342.875942487201</c:v>
                </c:pt>
                <c:pt idx="6">
                  <c:v>11454.308153583661</c:v>
                </c:pt>
                <c:pt idx="7">
                  <c:v>10528.68519731308</c:v>
                </c:pt>
                <c:pt idx="8">
                  <c:v>9564.8802940963378</c:v>
                </c:pt>
                <c:pt idx="9">
                  <c:v>8561.7364152380942</c:v>
                </c:pt>
              </c:numCache>
            </c:numRef>
          </c:val>
          <c:extLst>
            <c:ext xmlns:c16="http://schemas.microsoft.com/office/drawing/2014/chart" uri="{C3380CC4-5D6E-409C-BE32-E72D297353CC}">
              <c16:uniqueId val="{00000002-6C68-4877-AA88-42AD6F52C98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68-4877-AA88-42AD6F52C98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68-4877-AA88-42AD6F52C98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68-4877-AA88-42AD6F52C98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6C68-4877-AA88-42AD6F52C98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6C68-4877-AA88-42AD6F52C98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643753.5802638334</c:v>
                </c:pt>
                <c:pt idx="1">
                  <c:v>589950.40955982008</c:v>
                </c:pt>
                <c:pt idx="2">
                  <c:v>533051.03244925244</c:v>
                </c:pt>
                <c:pt idx="3">
                  <c:v>476421.53845104983</c:v>
                </c:pt>
                <c:pt idx="4">
                  <c:v>416337.15380274138</c:v>
                </c:pt>
                <c:pt idx="5">
                  <c:v>353936.78923707985</c:v>
                </c:pt>
                <c:pt idx="6">
                  <c:v>289151.83931123058</c:v>
                </c:pt>
                <c:pt idx="7">
                  <c:v>221911.88075661246</c:v>
                </c:pt>
                <c:pt idx="8">
                  <c:v>152144.62720804475</c:v>
                </c:pt>
                <c:pt idx="9">
                  <c:v>79775.882849191432</c:v>
                </c:pt>
              </c:numCache>
            </c:numRef>
          </c:val>
          <c:extLst>
            <c:ext xmlns:c16="http://schemas.microsoft.com/office/drawing/2014/chart" uri="{C3380CC4-5D6E-409C-BE32-E72D297353CC}">
              <c16:uniqueId val="{00000000-87EB-421A-89CA-DE357EFB09CC}"/>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1057713.3062799997</c:v>
                </c:pt>
                <c:pt idx="1">
                  <c:v>942834.05370095046</c:v>
                </c:pt>
                <c:pt idx="2">
                  <c:v>892537.05465614656</c:v>
                </c:pt>
                <c:pt idx="3">
                  <c:v>886300.1994161614</c:v>
                </c:pt>
                <c:pt idx="4">
                  <c:v>1100892.221843035</c:v>
                </c:pt>
                <c:pt idx="5">
                  <c:v>1189244.141821065</c:v>
                </c:pt>
                <c:pt idx="6">
                  <c:v>1288029.0465954705</c:v>
                </c:pt>
                <c:pt idx="7">
                  <c:v>1496527.8091752976</c:v>
                </c:pt>
                <c:pt idx="8">
                  <c:v>1654374.2185107695</c:v>
                </c:pt>
                <c:pt idx="9">
                  <c:v>1817937.1282851454</c:v>
                </c:pt>
              </c:numCache>
            </c:numRef>
          </c:val>
          <c:extLst>
            <c:ext xmlns:c16="http://schemas.microsoft.com/office/drawing/2014/chart" uri="{C3380CC4-5D6E-409C-BE32-E72D297353CC}">
              <c16:uniqueId val="{00000001-87EB-421A-89CA-DE357EFB09CC}"/>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14776.243678126981</c:v>
                </c:pt>
                <c:pt idx="1">
                  <c:v>14353.773556756823</c:v>
                </c:pt>
                <c:pt idx="2">
                  <c:v>16133.222396689751</c:v>
                </c:pt>
                <c:pt idx="3">
                  <c:v>15830.362957431684</c:v>
                </c:pt>
                <c:pt idx="4">
                  <c:v>15512.360546210715</c:v>
                </c:pt>
                <c:pt idx="5">
                  <c:v>15178.730587924028</c:v>
                </c:pt>
                <c:pt idx="6">
                  <c:v>14828.975181653488</c:v>
                </c:pt>
                <c:pt idx="7">
                  <c:v>14462.582761463047</c:v>
                </c:pt>
                <c:pt idx="8">
                  <c:v>14079.027748958426</c:v>
                </c:pt>
                <c:pt idx="9">
                  <c:v>13677.770197415128</c:v>
                </c:pt>
              </c:numCache>
            </c:numRef>
          </c:val>
          <c:extLst>
            <c:ext xmlns:c16="http://schemas.microsoft.com/office/drawing/2014/chart" uri="{C3380CC4-5D6E-409C-BE32-E72D297353CC}">
              <c16:uniqueId val="{00000002-87EB-421A-89CA-DE357EFB09CC}"/>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7EB-421A-89CA-DE357EFB09CC}"/>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EB-421A-89CA-DE357EFB09CC}"/>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7EB-421A-89CA-DE357EFB09CC}"/>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87EB-421A-89CA-DE357EFB09CC}"/>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87EB-421A-89CA-DE357EFB09C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a:t>
            </a:r>
            <a:r>
              <a:rPr lang="en-US" baseline="0"/>
              <a:t> Forecast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660910.80984311108</c:v>
                </c:pt>
                <c:pt idx="1">
                  <c:v>624951.15790154669</c:v>
                </c:pt>
                <c:pt idx="2">
                  <c:v>586602.17741209408</c:v>
                </c:pt>
                <c:pt idx="3">
                  <c:v>549251.09560051467</c:v>
                </c:pt>
                <c:pt idx="4">
                  <c:v>509194.839168309</c:v>
                </c:pt>
                <c:pt idx="5">
                  <c:v>467594.59612453473</c:v>
                </c:pt>
                <c:pt idx="6">
                  <c:v>424404.62950730184</c:v>
                </c:pt>
                <c:pt idx="7">
                  <c:v>379577.99047088978</c:v>
                </c:pt>
                <c:pt idx="8">
                  <c:v>333066.48810517794</c:v>
                </c:pt>
                <c:pt idx="9">
                  <c:v>284820.65853260912</c:v>
                </c:pt>
              </c:numCache>
            </c:numRef>
          </c:val>
          <c:extLst>
            <c:ext xmlns:c16="http://schemas.microsoft.com/office/drawing/2014/chart" uri="{C3380CC4-5D6E-409C-BE32-E72D297353CC}">
              <c16:uniqueId val="{00000000-553E-4A6C-A8C9-9DACE9FB41FD}"/>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1097398.7720549996</c:v>
                </c:pt>
                <c:pt idx="1">
                  <c:v>1019734.4925854504</c:v>
                </c:pt>
                <c:pt idx="2">
                  <c:v>994450.80493820645</c:v>
                </c:pt>
                <c:pt idx="3">
                  <c:v>1055930.6956696911</c:v>
                </c:pt>
                <c:pt idx="4">
                  <c:v>1317171.1045662856</c:v>
                </c:pt>
                <c:pt idx="5">
                  <c:v>1453969.4942743238</c:v>
                </c:pt>
                <c:pt idx="6">
                  <c:v>1603052.2160148486</c:v>
                </c:pt>
                <c:pt idx="7">
                  <c:v>1863754.8180984582</c:v>
                </c:pt>
                <c:pt idx="8">
                  <c:v>2075767.2112500966</c:v>
                </c:pt>
                <c:pt idx="9">
                  <c:v>2295515.8533897158</c:v>
                </c:pt>
              </c:numCache>
            </c:numRef>
          </c:val>
          <c:extLst>
            <c:ext xmlns:c16="http://schemas.microsoft.com/office/drawing/2014/chart" uri="{C3380CC4-5D6E-409C-BE32-E72D297353CC}">
              <c16:uniqueId val="{00000001-553E-4A6C-A8C9-9DACE9FB41FD}"/>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553E-4A6C-A8C9-9DACE9FB41FD}"/>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53E-4A6C-A8C9-9DACE9FB41FD}"/>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53E-4A6C-A8C9-9DACE9FB41FD}"/>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53E-4A6C-A8C9-9DACE9FB41FD}"/>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553E-4A6C-A8C9-9DACE9FB41FD}"/>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553E-4A6C-A8C9-9DACE9FB41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43F5-4264-9E36-2338D4F3E918}"/>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-30178.800351301579</c:v>
                </c:pt>
                <c:pt idx="1">
                  <c:v>74181.935638911455</c:v>
                </c:pt>
                <c:pt idx="2">
                  <c:v>39136.289491789183</c:v>
                </c:pt>
                <c:pt idx="3">
                  <c:v>119223.65627401603</c:v>
                </c:pt>
                <c:pt idx="4">
                  <c:v>175951.4319470131</c:v>
                </c:pt>
                <c:pt idx="5">
                  <c:v>333664.89431244996</c:v>
                </c:pt>
                <c:pt idx="6">
                  <c:v>396876.96416913549</c:v>
                </c:pt>
                <c:pt idx="7">
                  <c:v>431881.8001187669</c:v>
                </c:pt>
                <c:pt idx="8">
                  <c:v>405699.48720377823</c:v>
                </c:pt>
                <c:pt idx="9">
                  <c:v>378297.12905214273</c:v>
                </c:pt>
              </c:numCache>
            </c:numRef>
          </c:val>
          <c:extLst>
            <c:ext xmlns:c16="http://schemas.microsoft.com/office/drawing/2014/chart" uri="{C3380CC4-5D6E-409C-BE32-E72D297353CC}">
              <c16:uniqueId val="{00000001-43F5-4264-9E36-2338D4F3E918}"/>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Demand Forecast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83891062464"/>
          <c:w val="0.79011781286457805"/>
          <c:h val="0.57664470395815959"/>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9118-48D4-91FC-0A778305BA64}"/>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29737.67954207143</c:v>
                </c:pt>
                <c:pt idx="1">
                  <c:v>192083.11590512571</c:v>
                </c:pt>
                <c:pt idx="2">
                  <c:v>202731.57934045707</c:v>
                </c:pt>
                <c:pt idx="3">
                  <c:v>374809.56606279442</c:v>
                </c:pt>
                <c:pt idx="4">
                  <c:v>501823.46692770574</c:v>
                </c:pt>
                <c:pt idx="5">
                  <c:v>732532.26512881776</c:v>
                </c:pt>
                <c:pt idx="6">
                  <c:v>871529.13544061314</c:v>
                </c:pt>
                <c:pt idx="7">
                  <c:v>985190.61691523215</c:v>
                </c:pt>
                <c:pt idx="8">
                  <c:v>1040621.3544777224</c:v>
                </c:pt>
                <c:pt idx="9">
                  <c:v>1097875.2452959465</c:v>
                </c:pt>
              </c:numCache>
            </c:numRef>
          </c:val>
          <c:extLst>
            <c:ext xmlns:c16="http://schemas.microsoft.com/office/drawing/2014/chart" uri="{C3380CC4-5D6E-409C-BE32-E72D297353CC}">
              <c16:uniqueId val="{00000001-9118-48D4-91FC-0A778305BA64}"/>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77756044043"/>
          <c:w val="0.79011781286457805"/>
          <c:h val="0.58581152040304452"/>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78B1-4104-91EF-7D6EC5F8FE67}"/>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87008.461717111117</c:v>
                </c:pt>
                <c:pt idx="1">
                  <c:v>304857.60024570668</c:v>
                </c:pt>
                <c:pt idx="2">
                  <c:v>359532.6191703208</c:v>
                </c:pt>
                <c:pt idx="3">
                  <c:v>619086.77610133751</c:v>
                </c:pt>
                <c:pt idx="4">
                  <c:v>813276.90972684836</c:v>
                </c:pt>
                <c:pt idx="5">
                  <c:v>1113751.2791149684</c:v>
                </c:pt>
                <c:pt idx="6">
                  <c:v>1325179.7620841323</c:v>
                </c:pt>
                <c:pt idx="7">
                  <c:v>1514017.6331168199</c:v>
                </c:pt>
                <c:pt idx="8">
                  <c:v>1647450.3555690446</c:v>
                </c:pt>
                <c:pt idx="9">
                  <c:v>1785614.7798661112</c:v>
                </c:pt>
              </c:numCache>
            </c:numRef>
          </c:val>
          <c:extLst>
            <c:ext xmlns:c16="http://schemas.microsoft.com/office/drawing/2014/chart" uri="{C3380CC4-5D6E-409C-BE32-E72D297353CC}">
              <c16:uniqueId val="{00000001-78B1-4104-91EF-7D6EC5F8FE6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413564.4</c:v>
                </c:pt>
                <c:pt idx="1">
                  <c:v>365774.73599999998</c:v>
                </c:pt>
                <c:pt idx="2">
                  <c:v>316091.86607999995</c:v>
                </c:pt>
                <c:pt idx="3">
                  <c:v>264459.1778688</c:v>
                </c:pt>
                <c:pt idx="4">
                  <c:v>210818.55178271999</c:v>
                </c:pt>
                <c:pt idx="5">
                  <c:v>155110.32338204928</c:v>
                </c:pt>
                <c:pt idx="6">
                  <c:v>97273.244824638648</c:v>
                </c:pt>
                <c:pt idx="7">
                  <c:v>37244.445395578863</c:v>
                </c:pt>
                <c:pt idx="8">
                  <c:v>-25040.608908573282</c:v>
                </c:pt>
                <c:pt idx="9">
                  <c:v>-89648.156763049774</c:v>
                </c:pt>
              </c:numCache>
            </c:numRef>
          </c:val>
          <c:extLst>
            <c:ext xmlns:c16="http://schemas.microsoft.com/office/drawing/2014/chart" uri="{C3380CC4-5D6E-409C-BE32-E72D297353CC}">
              <c16:uniqueId val="{00000000-12ED-4526-9F4D-19E4028C8D7F}"/>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1267696.5277777778</c:v>
                </c:pt>
                <c:pt idx="1">
                  <c:v>1377085.1655555556</c:v>
                </c:pt>
                <c:pt idx="2">
                  <c:v>1629492.7771888888</c:v>
                </c:pt>
                <c:pt idx="3">
                  <c:v>1829188.4054911109</c:v>
                </c:pt>
                <c:pt idx="4">
                  <c:v>2080375.7433657199</c:v>
                </c:pt>
                <c:pt idx="5">
                  <c:v>2314910.4257264505</c:v>
                </c:pt>
                <c:pt idx="6">
                  <c:v>2566238.5131509299</c:v>
                </c:pt>
                <c:pt idx="7">
                  <c:v>2824940.495647687</c:v>
                </c:pt>
                <c:pt idx="8">
                  <c:v>3075480.6386782783</c:v>
                </c:pt>
                <c:pt idx="9">
                  <c:v>3334939.0913873888</c:v>
                </c:pt>
              </c:numCache>
            </c:numRef>
          </c:val>
          <c:extLst>
            <c:ext xmlns:c16="http://schemas.microsoft.com/office/drawing/2014/chart" uri="{C3380CC4-5D6E-409C-BE32-E72D297353CC}">
              <c16:uniqueId val="{00000001-12ED-4526-9F4D-19E4028C8D7F}"/>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6147.1428571428569</c:v>
                </c:pt>
                <c:pt idx="1">
                  <c:v>5163.6000000000004</c:v>
                </c:pt>
                <c:pt idx="2">
                  <c:v>6887.4479999999994</c:v>
                </c:pt>
                <c:pt idx="3">
                  <c:v>6021.5973942857136</c:v>
                </c:pt>
                <c:pt idx="4">
                  <c:v>5118.3577851428572</c:v>
                </c:pt>
                <c:pt idx="5">
                  <c:v>4176.5799526765713</c:v>
                </c:pt>
                <c:pt idx="6">
                  <c:v>3195.0836637975776</c:v>
                </c:pt>
                <c:pt idx="7">
                  <c:v>2172.6568913823526</c:v>
                </c:pt>
                <c:pt idx="8">
                  <c:v>1108.0550146050007</c:v>
                </c:pt>
                <c:pt idx="9">
                  <c:v>0</c:v>
                </c:pt>
              </c:numCache>
            </c:numRef>
          </c:val>
          <c:extLst>
            <c:ext xmlns:c16="http://schemas.microsoft.com/office/drawing/2014/chart" uri="{C3380CC4-5D6E-409C-BE32-E72D297353CC}">
              <c16:uniqueId val="{00000002-12ED-4526-9F4D-19E4028C8D7F}"/>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2ED-4526-9F4D-19E4028C8D7F}"/>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12ED-4526-9F4D-19E4028C8D7F}"/>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ED-4526-9F4D-19E4028C8D7F}"/>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12ED-4526-9F4D-19E4028C8D7F}"/>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12ED-4526-9F4D-19E4028C8D7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389E-4E40-841D-F12B2C326EC0}"/>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109685.80793650792</c:v>
                </c:pt>
                <c:pt idx="1">
                  <c:v>394241.96152380959</c:v>
                </c:pt>
                <c:pt idx="2">
                  <c:v>595478.21135999984</c:v>
                </c:pt>
                <c:pt idx="3">
                  <c:v>865353.20503988559</c:v>
                </c:pt>
                <c:pt idx="4">
                  <c:v>1218482.1132099431</c:v>
                </c:pt>
                <c:pt idx="5">
                  <c:v>1622132.5574610122</c:v>
                </c:pt>
                <c:pt idx="6">
                  <c:v>2003445.6573858187</c:v>
                </c:pt>
                <c:pt idx="7">
                  <c:v>2322744.6475413335</c:v>
                </c:pt>
                <c:pt idx="8">
                  <c:v>2497713.9463237831</c:v>
                </c:pt>
                <c:pt idx="9">
                  <c:v>2678752.9191985121</c:v>
                </c:pt>
              </c:numCache>
            </c:numRef>
          </c:val>
          <c:extLst>
            <c:ext xmlns:c16="http://schemas.microsoft.com/office/drawing/2014/chart" uri="{C3380CC4-5D6E-409C-BE32-E72D297353CC}">
              <c16:uniqueId val="{00000001-389E-4E40-841D-F12B2C326EC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425052.3</c:v>
                </c:pt>
                <c:pt idx="1">
                  <c:v>389210.05200000003</c:v>
                </c:pt>
                <c:pt idx="2">
                  <c:v>351947.89955999999</c:v>
                </c:pt>
                <c:pt idx="3">
                  <c:v>313223.38340160006</c:v>
                </c:pt>
                <c:pt idx="4">
                  <c:v>272992.91383704002</c:v>
                </c:pt>
                <c:pt idx="5">
                  <c:v>231211.74253653694</c:v>
                </c:pt>
                <c:pt idx="6">
                  <c:v>187833.93361847894</c:v>
                </c:pt>
                <c:pt idx="7">
                  <c:v>142812.33404668415</c:v>
                </c:pt>
                <c:pt idx="8">
                  <c:v>96098.543318570009</c:v>
                </c:pt>
                <c:pt idx="9">
                  <c:v>47642.882427712728</c:v>
                </c:pt>
              </c:numCache>
            </c:numRef>
          </c:val>
          <c:extLst>
            <c:ext xmlns:c16="http://schemas.microsoft.com/office/drawing/2014/chart" uri="{C3380CC4-5D6E-409C-BE32-E72D297353CC}">
              <c16:uniqueId val="{00000000-6A77-48AF-87AA-BCA6095B03F7}"/>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1374417.15</c:v>
                </c:pt>
                <c:pt idx="1">
                  <c:v>1594795.2348888889</c:v>
                </c:pt>
                <c:pt idx="2">
                  <c:v>1962589.1832688889</c:v>
                </c:pt>
                <c:pt idx="3">
                  <c:v>2282199.5177599108</c:v>
                </c:pt>
                <c:pt idx="4">
                  <c:v>2657964.91150844</c:v>
                </c:pt>
                <c:pt idx="5">
                  <c:v>3021879.5675331396</c:v>
                </c:pt>
                <c:pt idx="6">
                  <c:v>3407531.7919008904</c:v>
                </c:pt>
                <c:pt idx="7">
                  <c:v>3805648.0891619264</c:v>
                </c:pt>
                <c:pt idx="8">
                  <c:v>4200842.6022358676</c:v>
                </c:pt>
                <c:pt idx="9">
                  <c:v>4610349.3167526582</c:v>
                </c:pt>
              </c:numCache>
            </c:numRef>
          </c:val>
          <c:extLst>
            <c:ext xmlns:c16="http://schemas.microsoft.com/office/drawing/2014/chart" uri="{C3380CC4-5D6E-409C-BE32-E72D297353CC}">
              <c16:uniqueId val="{00000001-6A77-48AF-87AA-BCA6095B03F7}"/>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6620</c:v>
                </c:pt>
                <c:pt idx="1">
                  <c:v>6128.2285714285717</c:v>
                </c:pt>
                <c:pt idx="2">
                  <c:v>8363.3297142857136</c:v>
                </c:pt>
                <c:pt idx="3">
                  <c:v>8028.796525714286</c:v>
                </c:pt>
                <c:pt idx="4">
                  <c:v>7677.5366777142863</c:v>
                </c:pt>
                <c:pt idx="5">
                  <c:v>7309.0149171839994</c:v>
                </c:pt>
                <c:pt idx="6">
                  <c:v>6922.6812715614169</c:v>
                </c:pt>
                <c:pt idx="7">
                  <c:v>6517.9706741470563</c:v>
                </c:pt>
                <c:pt idx="8">
                  <c:v>6094.3025803274986</c:v>
                </c:pt>
                <c:pt idx="9">
                  <c:v>5651.0805744854979</c:v>
                </c:pt>
              </c:numCache>
            </c:numRef>
          </c:val>
          <c:extLst>
            <c:ext xmlns:c16="http://schemas.microsoft.com/office/drawing/2014/chart" uri="{C3380CC4-5D6E-409C-BE32-E72D297353CC}">
              <c16:uniqueId val="{00000002-6A77-48AF-87AA-BCA6095B03F7}"/>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77-48AF-87AA-BCA6095B03F7}"/>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77-48AF-87AA-BCA6095B03F7}"/>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77-48AF-87AA-BCA6095B03F7}"/>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77-48AF-87AA-BCA6095B03F7}"/>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77-48AF-87AA-BCA6095B03F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53E7-457A-9757-9794A37996D0}"/>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228367.18730158728</c:v>
                </c:pt>
                <c:pt idx="1">
                  <c:v>636351.97542857146</c:v>
                </c:pt>
                <c:pt idx="2">
                  <c:v>965906.53263428551</c:v>
                </c:pt>
                <c:pt idx="3">
                  <c:v>1369135.7219729137</c:v>
                </c:pt>
                <c:pt idx="4">
                  <c:v>1860804.8222995545</c:v>
                </c:pt>
                <c:pt idx="5">
                  <c:v>2408335.5533866966</c:v>
                </c:pt>
                <c:pt idx="6">
                  <c:v>2939027.2225373834</c:v>
                </c:pt>
                <c:pt idx="7">
                  <c:v>3413365.4434894426</c:v>
                </c:pt>
                <c:pt idx="8">
                  <c:v>3749201.3096742383</c:v>
                </c:pt>
                <c:pt idx="9">
                  <c:v>4097105.2643290297</c:v>
                </c:pt>
              </c:numCache>
            </c:numRef>
          </c:val>
          <c:extLst>
            <c:ext xmlns:c16="http://schemas.microsoft.com/office/drawing/2014/chart" uri="{C3380CC4-5D6E-409C-BE32-E72D297353CC}">
              <c16:uniqueId val="{00000001-53E7-457A-9757-9794A37996D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436540.2</c:v>
                </c:pt>
                <c:pt idx="1">
                  <c:v>412645.36800000002</c:v>
                </c:pt>
                <c:pt idx="2">
                  <c:v>387803.93303999997</c:v>
                </c:pt>
                <c:pt idx="3">
                  <c:v>361987.5889344</c:v>
                </c:pt>
                <c:pt idx="4">
                  <c:v>335167.27589136001</c:v>
                </c:pt>
                <c:pt idx="5">
                  <c:v>307313.16169102467</c:v>
                </c:pt>
                <c:pt idx="6">
                  <c:v>278394.6224123193</c:v>
                </c:pt>
                <c:pt idx="7">
                  <c:v>248380.22269778943</c:v>
                </c:pt>
                <c:pt idx="8">
                  <c:v>217237.69554571336</c:v>
                </c:pt>
                <c:pt idx="9">
                  <c:v>184933.92161847511</c:v>
                </c:pt>
              </c:numCache>
            </c:numRef>
          </c:val>
          <c:extLst>
            <c:ext xmlns:c16="http://schemas.microsoft.com/office/drawing/2014/chart" uri="{C3380CC4-5D6E-409C-BE32-E72D297353CC}">
              <c16:uniqueId val="{00000000-8C20-4D8B-BCD2-17FACFBE20A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1474467.7333333334</c:v>
                </c:pt>
                <c:pt idx="1">
                  <c:v>1798898.4248888888</c:v>
                </c:pt>
                <c:pt idx="2">
                  <c:v>2274867.0639688889</c:v>
                </c:pt>
                <c:pt idx="3">
                  <c:v>2706897.4355119108</c:v>
                </c:pt>
                <c:pt idx="4">
                  <c:v>3199454.7566422401</c:v>
                </c:pt>
                <c:pt idx="5">
                  <c:v>3684663.1379769109</c:v>
                </c:pt>
                <c:pt idx="6">
                  <c:v>4196244.240728979</c:v>
                </c:pt>
                <c:pt idx="7">
                  <c:v>4725061.4580815258</c:v>
                </c:pt>
                <c:pt idx="8">
                  <c:v>5255869.4430711083</c:v>
                </c:pt>
                <c:pt idx="9">
                  <c:v>5806046.4030325962</c:v>
                </c:pt>
              </c:numCache>
            </c:numRef>
          </c:val>
          <c:extLst>
            <c:ext xmlns:c16="http://schemas.microsoft.com/office/drawing/2014/chart" uri="{C3380CC4-5D6E-409C-BE32-E72D297353CC}">
              <c16:uniqueId val="{00000001-8C20-4D8B-BCD2-17FACFBE20A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8C20-4D8B-BCD2-17FACFBE20A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0-4D8B-BCD2-17FACFBE20A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C20-4D8B-BCD2-17FACFBE20A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0-4D8B-BCD2-17FACFBE20A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C20-4D8B-BCD2-17FACFBE20A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C20-4D8B-BCD2-17FACFBE20A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2C27-4DC8-B24B-4ACAFECA47E0}"/>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340378.52777777781</c:v>
                </c:pt>
                <c:pt idx="1">
                  <c:v>864855.11</c:v>
                </c:pt>
                <c:pt idx="2">
                  <c:v>1315516.3285285714</c:v>
                </c:pt>
                <c:pt idx="3">
                  <c:v>1844605.0443891424</c:v>
                </c:pt>
                <c:pt idx="4">
                  <c:v>2467028.2083802461</c:v>
                </c:pt>
                <c:pt idx="5">
                  <c:v>3150352.9779494628</c:v>
                </c:pt>
                <c:pt idx="6">
                  <c:v>3822027.9577670759</c:v>
                </c:pt>
                <c:pt idx="7">
                  <c:v>4442692.0148429116</c:v>
                </c:pt>
                <c:pt idx="8">
                  <c:v>4930353.5503023444</c:v>
                </c:pt>
                <c:pt idx="9">
                  <c:v>5435744.4703742154</c:v>
                </c:pt>
              </c:numCache>
            </c:numRef>
          </c:val>
          <c:extLst>
            <c:ext xmlns:c16="http://schemas.microsoft.com/office/drawing/2014/chart" uri="{C3380CC4-5D6E-409C-BE32-E72D297353CC}">
              <c16:uniqueId val="{00000001-2C27-4DC8-B24B-4ACAFECA47E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4632083.7404457582</c:v>
                </c:pt>
                <c:pt idx="1">
                  <c:v>4102438.9939166815</c:v>
                </c:pt>
                <c:pt idx="2">
                  <c:v>3544680.1277167387</c:v>
                </c:pt>
                <c:pt idx="3">
                  <c:v>2983534.5391318756</c:v>
                </c:pt>
                <c:pt idx="4">
                  <c:v>2391306.5955122253</c:v>
                </c:pt>
                <c:pt idx="5">
                  <c:v>1776250.9566112361</c:v>
                </c:pt>
                <c:pt idx="6">
                  <c:v>1137691.4057951018</c:v>
                </c:pt>
                <c:pt idx="7">
                  <c:v>474933.80884277925</c:v>
                </c:pt>
                <c:pt idx="8">
                  <c:v>-212734.33227085703</c:v>
                </c:pt>
                <c:pt idx="9">
                  <c:v>-926044.33627347532</c:v>
                </c:pt>
              </c:numCache>
            </c:numRef>
          </c:val>
          <c:extLst>
            <c:ext xmlns:c16="http://schemas.microsoft.com/office/drawing/2014/chart" uri="{C3380CC4-5D6E-409C-BE32-E72D297353CC}">
              <c16:uniqueId val="{00000000-1EE7-4A41-AE90-B9712615D825}"/>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7506164.2296555089</c:v>
                </c:pt>
                <c:pt idx="1">
                  <c:v>6363474.2339325994</c:v>
                </c:pt>
                <c:pt idx="2">
                  <c:v>5794419.0290950099</c:v>
                </c:pt>
                <c:pt idx="3">
                  <c:v>5214347.6920693116</c:v>
                </c:pt>
                <c:pt idx="4">
                  <c:v>6432873.3065716811</c:v>
                </c:pt>
                <c:pt idx="5">
                  <c:v>6703996.5691774599</c:v>
                </c:pt>
                <c:pt idx="6">
                  <c:v>7037646.7798008528</c:v>
                </c:pt>
                <c:pt idx="7">
                  <c:v>8167321.9431567928</c:v>
                </c:pt>
                <c:pt idx="8">
                  <c:v>8907079.9301756974</c:v>
                </c:pt>
                <c:pt idx="9">
                  <c:v>9673170.5868242662</c:v>
                </c:pt>
              </c:numCache>
            </c:numRef>
          </c:val>
          <c:extLst>
            <c:ext xmlns:c16="http://schemas.microsoft.com/office/drawing/2014/chart" uri="{C3380CC4-5D6E-409C-BE32-E72D297353CC}">
              <c16:uniqueId val="{00000001-1EE7-4A41-AE90-B9712615D825}"/>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106068.06760326099</c:v>
                </c:pt>
                <c:pt idx="1">
                  <c:v>99653.781376314</c:v>
                </c:pt>
                <c:pt idx="2">
                  <c:v>109386.69442127021</c:v>
                </c:pt>
                <c:pt idx="3">
                  <c:v>103591.9616898388</c:v>
                </c:pt>
                <c:pt idx="4">
                  <c:v>97547.001863186495</c:v>
                </c:pt>
                <c:pt idx="5">
                  <c:v>91244.12375059702</c:v>
                </c:pt>
                <c:pt idx="6">
                  <c:v>84675.428604563553</c:v>
                </c:pt>
                <c:pt idx="7">
                  <c:v>77832.804894993373</c:v>
                </c:pt>
                <c:pt idx="8">
                  <c:v>70707.922957403411</c:v>
                </c:pt>
                <c:pt idx="9">
                  <c:v>63292.229512156722</c:v>
                </c:pt>
              </c:numCache>
            </c:numRef>
          </c:val>
          <c:extLst>
            <c:ext xmlns:c16="http://schemas.microsoft.com/office/drawing/2014/chart" uri="{C3380CC4-5D6E-409C-BE32-E72D297353CC}">
              <c16:uniqueId val="{00000002-1EE7-4A41-AE90-B9712615D825}"/>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EE7-4A41-AE90-B9712615D825}"/>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EE7-4A41-AE90-B9712615D825}"/>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EE7-4A41-AE90-B9712615D825}"/>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1EE7-4A41-AE90-B9712615D825}"/>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1EE7-4A41-AE90-B9712615D82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4758917.7446311368</c:v>
                </c:pt>
                <c:pt idx="1">
                  <c:v>4361180.362454853</c:v>
                </c:pt>
                <c:pt idx="2">
                  <c:v>3940554.4215801419</c:v>
                </c:pt>
                <c:pt idx="3">
                  <c:v>3521923.5787861021</c:v>
                </c:pt>
                <c:pt idx="4">
                  <c:v>3077752.6210713652</c:v>
                </c:pt>
                <c:pt idx="5">
                  <c:v>2616460.8918956229</c:v>
                </c:pt>
                <c:pt idx="6">
                  <c:v>2137541.2287835223</c:v>
                </c:pt>
                <c:pt idx="7">
                  <c:v>1640473.0310692801</c:v>
                </c:pt>
                <c:pt idx="8">
                  <c:v>1124721.9252340535</c:v>
                </c:pt>
                <c:pt idx="9">
                  <c:v>589739.4222320891</c:v>
                </c:pt>
              </c:numCache>
            </c:numRef>
          </c:val>
          <c:extLst>
            <c:ext xmlns:c16="http://schemas.microsoft.com/office/drawing/2014/chart" uri="{C3380CC4-5D6E-409C-BE32-E72D297353CC}">
              <c16:uniqueId val="{00000000-9894-4741-90D0-8FE377FCD32E}"/>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7819095.3437888771</c:v>
                </c:pt>
                <c:pt idx="1">
                  <c:v>6969855.9292844301</c:v>
                </c:pt>
                <c:pt idx="2">
                  <c:v>6598037.7544512665</c:v>
                </c:pt>
                <c:pt idx="3">
                  <c:v>6551932.0985260652</c:v>
                </c:pt>
                <c:pt idx="4">
                  <c:v>8138293.424804043</c:v>
                </c:pt>
                <c:pt idx="5">
                  <c:v>8791430.79389387</c:v>
                </c:pt>
                <c:pt idx="6">
                  <c:v>9521693.5072133802</c:v>
                </c:pt>
                <c:pt idx="7">
                  <c:v>11063010.699683398</c:v>
                </c:pt>
                <c:pt idx="8">
                  <c:v>12229882.778289977</c:v>
                </c:pt>
                <c:pt idx="9">
                  <c:v>13439013.814687118</c:v>
                </c:pt>
              </c:numCache>
            </c:numRef>
          </c:val>
          <c:extLst>
            <c:ext xmlns:c16="http://schemas.microsoft.com/office/drawing/2014/chart" uri="{C3380CC4-5D6E-409C-BE32-E72D297353CC}">
              <c16:uniqueId val="{00000001-9894-4741-90D0-8FE377FCD32E}"/>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109232.67907886884</c:v>
                </c:pt>
                <c:pt idx="1">
                  <c:v>106109.58878655398</c:v>
                </c:pt>
                <c:pt idx="2">
                  <c:v>119264.0797589374</c:v>
                </c:pt>
                <c:pt idx="3">
                  <c:v>117025.20574906617</c:v>
                </c:pt>
                <c:pt idx="4">
                  <c:v>114674.38803870138</c:v>
                </c:pt>
                <c:pt idx="5">
                  <c:v>112208.04442942723</c:v>
                </c:pt>
                <c:pt idx="6">
                  <c:v>109622.49421237152</c:v>
                </c:pt>
                <c:pt idx="7">
                  <c:v>106913.95566066663</c:v>
                </c:pt>
                <c:pt idx="8">
                  <c:v>104078.5434610135</c:v>
                </c:pt>
                <c:pt idx="9">
                  <c:v>101112.26608291481</c:v>
                </c:pt>
              </c:numCache>
            </c:numRef>
          </c:val>
          <c:extLst>
            <c:ext xmlns:c16="http://schemas.microsoft.com/office/drawing/2014/chart" uri="{C3380CC4-5D6E-409C-BE32-E72D297353CC}">
              <c16:uniqueId val="{00000002-9894-4741-90D0-8FE377FCD32E}"/>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894-4741-90D0-8FE377FCD32E}"/>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894-4741-90D0-8FE377FCD32E}"/>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894-4741-90D0-8FE377FCD32E}"/>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9894-4741-90D0-8FE377FCD32E}"/>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9894-4741-90D0-8FE377FCD32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4885751.7488165144</c:v>
                </c:pt>
                <c:pt idx="1">
                  <c:v>4619921.7309930241</c:v>
                </c:pt>
                <c:pt idx="2">
                  <c:v>4336428.7154435432</c:v>
                </c:pt>
                <c:pt idx="3">
                  <c:v>4060312.6184403296</c:v>
                </c:pt>
                <c:pt idx="4">
                  <c:v>3764198.6466305046</c:v>
                </c:pt>
                <c:pt idx="5">
                  <c:v>3456670.8271800103</c:v>
                </c:pt>
                <c:pt idx="6">
                  <c:v>3137391.051771943</c:v>
                </c:pt>
                <c:pt idx="7">
                  <c:v>2806012.2532957816</c:v>
                </c:pt>
                <c:pt idx="8">
                  <c:v>2462178.1827389635</c:v>
                </c:pt>
                <c:pt idx="9">
                  <c:v>2105523.1807376542</c:v>
                </c:pt>
              </c:numCache>
            </c:numRef>
          </c:val>
          <c:extLst>
            <c:ext xmlns:c16="http://schemas.microsoft.com/office/drawing/2014/chart" uri="{C3380CC4-5D6E-409C-BE32-E72D297353CC}">
              <c16:uniqueId val="{00000000-D691-4B38-B423-AF7EF95B44F0}"/>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8112468.2632889086</c:v>
                </c:pt>
                <c:pt idx="1">
                  <c:v>7538338.7686767709</c:v>
                </c:pt>
                <c:pt idx="2">
                  <c:v>7351430.3094727565</c:v>
                </c:pt>
                <c:pt idx="3">
                  <c:v>7805917.4795792699</c:v>
                </c:pt>
                <c:pt idx="4">
                  <c:v>9737124.7856468819</c:v>
                </c:pt>
                <c:pt idx="5">
                  <c:v>10748400.379565505</c:v>
                </c:pt>
                <c:pt idx="6">
                  <c:v>11850487.314162625</c:v>
                </c:pt>
                <c:pt idx="7">
                  <c:v>13777718.908927089</c:v>
                </c:pt>
                <c:pt idx="8">
                  <c:v>15345010.448397115</c:v>
                </c:pt>
                <c:pt idx="9">
                  <c:v>16969491.840808537</c:v>
                </c:pt>
              </c:numCache>
            </c:numRef>
          </c:val>
          <c:extLst>
            <c:ext xmlns:c16="http://schemas.microsoft.com/office/drawing/2014/chart" uri="{C3380CC4-5D6E-409C-BE32-E72D297353CC}">
              <c16:uniqueId val="{00000001-D691-4B38-B423-AF7EF95B44F0}"/>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112397.29055447667</c:v>
                </c:pt>
                <c:pt idx="1">
                  <c:v>112565.39619679397</c:v>
                </c:pt>
                <c:pt idx="2">
                  <c:v>129141.46509660457</c:v>
                </c:pt>
                <c:pt idx="3">
                  <c:v>130458.44980829353</c:v>
                </c:pt>
                <c:pt idx="4">
                  <c:v>131801.77421421625</c:v>
                </c:pt>
                <c:pt idx="5">
                  <c:v>133171.96510825746</c:v>
                </c:pt>
                <c:pt idx="6">
                  <c:v>134569.55982017948</c:v>
                </c:pt>
                <c:pt idx="7">
                  <c:v>135995.10642633992</c:v>
                </c:pt>
                <c:pt idx="8">
                  <c:v>137449.16396462359</c:v>
                </c:pt>
                <c:pt idx="9">
                  <c:v>138932.30265367293</c:v>
                </c:pt>
              </c:numCache>
            </c:numRef>
          </c:val>
          <c:extLst>
            <c:ext xmlns:c16="http://schemas.microsoft.com/office/drawing/2014/chart" uri="{C3380CC4-5D6E-409C-BE32-E72D297353CC}">
              <c16:uniqueId val="{00000002-D691-4B38-B423-AF7EF95B44F0}"/>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691-4B38-B423-AF7EF95B44F0}"/>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691-4B38-B423-AF7EF95B44F0}"/>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691-4B38-B423-AF7EF95B44F0}"/>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D691-4B38-B423-AF7EF95B44F0}"/>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D691-4B38-B423-AF7EF95B44F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12728352.561689747</c:v>
                </c:pt>
                <c:pt idx="1">
                  <c:v>11518551.617713008</c:v>
                </c:pt>
                <c:pt idx="2">
                  <c:v>10199613.554576514</c:v>
                </c:pt>
                <c:pt idx="3">
                  <c:v>8843632.2615763489</c:v>
                </c:pt>
                <c:pt idx="4">
                  <c:v>9246077.6679187827</c:v>
                </c:pt>
                <c:pt idx="5">
                  <c:v>9389458.5160782766</c:v>
                </c:pt>
                <c:pt idx="6">
                  <c:v>8857487.2197536714</c:v>
                </c:pt>
                <c:pt idx="7">
                  <c:v>9088190.7622115966</c:v>
                </c:pt>
                <c:pt idx="8">
                  <c:v>8894639.2584272455</c:v>
                </c:pt>
                <c:pt idx="9">
                  <c:v>8692068.6282194722</c:v>
                </c:pt>
              </c:numCache>
            </c:numRef>
          </c:val>
          <c:smooth val="0"/>
          <c:extLst>
            <c:ext xmlns:c16="http://schemas.microsoft.com/office/drawing/2014/chart" uri="{C3380CC4-5D6E-409C-BE32-E72D297353CC}">
              <c16:uniqueId val="{00000000-10E4-4EF7-BEFD-FF0018F4AA4A}"/>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13171282.291484104</c:v>
                </c:pt>
                <c:pt idx="1">
                  <c:v>12390130.489013251</c:v>
                </c:pt>
                <c:pt idx="2">
                  <c:v>11408983.959133841</c:v>
                </c:pt>
                <c:pt idx="3">
                  <c:v>10733038.951746557</c:v>
                </c:pt>
                <c:pt idx="4">
                  <c:v>11655071.197885798</c:v>
                </c:pt>
                <c:pt idx="5">
                  <c:v>12338066.596757902</c:v>
                </c:pt>
                <c:pt idx="6">
                  <c:v>12366330.835762426</c:v>
                </c:pt>
                <c:pt idx="7">
                  <c:v>13178499.891730377</c:v>
                </c:pt>
                <c:pt idx="8">
                  <c:v>13588268.984550046</c:v>
                </c:pt>
                <c:pt idx="9">
                  <c:v>14011515.651158646</c:v>
                </c:pt>
              </c:numCache>
            </c:numRef>
          </c:val>
          <c:smooth val="0"/>
          <c:extLst>
            <c:ext xmlns:c16="http://schemas.microsoft.com/office/drawing/2014/chart" uri="{C3380CC4-5D6E-409C-BE32-E72D297353CC}">
              <c16:uniqueId val="{00000001-10E4-4EF7-BEFD-FF0018F4AA4A}"/>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13594653.826645121</c:v>
                </c:pt>
                <c:pt idx="1">
                  <c:v>13223810.504354002</c:v>
                </c:pt>
                <c:pt idx="2">
                  <c:v>12568128.193356398</c:v>
                </c:pt>
                <c:pt idx="3">
                  <c:v>12538846.616513217</c:v>
                </c:pt>
                <c:pt idx="4">
                  <c:v>13957475.970463291</c:v>
                </c:pt>
                <c:pt idx="5">
                  <c:v>15156210.038392756</c:v>
                </c:pt>
                <c:pt idx="6">
                  <c:v>15719921.531307898</c:v>
                </c:pt>
                <c:pt idx="7">
                  <c:v>17087828.473966241</c:v>
                </c:pt>
                <c:pt idx="8">
                  <c:v>18074223.532665707</c:v>
                </c:pt>
                <c:pt idx="9">
                  <c:v>19095597.47235639</c:v>
                </c:pt>
              </c:numCache>
            </c:numRef>
          </c:val>
          <c:smooth val="0"/>
          <c:extLst>
            <c:ext xmlns:c16="http://schemas.microsoft.com/office/drawing/2014/chart" uri="{C3380CC4-5D6E-409C-BE32-E72D297353CC}">
              <c16:uniqueId val="{00000002-10E4-4EF7-BEFD-FF0018F4AA4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5404097.6971867187</c:v>
                </c:pt>
                <c:pt idx="1">
                  <c:v>4786178.8262361288</c:v>
                </c:pt>
                <c:pt idx="2">
                  <c:v>4135460.1490028622</c:v>
                </c:pt>
                <c:pt idx="3">
                  <c:v>3480790.295653855</c:v>
                </c:pt>
                <c:pt idx="4">
                  <c:v>2789857.694764263</c:v>
                </c:pt>
                <c:pt idx="5">
                  <c:v>2072292.7827131089</c:v>
                </c:pt>
                <c:pt idx="6">
                  <c:v>1327306.6400942856</c:v>
                </c:pt>
                <c:pt idx="7">
                  <c:v>554089.44364990911</c:v>
                </c:pt>
                <c:pt idx="8">
                  <c:v>-248190.05431599988</c:v>
                </c:pt>
                <c:pt idx="9">
                  <c:v>-1080385.0589857213</c:v>
                </c:pt>
              </c:numCache>
            </c:numRef>
          </c:val>
          <c:extLst>
            <c:ext xmlns:c16="http://schemas.microsoft.com/office/drawing/2014/chart" uri="{C3380CC4-5D6E-409C-BE32-E72D297353CC}">
              <c16:uniqueId val="{00000000-A410-4D3F-BC28-D8AC640B2EE3}"/>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8757191.6012647599</c:v>
                </c:pt>
                <c:pt idx="1">
                  <c:v>7424053.2729213657</c:v>
                </c:pt>
                <c:pt idx="2">
                  <c:v>6760155.5339441784</c:v>
                </c:pt>
                <c:pt idx="3">
                  <c:v>6083405.6407475304</c:v>
                </c:pt>
                <c:pt idx="4">
                  <c:v>7505018.8576669618</c:v>
                </c:pt>
                <c:pt idx="5">
                  <c:v>7821329.3307070369</c:v>
                </c:pt>
                <c:pt idx="6">
                  <c:v>8210587.9097676612</c:v>
                </c:pt>
                <c:pt idx="7">
                  <c:v>9528542.2670162581</c:v>
                </c:pt>
                <c:pt idx="8">
                  <c:v>10391593.251871647</c:v>
                </c:pt>
                <c:pt idx="9">
                  <c:v>11285365.684628312</c:v>
                </c:pt>
              </c:numCache>
            </c:numRef>
          </c:val>
          <c:extLst>
            <c:ext xmlns:c16="http://schemas.microsoft.com/office/drawing/2014/chart" uri="{C3380CC4-5D6E-409C-BE32-E72D297353CC}">
              <c16:uniqueId val="{00000001-A410-4D3F-BC28-D8AC640B2EE3}"/>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123746.07887047116</c:v>
                </c:pt>
                <c:pt idx="1">
                  <c:v>116262.744939033</c:v>
                </c:pt>
                <c:pt idx="2">
                  <c:v>127617.81015814858</c:v>
                </c:pt>
                <c:pt idx="3">
                  <c:v>120857.28863814527</c:v>
                </c:pt>
                <c:pt idx="4">
                  <c:v>113804.83550705091</c:v>
                </c:pt>
                <c:pt idx="5">
                  <c:v>106451.47770902986</c:v>
                </c:pt>
                <c:pt idx="6">
                  <c:v>98788.000038657483</c:v>
                </c:pt>
                <c:pt idx="7">
                  <c:v>90804.939044158935</c:v>
                </c:pt>
                <c:pt idx="8">
                  <c:v>82492.576783637327</c:v>
                </c:pt>
                <c:pt idx="9">
                  <c:v>73840.934430849506</c:v>
                </c:pt>
              </c:numCache>
            </c:numRef>
          </c:val>
          <c:extLst>
            <c:ext xmlns:c16="http://schemas.microsoft.com/office/drawing/2014/chart" uri="{C3380CC4-5D6E-409C-BE32-E72D297353CC}">
              <c16:uniqueId val="{00000002-A410-4D3F-BC28-D8AC640B2EE3}"/>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10-4D3F-BC28-D8AC640B2EE3}"/>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10-4D3F-BC28-D8AC640B2EE3}"/>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10-4D3F-BC28-D8AC640B2EE3}"/>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A410-4D3F-BC28-D8AC640B2EE3}"/>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A410-4D3F-BC28-D8AC640B2E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5552070.7020696597</c:v>
                </c:pt>
                <c:pt idx="1">
                  <c:v>5088043.7561973287</c:v>
                </c:pt>
                <c:pt idx="2">
                  <c:v>4597313.4918434992</c:v>
                </c:pt>
                <c:pt idx="3">
                  <c:v>4108910.8419171195</c:v>
                </c:pt>
                <c:pt idx="4">
                  <c:v>3590711.3912499263</c:v>
                </c:pt>
                <c:pt idx="5">
                  <c:v>3052537.7072115601</c:v>
                </c:pt>
                <c:pt idx="6">
                  <c:v>2493798.1002474427</c:v>
                </c:pt>
                <c:pt idx="7">
                  <c:v>1913885.2029141602</c:v>
                </c:pt>
                <c:pt idx="8">
                  <c:v>1312175.579439729</c:v>
                </c:pt>
                <c:pt idx="9">
                  <c:v>688029.32593743724</c:v>
                </c:pt>
              </c:numCache>
            </c:numRef>
          </c:val>
          <c:extLst>
            <c:ext xmlns:c16="http://schemas.microsoft.com/office/drawing/2014/chart" uri="{C3380CC4-5D6E-409C-BE32-E72D297353CC}">
              <c16:uniqueId val="{00000000-3332-4512-971C-3617D4EA4A8F}"/>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9122277.9010870233</c:v>
                </c:pt>
                <c:pt idx="1">
                  <c:v>8131498.584165168</c:v>
                </c:pt>
                <c:pt idx="2">
                  <c:v>7697710.713526478</c:v>
                </c:pt>
                <c:pt idx="3">
                  <c:v>7643920.7816137429</c:v>
                </c:pt>
                <c:pt idx="4">
                  <c:v>9494675.6622713841</c:v>
                </c:pt>
                <c:pt idx="5">
                  <c:v>10256669.259542849</c:v>
                </c:pt>
                <c:pt idx="6">
                  <c:v>11108642.425082278</c:v>
                </c:pt>
                <c:pt idx="7">
                  <c:v>12906845.816297298</c:v>
                </c:pt>
                <c:pt idx="8">
                  <c:v>14268196.574671641</c:v>
                </c:pt>
                <c:pt idx="9">
                  <c:v>15678849.450468305</c:v>
                </c:pt>
              </c:numCache>
            </c:numRef>
          </c:val>
          <c:extLst>
            <c:ext xmlns:c16="http://schemas.microsoft.com/office/drawing/2014/chart" uri="{C3380CC4-5D6E-409C-BE32-E72D297353CC}">
              <c16:uniqueId val="{00000001-3332-4512-971C-3617D4EA4A8F}"/>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127438.12559201365</c:v>
                </c:pt>
                <c:pt idx="1">
                  <c:v>123794.52025097965</c:v>
                </c:pt>
                <c:pt idx="2">
                  <c:v>139141.42638542695</c:v>
                </c:pt>
                <c:pt idx="3">
                  <c:v>136529.40670724385</c:v>
                </c:pt>
                <c:pt idx="4">
                  <c:v>133786.78604515162</c:v>
                </c:pt>
                <c:pt idx="5">
                  <c:v>130909.38516766511</c:v>
                </c:pt>
                <c:pt idx="6">
                  <c:v>127892.90991443345</c:v>
                </c:pt>
                <c:pt idx="7">
                  <c:v>124732.94827077775</c:v>
                </c:pt>
                <c:pt idx="8">
                  <c:v>121424.96737118241</c:v>
                </c:pt>
                <c:pt idx="9">
                  <c:v>117964.31043006729</c:v>
                </c:pt>
              </c:numCache>
            </c:numRef>
          </c:val>
          <c:extLst>
            <c:ext xmlns:c16="http://schemas.microsoft.com/office/drawing/2014/chart" uri="{C3380CC4-5D6E-409C-BE32-E72D297353CC}">
              <c16:uniqueId val="{00000002-3332-4512-971C-3617D4EA4A8F}"/>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332-4512-971C-3617D4EA4A8F}"/>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332-4512-971C-3617D4EA4A8F}"/>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332-4512-971C-3617D4EA4A8F}"/>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3332-4512-971C-3617D4EA4A8F}"/>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3332-4512-971C-3617D4EA4A8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5700043.7069525998</c:v>
                </c:pt>
                <c:pt idx="1">
                  <c:v>5389908.6861585286</c:v>
                </c:pt>
                <c:pt idx="2">
                  <c:v>5059166.8346841335</c:v>
                </c:pt>
                <c:pt idx="3">
                  <c:v>4737031.3881803844</c:v>
                </c:pt>
                <c:pt idx="4">
                  <c:v>4391565.0877355887</c:v>
                </c:pt>
                <c:pt idx="5">
                  <c:v>4032782.631710012</c:v>
                </c:pt>
                <c:pt idx="6">
                  <c:v>3660289.5604006001</c:v>
                </c:pt>
                <c:pt idx="7">
                  <c:v>3273680.9621784119</c:v>
                </c:pt>
                <c:pt idx="8">
                  <c:v>2872541.2131954576</c:v>
                </c:pt>
                <c:pt idx="9">
                  <c:v>2456443.710860597</c:v>
                </c:pt>
              </c:numCache>
            </c:numRef>
          </c:val>
          <c:extLst>
            <c:ext xmlns:c16="http://schemas.microsoft.com/office/drawing/2014/chart" uri="{C3380CC4-5D6E-409C-BE32-E72D297353CC}">
              <c16:uniqueId val="{00000000-E1A1-40C2-BE3D-97C5E4D433B9}"/>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9464546.3071703948</c:v>
                </c:pt>
                <c:pt idx="1">
                  <c:v>8794728.5634562317</c:v>
                </c:pt>
                <c:pt idx="2">
                  <c:v>8576668.6943848841</c:v>
                </c:pt>
                <c:pt idx="3">
                  <c:v>9106903.7261758149</c:v>
                </c:pt>
                <c:pt idx="4">
                  <c:v>11359978.916588029</c:v>
                </c:pt>
                <c:pt idx="5">
                  <c:v>12539800.442826422</c:v>
                </c:pt>
                <c:pt idx="6">
                  <c:v>13825568.533189731</c:v>
                </c:pt>
                <c:pt idx="7">
                  <c:v>16074005.39374827</c:v>
                </c:pt>
                <c:pt idx="8">
                  <c:v>17902512.189796634</c:v>
                </c:pt>
                <c:pt idx="9">
                  <c:v>19797740.480943296</c:v>
                </c:pt>
              </c:numCache>
            </c:numRef>
          </c:val>
          <c:extLst>
            <c:ext xmlns:c16="http://schemas.microsoft.com/office/drawing/2014/chart" uri="{C3380CC4-5D6E-409C-BE32-E72D297353CC}">
              <c16:uniqueId val="{00000001-E1A1-40C2-BE3D-97C5E4D433B9}"/>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131130.1723135561</c:v>
                </c:pt>
                <c:pt idx="1">
                  <c:v>131326.2955629263</c:v>
                </c:pt>
                <c:pt idx="2">
                  <c:v>150665.04261270535</c:v>
                </c:pt>
                <c:pt idx="3">
                  <c:v>152201.52477634247</c:v>
                </c:pt>
                <c:pt idx="4">
                  <c:v>153768.73658325232</c:v>
                </c:pt>
                <c:pt idx="5">
                  <c:v>155367.29262630036</c:v>
                </c:pt>
                <c:pt idx="6">
                  <c:v>156997.81979020941</c:v>
                </c:pt>
                <c:pt idx="7">
                  <c:v>158660.95749739659</c:v>
                </c:pt>
                <c:pt idx="8">
                  <c:v>160357.35795872752</c:v>
                </c:pt>
                <c:pt idx="9">
                  <c:v>162087.6864292851</c:v>
                </c:pt>
              </c:numCache>
            </c:numRef>
          </c:val>
          <c:extLst>
            <c:ext xmlns:c16="http://schemas.microsoft.com/office/drawing/2014/chart" uri="{C3380CC4-5D6E-409C-BE32-E72D297353CC}">
              <c16:uniqueId val="{00000002-E1A1-40C2-BE3D-97C5E4D433B9}"/>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1A1-40C2-BE3D-97C5E4D433B9}"/>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1A1-40C2-BE3D-97C5E4D433B9}"/>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1A1-40C2-BE3D-97C5E4D433B9}"/>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E1A1-40C2-BE3D-97C5E4D433B9}"/>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E1A1-40C2-BE3D-97C5E4D433B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14849744.655304709</c:v>
                </c:pt>
                <c:pt idx="1">
                  <c:v>13438310.220665177</c:v>
                </c:pt>
                <c:pt idx="2">
                  <c:v>11899549.147005931</c:v>
                </c:pt>
                <c:pt idx="3">
                  <c:v>10317570.971839074</c:v>
                </c:pt>
                <c:pt idx="4">
                  <c:v>10787090.612571914</c:v>
                </c:pt>
                <c:pt idx="5">
                  <c:v>10954368.268757991</c:v>
                </c:pt>
                <c:pt idx="6">
                  <c:v>10333735.089712616</c:v>
                </c:pt>
                <c:pt idx="7">
                  <c:v>10602889.222580196</c:v>
                </c:pt>
                <c:pt idx="8">
                  <c:v>10377079.134831788</c:v>
                </c:pt>
                <c:pt idx="9">
                  <c:v>10140746.732922718</c:v>
                </c:pt>
              </c:numCache>
            </c:numRef>
          </c:val>
          <c:smooth val="0"/>
          <c:extLst>
            <c:ext xmlns:c16="http://schemas.microsoft.com/office/drawing/2014/chart" uri="{C3380CC4-5D6E-409C-BE32-E72D297353CC}">
              <c16:uniqueId val="{00000000-AEFA-43DD-933F-EB4822BEAAEA}"/>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15366496.006731454</c:v>
                </c:pt>
                <c:pt idx="1">
                  <c:v>14455152.237182127</c:v>
                </c:pt>
                <c:pt idx="2">
                  <c:v>13310481.285656147</c:v>
                </c:pt>
                <c:pt idx="3">
                  <c:v>12521878.77703765</c:v>
                </c:pt>
                <c:pt idx="4">
                  <c:v>13597583.0642001</c:v>
                </c:pt>
                <c:pt idx="5">
                  <c:v>14394411.02955089</c:v>
                </c:pt>
                <c:pt idx="6">
                  <c:v>14427385.975056166</c:v>
                </c:pt>
                <c:pt idx="7">
                  <c:v>15374916.540352106</c:v>
                </c:pt>
                <c:pt idx="8">
                  <c:v>15852980.481975056</c:v>
                </c:pt>
                <c:pt idx="9">
                  <c:v>16346768.259685088</c:v>
                </c:pt>
              </c:numCache>
            </c:numRef>
          </c:val>
          <c:smooth val="0"/>
          <c:extLst>
            <c:ext xmlns:c16="http://schemas.microsoft.com/office/drawing/2014/chart" uri="{C3380CC4-5D6E-409C-BE32-E72D297353CC}">
              <c16:uniqueId val="{00000001-AEFA-43DD-933F-EB4822BEAAEA}"/>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15860429.464419309</c:v>
                </c:pt>
                <c:pt idx="1">
                  <c:v>15427778.921746338</c:v>
                </c:pt>
                <c:pt idx="2">
                  <c:v>14662816.225582466</c:v>
                </c:pt>
                <c:pt idx="3">
                  <c:v>14628654.385932088</c:v>
                </c:pt>
                <c:pt idx="4">
                  <c:v>16283721.965540506</c:v>
                </c:pt>
                <c:pt idx="5">
                  <c:v>17682245.044791549</c:v>
                </c:pt>
                <c:pt idx="6">
                  <c:v>18339908.453192551</c:v>
                </c:pt>
                <c:pt idx="7">
                  <c:v>19935799.886293944</c:v>
                </c:pt>
                <c:pt idx="8">
                  <c:v>21086594.12144332</c:v>
                </c:pt>
                <c:pt idx="9">
                  <c:v>22278197.051082455</c:v>
                </c:pt>
              </c:numCache>
            </c:numRef>
          </c:val>
          <c:smooth val="0"/>
          <c:extLst>
            <c:ext xmlns:c16="http://schemas.microsoft.com/office/drawing/2014/chart" uri="{C3380CC4-5D6E-409C-BE32-E72D297353CC}">
              <c16:uniqueId val="{00000002-AEFA-43DD-933F-EB4822BEAAE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6176111.6539276792</c:v>
                </c:pt>
                <c:pt idx="1">
                  <c:v>5469918.6585555766</c:v>
                </c:pt>
                <c:pt idx="2">
                  <c:v>4726240.1702889865</c:v>
                </c:pt>
                <c:pt idx="3">
                  <c:v>3978046.0521758348</c:v>
                </c:pt>
                <c:pt idx="4">
                  <c:v>3188408.7940163016</c:v>
                </c:pt>
                <c:pt idx="5">
                  <c:v>2368334.6088149822</c:v>
                </c:pt>
                <c:pt idx="6">
                  <c:v>1516921.8743934694</c:v>
                </c:pt>
                <c:pt idx="7">
                  <c:v>633245.0784570392</c:v>
                </c:pt>
                <c:pt idx="8">
                  <c:v>-283645.77636114281</c:v>
                </c:pt>
                <c:pt idx="9">
                  <c:v>-1234725.7816979673</c:v>
                </c:pt>
              </c:numCache>
            </c:numRef>
          </c:val>
          <c:extLst>
            <c:ext xmlns:c16="http://schemas.microsoft.com/office/drawing/2014/chart" uri="{C3380CC4-5D6E-409C-BE32-E72D297353CC}">
              <c16:uniqueId val="{00000000-0B15-476B-8048-F73F64A147AD}"/>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10008218.972874014</c:v>
                </c:pt>
                <c:pt idx="1">
                  <c:v>8484632.3119101338</c:v>
                </c:pt>
                <c:pt idx="2">
                  <c:v>7725892.0387933487</c:v>
                </c:pt>
                <c:pt idx="3">
                  <c:v>6952463.5894257501</c:v>
                </c:pt>
                <c:pt idx="4">
                  <c:v>8577164.4087622445</c:v>
                </c:pt>
                <c:pt idx="5">
                  <c:v>8938662.0922366157</c:v>
                </c:pt>
                <c:pt idx="6">
                  <c:v>9383529.0397344716</c:v>
                </c:pt>
                <c:pt idx="7">
                  <c:v>10889762.590875726</c:v>
                </c:pt>
                <c:pt idx="8">
                  <c:v>11876106.573567601</c:v>
                </c:pt>
                <c:pt idx="9">
                  <c:v>12897560.782432359</c:v>
                </c:pt>
              </c:numCache>
            </c:numRef>
          </c:val>
          <c:extLst>
            <c:ext xmlns:c16="http://schemas.microsoft.com/office/drawing/2014/chart" uri="{C3380CC4-5D6E-409C-BE32-E72D297353CC}">
              <c16:uniqueId val="{00000001-0B15-476B-8048-F73F64A147AD}"/>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141424.09013768134</c:v>
                </c:pt>
                <c:pt idx="1">
                  <c:v>132871.70850175203</c:v>
                </c:pt>
                <c:pt idx="2">
                  <c:v>145848.92589502697</c:v>
                </c:pt>
                <c:pt idx="3">
                  <c:v>138122.61558645178</c:v>
                </c:pt>
                <c:pt idx="4">
                  <c:v>130062.66915091535</c:v>
                </c:pt>
                <c:pt idx="5">
                  <c:v>121658.83166746273</c:v>
                </c:pt>
                <c:pt idx="6">
                  <c:v>112900.57147275143</c:v>
                </c:pt>
                <c:pt idx="7">
                  <c:v>103777.07319332451</c:v>
                </c:pt>
                <c:pt idx="8">
                  <c:v>94277.230609871243</c:v>
                </c:pt>
                <c:pt idx="9">
                  <c:v>84389.639349542311</c:v>
                </c:pt>
              </c:numCache>
            </c:numRef>
          </c:val>
          <c:extLst>
            <c:ext xmlns:c16="http://schemas.microsoft.com/office/drawing/2014/chart" uri="{C3380CC4-5D6E-409C-BE32-E72D297353CC}">
              <c16:uniqueId val="{00000002-0B15-476B-8048-F73F64A147AD}"/>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B15-476B-8048-F73F64A147AD}"/>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B15-476B-8048-F73F64A147AD}"/>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B15-476B-8048-F73F64A147AD}"/>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0B15-476B-8048-F73F64A147AD}"/>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0B15-476B-8048-F73F64A147A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6345223.6595081836</c:v>
                </c:pt>
                <c:pt idx="1">
                  <c:v>5814907.1499398062</c:v>
                </c:pt>
                <c:pt idx="2">
                  <c:v>5254072.5621068571</c:v>
                </c:pt>
                <c:pt idx="3">
                  <c:v>4695898.1050481377</c:v>
                </c:pt>
                <c:pt idx="4">
                  <c:v>4103670.1614284879</c:v>
                </c:pt>
                <c:pt idx="5">
                  <c:v>3488614.5225274982</c:v>
                </c:pt>
                <c:pt idx="6">
                  <c:v>2850054.9717113636</c:v>
                </c:pt>
                <c:pt idx="7">
                  <c:v>2187297.3747590408</c:v>
                </c:pt>
                <c:pt idx="8">
                  <c:v>1499629.2336454049</c:v>
                </c:pt>
                <c:pt idx="9">
                  <c:v>786319.22964278562</c:v>
                </c:pt>
              </c:numCache>
            </c:numRef>
          </c:val>
          <c:extLst>
            <c:ext xmlns:c16="http://schemas.microsoft.com/office/drawing/2014/chart" uri="{C3380CC4-5D6E-409C-BE32-E72D297353CC}">
              <c16:uniqueId val="{00000000-F26D-4828-842B-671635C6429C}"/>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10425460.458385171</c:v>
                </c:pt>
                <c:pt idx="1">
                  <c:v>9293141.2390459087</c:v>
                </c:pt>
                <c:pt idx="2">
                  <c:v>8797383.6726016905</c:v>
                </c:pt>
                <c:pt idx="3">
                  <c:v>8735909.4647014216</c:v>
                </c:pt>
                <c:pt idx="4">
                  <c:v>10851057.899738727</c:v>
                </c:pt>
                <c:pt idx="5">
                  <c:v>11721907.72519183</c:v>
                </c:pt>
                <c:pt idx="6">
                  <c:v>12695591.342951177</c:v>
                </c:pt>
                <c:pt idx="7">
                  <c:v>14750680.9329112</c:v>
                </c:pt>
                <c:pt idx="8">
                  <c:v>16306510.371053308</c:v>
                </c:pt>
                <c:pt idx="9">
                  <c:v>17918685.086249497</c:v>
                </c:pt>
              </c:numCache>
            </c:numRef>
          </c:val>
          <c:extLst>
            <c:ext xmlns:c16="http://schemas.microsoft.com/office/drawing/2014/chart" uri="{C3380CC4-5D6E-409C-BE32-E72D297353CC}">
              <c16:uniqueId val="{00000001-F26D-4828-842B-671635C6429C}"/>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145643.57210515847</c:v>
                </c:pt>
                <c:pt idx="1">
                  <c:v>141479.45171540533</c:v>
                </c:pt>
                <c:pt idx="2">
                  <c:v>159018.77301191658</c:v>
                </c:pt>
                <c:pt idx="3">
                  <c:v>156033.60766542159</c:v>
                </c:pt>
                <c:pt idx="4">
                  <c:v>152899.18405160189</c:v>
                </c:pt>
                <c:pt idx="5">
                  <c:v>149610.725905903</c:v>
                </c:pt>
                <c:pt idx="6">
                  <c:v>146163.32561649539</c:v>
                </c:pt>
                <c:pt idx="7">
                  <c:v>142551.94088088887</c:v>
                </c:pt>
                <c:pt idx="8">
                  <c:v>138771.39128135136</c:v>
                </c:pt>
                <c:pt idx="9">
                  <c:v>134816.35477721979</c:v>
                </c:pt>
              </c:numCache>
            </c:numRef>
          </c:val>
          <c:extLst>
            <c:ext xmlns:c16="http://schemas.microsoft.com/office/drawing/2014/chart" uri="{C3380CC4-5D6E-409C-BE32-E72D297353CC}">
              <c16:uniqueId val="{00000002-F26D-4828-842B-671635C6429C}"/>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D-4828-842B-671635C6429C}"/>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D-4828-842B-671635C6429C}"/>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D-4828-842B-671635C6429C}"/>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F26D-4828-842B-671635C6429C}"/>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F26D-4828-842B-671635C642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6514335.6650886871</c:v>
                </c:pt>
                <c:pt idx="1">
                  <c:v>6159895.641324034</c:v>
                </c:pt>
                <c:pt idx="2">
                  <c:v>5781904.9539247248</c:v>
                </c:pt>
                <c:pt idx="3">
                  <c:v>5413750.1579204407</c:v>
                </c:pt>
                <c:pt idx="4">
                  <c:v>5018931.5288406741</c:v>
                </c:pt>
                <c:pt idx="5">
                  <c:v>4608894.4362400146</c:v>
                </c:pt>
                <c:pt idx="6">
                  <c:v>4183188.0690292581</c:v>
                </c:pt>
                <c:pt idx="7">
                  <c:v>3741349.6710610432</c:v>
                </c:pt>
                <c:pt idx="8">
                  <c:v>3282904.2436519521</c:v>
                </c:pt>
                <c:pt idx="9">
                  <c:v>2807364.2409835397</c:v>
                </c:pt>
              </c:numCache>
            </c:numRef>
          </c:val>
          <c:extLst>
            <c:ext xmlns:c16="http://schemas.microsoft.com/office/drawing/2014/chart" uri="{C3380CC4-5D6E-409C-BE32-E72D297353CC}">
              <c16:uniqueId val="{00000000-4ED4-4BD7-B885-4399B7DE745E}"/>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10816624.351051882</c:v>
                </c:pt>
                <c:pt idx="1">
                  <c:v>10051118.358235696</c:v>
                </c:pt>
                <c:pt idx="2">
                  <c:v>9801907.0792970117</c:v>
                </c:pt>
                <c:pt idx="3">
                  <c:v>10407889.972772362</c:v>
                </c:pt>
                <c:pt idx="4">
                  <c:v>12982833.047529178</c:v>
                </c:pt>
                <c:pt idx="5">
                  <c:v>14331200.506087344</c:v>
                </c:pt>
                <c:pt idx="6">
                  <c:v>15800649.752216838</c:v>
                </c:pt>
                <c:pt idx="7">
                  <c:v>18370291.878569454</c:v>
                </c:pt>
                <c:pt idx="8">
                  <c:v>20460013.931196157</c:v>
                </c:pt>
                <c:pt idx="9">
                  <c:v>22625989.121078055</c:v>
                </c:pt>
              </c:numCache>
            </c:numRef>
          </c:val>
          <c:extLst>
            <c:ext xmlns:c16="http://schemas.microsoft.com/office/drawing/2014/chart" uri="{C3380CC4-5D6E-409C-BE32-E72D297353CC}">
              <c16:uniqueId val="{00000001-4ED4-4BD7-B885-4399B7DE745E}"/>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149863.0540726356</c:v>
                </c:pt>
                <c:pt idx="1">
                  <c:v>150087.19492905866</c:v>
                </c:pt>
                <c:pt idx="2">
                  <c:v>172188.62012880616</c:v>
                </c:pt>
                <c:pt idx="3">
                  <c:v>173944.59974439142</c:v>
                </c:pt>
                <c:pt idx="4">
                  <c:v>175735.6989522884</c:v>
                </c:pt>
                <c:pt idx="5">
                  <c:v>177562.62014434329</c:v>
                </c:pt>
                <c:pt idx="6">
                  <c:v>179426.07976023934</c:v>
                </c:pt>
                <c:pt idx="7">
                  <c:v>181326.80856845327</c:v>
                </c:pt>
                <c:pt idx="8">
                  <c:v>183265.55195283151</c:v>
                </c:pt>
                <c:pt idx="9">
                  <c:v>185243.07020489729</c:v>
                </c:pt>
              </c:numCache>
            </c:numRef>
          </c:val>
          <c:extLst>
            <c:ext xmlns:c16="http://schemas.microsoft.com/office/drawing/2014/chart" uri="{C3380CC4-5D6E-409C-BE32-E72D297353CC}">
              <c16:uniqueId val="{00000002-4ED4-4BD7-B885-4399B7DE745E}"/>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D4-4BD7-B885-4399B7DE745E}"/>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D4-4BD7-B885-4399B7DE745E}"/>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D4-4BD7-B885-4399B7DE745E}"/>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4ED4-4BD7-B885-4399B7DE745E}"/>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4ED4-4BD7-B885-4399B7DE745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6948125.6106686378</c:v>
                </c:pt>
                <c:pt idx="1">
                  <c:v>6153658.4908750225</c:v>
                </c:pt>
                <c:pt idx="2">
                  <c:v>5317020.191575109</c:v>
                </c:pt>
                <c:pt idx="3">
                  <c:v>4475301.8086978132</c:v>
                </c:pt>
                <c:pt idx="4">
                  <c:v>3586959.8932683384</c:v>
                </c:pt>
                <c:pt idx="5">
                  <c:v>2664376.4349168544</c:v>
                </c:pt>
                <c:pt idx="6">
                  <c:v>1706537.1086926528</c:v>
                </c:pt>
                <c:pt idx="7">
                  <c:v>712400.71326416894</c:v>
                </c:pt>
                <c:pt idx="8">
                  <c:v>-319101.49840628559</c:v>
                </c:pt>
                <c:pt idx="9">
                  <c:v>-1389066.5044102131</c:v>
                </c:pt>
              </c:numCache>
            </c:numRef>
          </c:val>
          <c:extLst>
            <c:ext xmlns:c16="http://schemas.microsoft.com/office/drawing/2014/chart" uri="{C3380CC4-5D6E-409C-BE32-E72D297353CC}">
              <c16:uniqueId val="{00000000-4D27-4EAF-94B0-6B9725C1B277}"/>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11259246.344483264</c:v>
                </c:pt>
                <c:pt idx="1">
                  <c:v>9545211.3508988991</c:v>
                </c:pt>
                <c:pt idx="2">
                  <c:v>8691628.5436425153</c:v>
                </c:pt>
                <c:pt idx="3">
                  <c:v>7821521.5381039679</c:v>
                </c:pt>
                <c:pt idx="4">
                  <c:v>9649309.9598575234</c:v>
                </c:pt>
                <c:pt idx="5">
                  <c:v>10055994.853766192</c:v>
                </c:pt>
                <c:pt idx="6">
                  <c:v>10556470.16970128</c:v>
                </c:pt>
                <c:pt idx="7">
                  <c:v>12250982.914735191</c:v>
                </c:pt>
                <c:pt idx="8">
                  <c:v>13360619.895263549</c:v>
                </c:pt>
                <c:pt idx="9">
                  <c:v>14509755.880236402</c:v>
                </c:pt>
              </c:numCache>
            </c:numRef>
          </c:val>
          <c:extLst>
            <c:ext xmlns:c16="http://schemas.microsoft.com/office/drawing/2014/chart" uri="{C3380CC4-5D6E-409C-BE32-E72D297353CC}">
              <c16:uniqueId val="{00000001-4D27-4EAF-94B0-6B9725C1B277}"/>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159102.10140489149</c:v>
                </c:pt>
                <c:pt idx="1">
                  <c:v>149480.672064471</c:v>
                </c:pt>
                <c:pt idx="2">
                  <c:v>164080.04163190533</c:v>
                </c:pt>
                <c:pt idx="3">
                  <c:v>155387.94253475821</c:v>
                </c:pt>
                <c:pt idx="4">
                  <c:v>146320.50279477975</c:v>
                </c:pt>
                <c:pt idx="5">
                  <c:v>136866.18562589554</c:v>
                </c:pt>
                <c:pt idx="6">
                  <c:v>127013.14290684534</c:v>
                </c:pt>
                <c:pt idx="7">
                  <c:v>116749.20734249006</c:v>
                </c:pt>
                <c:pt idx="8">
                  <c:v>106061.88443610513</c:v>
                </c:pt>
                <c:pt idx="9">
                  <c:v>94938.344268235087</c:v>
                </c:pt>
              </c:numCache>
            </c:numRef>
          </c:val>
          <c:extLst>
            <c:ext xmlns:c16="http://schemas.microsoft.com/office/drawing/2014/chart" uri="{C3380CC4-5D6E-409C-BE32-E72D297353CC}">
              <c16:uniqueId val="{00000002-4D27-4EAF-94B0-6B9725C1B277}"/>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D27-4EAF-94B0-6B9725C1B277}"/>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D27-4EAF-94B0-6B9725C1B277}"/>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D27-4EAF-94B0-6B9725C1B277}"/>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16331.253700357376</c:v>
                </c:pt>
                <c:pt idx="1">
                  <c:v>16766.095650550778</c:v>
                </c:pt>
                <c:pt idx="2">
                  <c:v>16195.196659907169</c:v>
                </c:pt>
                <c:pt idx="3">
                  <c:v>16385.382204523488</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4D27-4EAF-94B0-6B9725C1B277}"/>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709723.53227747534</c:v>
                </c:pt>
                <c:pt idx="1">
                  <c:v>1412710.8170805722</c:v>
                </c:pt>
                <c:pt idx="2">
                  <c:v>1110496.3583553354</c:v>
                </c:pt>
                <c:pt idx="3">
                  <c:v>796851.72082346166</c:v>
                </c:pt>
                <c:pt idx="4">
                  <c:v>470533.75359227858</c:v>
                </c:pt>
                <c:pt idx="5">
                  <c:v>1210957.9074432221</c:v>
                </c:pt>
                <c:pt idx="6">
                  <c:v>880218.01596447546</c:v>
                </c:pt>
                <c:pt idx="7">
                  <c:v>536160.91561029339</c:v>
                </c:pt>
                <c:pt idx="8">
                  <c:v>178386.21398224961</c:v>
                </c:pt>
                <c:pt idx="9">
                  <c:v>-193517.17013046841</c:v>
                </c:pt>
              </c:numCache>
            </c:numRef>
          </c:val>
          <c:extLst>
            <c:ext xmlns:c16="http://schemas.microsoft.com/office/drawing/2014/chart" uri="{C3380CC4-5D6E-409C-BE32-E72D297353CC}">
              <c16:uniqueId val="{00000007-4D27-4EAF-94B0-6B9725C1B27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6541770.5436822809</c:v>
                </c:pt>
                <c:pt idx="1">
                  <c:v>5910831.632370213</c:v>
                </c:pt>
                <c:pt idx="2">
                  <c:v>5282885.3681791537</c:v>
                </c:pt>
                <c:pt idx="3">
                  <c:v>4616628.931607048</c:v>
                </c:pt>
                <c:pt idx="4">
                  <c:v>3924691.3378434349</c:v>
                </c:pt>
                <c:pt idx="5">
                  <c:v>3206311.8431752836</c:v>
                </c:pt>
                <c:pt idx="6">
                  <c:v>2460709.5466039204</c:v>
                </c:pt>
                <c:pt idx="7">
                  <c:v>1687082.8878510802</c:v>
                </c:pt>
                <c:pt idx="8">
                  <c:v>884609.13334813365</c:v>
                </c:pt>
                <c:pt idx="9">
                  <c:v>5290891.1006091768</c:v>
                </c:pt>
              </c:numCache>
            </c:numRef>
          </c:val>
          <c:extLst>
            <c:ext xmlns:c16="http://schemas.microsoft.com/office/drawing/2014/chart" uri="{C3380CC4-5D6E-409C-BE32-E72D297353CC}">
              <c16:uniqueId val="{00000000-7979-45A9-B241-6CA184891EB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10454783.893926645</c:v>
                </c:pt>
                <c:pt idx="1">
                  <c:v>9897056.6316769011</c:v>
                </c:pt>
                <c:pt idx="2">
                  <c:v>9827898.1477890983</c:v>
                </c:pt>
                <c:pt idx="3">
                  <c:v>12207440.137206065</c:v>
                </c:pt>
                <c:pt idx="4">
                  <c:v>13187146.190840807</c:v>
                </c:pt>
                <c:pt idx="5">
                  <c:v>14282540.26082007</c:v>
                </c:pt>
                <c:pt idx="6">
                  <c:v>16594516.049525097</c:v>
                </c:pt>
                <c:pt idx="7">
                  <c:v>18344824.167434968</c:v>
                </c:pt>
                <c:pt idx="8">
                  <c:v>20158520.722030681</c:v>
                </c:pt>
                <c:pt idx="9">
                  <c:v>20560995.217008524</c:v>
                </c:pt>
              </c:numCache>
            </c:numRef>
          </c:val>
          <c:extLst>
            <c:ext xmlns:c16="http://schemas.microsoft.com/office/drawing/2014/chart" uri="{C3380CC4-5D6E-409C-BE32-E72D297353CC}">
              <c16:uniqueId val="{00000001-7979-45A9-B241-6CA184891EB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159164.38317983097</c:v>
                </c:pt>
                <c:pt idx="1">
                  <c:v>178896.11963840612</c:v>
                </c:pt>
                <c:pt idx="2">
                  <c:v>175537.80862359927</c:v>
                </c:pt>
                <c:pt idx="3">
                  <c:v>172011.5820580521</c:v>
                </c:pt>
                <c:pt idx="4">
                  <c:v>168312.06664414087</c:v>
                </c:pt>
                <c:pt idx="5">
                  <c:v>164433.7413185573</c:v>
                </c:pt>
                <c:pt idx="6">
                  <c:v>160370.93349099997</c:v>
                </c:pt>
                <c:pt idx="7">
                  <c:v>156117.81519152026</c:v>
                </c:pt>
                <c:pt idx="8">
                  <c:v>151668.39912437223</c:v>
                </c:pt>
                <c:pt idx="9">
                  <c:v>152803.00022149499</c:v>
                </c:pt>
              </c:numCache>
            </c:numRef>
          </c:val>
          <c:extLst>
            <c:ext xmlns:c16="http://schemas.microsoft.com/office/drawing/2014/chart" uri="{C3380CC4-5D6E-409C-BE32-E72D297353CC}">
              <c16:uniqueId val="{00000002-7979-45A9-B241-6CA184891EB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979-45A9-B241-6CA184891EB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979-45A9-B241-6CA184891EB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979-45A9-B241-6CA184891EB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16766.095650550778</c:v>
                </c:pt>
                <c:pt idx="1">
                  <c:v>16195.196659907169</c:v>
                </c:pt>
                <c:pt idx="2">
                  <c:v>16385.382204523488</c:v>
                </c:pt>
                <c:pt idx="3">
                  <c:v>15992.392365254371</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7979-45A9-B241-6CA184891EB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1412710.8170805722</c:v>
                </c:pt>
                <c:pt idx="1">
                  <c:v>1110496.3583553354</c:v>
                </c:pt>
                <c:pt idx="2">
                  <c:v>796851.72082346166</c:v>
                </c:pt>
                <c:pt idx="3">
                  <c:v>470533.75359227858</c:v>
                </c:pt>
                <c:pt idx="4">
                  <c:v>1210957.9074432221</c:v>
                </c:pt>
                <c:pt idx="5">
                  <c:v>880218.01596447546</c:v>
                </c:pt>
                <c:pt idx="6">
                  <c:v>536160.91561029339</c:v>
                </c:pt>
                <c:pt idx="7">
                  <c:v>178386.21398224961</c:v>
                </c:pt>
                <c:pt idx="8">
                  <c:v>-193517.17013046841</c:v>
                </c:pt>
                <c:pt idx="9">
                  <c:v>-217226.01086765411</c:v>
                </c:pt>
              </c:numCache>
            </c:numRef>
          </c:val>
          <c:extLst>
            <c:ext xmlns:c16="http://schemas.microsoft.com/office/drawing/2014/chart" uri="{C3380CC4-5D6E-409C-BE32-E72D297353CC}">
              <c16:uniqueId val="{00000007-7979-45A9-B241-6CA184891EB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7328627.6232247725</c:v>
                </c:pt>
                <c:pt idx="1">
                  <c:v>6929882.5964895366</c:v>
                </c:pt>
                <c:pt idx="2">
                  <c:v>6504643.0731653152</c:v>
                </c:pt>
                <c:pt idx="3">
                  <c:v>6090468.927660495</c:v>
                </c:pt>
                <c:pt idx="4">
                  <c:v>5646297.9699457567</c:v>
                </c:pt>
                <c:pt idx="5">
                  <c:v>5185006.2407700159</c:v>
                </c:pt>
                <c:pt idx="6">
                  <c:v>4706086.5776579147</c:v>
                </c:pt>
                <c:pt idx="7">
                  <c:v>4209018.3799436726</c:v>
                </c:pt>
                <c:pt idx="8">
                  <c:v>3693267.2741084453</c:v>
                </c:pt>
                <c:pt idx="9">
                  <c:v>3158284.7711064816</c:v>
                </c:pt>
              </c:numCache>
            </c:numRef>
          </c:val>
          <c:extLst>
            <c:ext xmlns:c16="http://schemas.microsoft.com/office/drawing/2014/chart" uri="{C3380CC4-5D6E-409C-BE32-E72D297353CC}">
              <c16:uniqueId val="{00000000-9F6A-4411-A2B3-E88275D2E832}"/>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12168702.394933363</c:v>
                </c:pt>
                <c:pt idx="1">
                  <c:v>11307508.153015157</c:v>
                </c:pt>
                <c:pt idx="2">
                  <c:v>11027145.464209136</c:v>
                </c:pt>
                <c:pt idx="3">
                  <c:v>11708876.219368905</c:v>
                </c:pt>
                <c:pt idx="4">
                  <c:v>14605687.178470323</c:v>
                </c:pt>
                <c:pt idx="5">
                  <c:v>16122600.569348259</c:v>
                </c:pt>
                <c:pt idx="6">
                  <c:v>17775730.97124394</c:v>
                </c:pt>
                <c:pt idx="7">
                  <c:v>20666578.363390636</c:v>
                </c:pt>
                <c:pt idx="8">
                  <c:v>23017515.672595672</c:v>
                </c:pt>
                <c:pt idx="9">
                  <c:v>25454237.761212811</c:v>
                </c:pt>
              </c:numCache>
            </c:numRef>
          </c:val>
          <c:extLst>
            <c:ext xmlns:c16="http://schemas.microsoft.com/office/drawing/2014/chart" uri="{C3380CC4-5D6E-409C-BE32-E72D297353CC}">
              <c16:uniqueId val="{00000001-9F6A-4411-A2B3-E88275D2E832}"/>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168595.935831715</c:v>
                </c:pt>
                <c:pt idx="1">
                  <c:v>168848.09429519097</c:v>
                </c:pt>
                <c:pt idx="2">
                  <c:v>193712.19764490688</c:v>
                </c:pt>
                <c:pt idx="3">
                  <c:v>195687.67471244032</c:v>
                </c:pt>
                <c:pt idx="4">
                  <c:v>197702.66132132441</c:v>
                </c:pt>
                <c:pt idx="5">
                  <c:v>199757.94766238617</c:v>
                </c:pt>
                <c:pt idx="6">
                  <c:v>201854.33973026925</c:v>
                </c:pt>
                <c:pt idx="7">
                  <c:v>203992.65963950992</c:v>
                </c:pt>
                <c:pt idx="8">
                  <c:v>206173.74594693541</c:v>
                </c:pt>
                <c:pt idx="9">
                  <c:v>208398.4539805094</c:v>
                </c:pt>
              </c:numCache>
            </c:numRef>
          </c:val>
          <c:extLst>
            <c:ext xmlns:c16="http://schemas.microsoft.com/office/drawing/2014/chart" uri="{C3380CC4-5D6E-409C-BE32-E72D297353CC}">
              <c16:uniqueId val="{00000002-9F6A-4411-A2B3-E88275D2E832}"/>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F6A-4411-A2B3-E88275D2E832}"/>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F6A-4411-A2B3-E88275D2E832}"/>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F6A-4411-A2B3-E88275D2E832}"/>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16331.253700357376</c:v>
                </c:pt>
                <c:pt idx="1">
                  <c:v>16766.095650550778</c:v>
                </c:pt>
                <c:pt idx="2">
                  <c:v>16195.196659907169</c:v>
                </c:pt>
                <c:pt idx="3">
                  <c:v>16385.382204523488</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9F6A-4411-A2B3-E88275D2E832}"/>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709723.53227747534</c:v>
                </c:pt>
                <c:pt idx="1">
                  <c:v>1412710.8170805722</c:v>
                </c:pt>
                <c:pt idx="2">
                  <c:v>1110496.3583553354</c:v>
                </c:pt>
                <c:pt idx="3">
                  <c:v>796851.72082346166</c:v>
                </c:pt>
                <c:pt idx="4">
                  <c:v>470533.75359227858</c:v>
                </c:pt>
                <c:pt idx="5">
                  <c:v>1210957.9074432221</c:v>
                </c:pt>
                <c:pt idx="6">
                  <c:v>880218.01596447546</c:v>
                </c:pt>
                <c:pt idx="7">
                  <c:v>536160.91561029339</c:v>
                </c:pt>
                <c:pt idx="8">
                  <c:v>178386.21398224961</c:v>
                </c:pt>
                <c:pt idx="9">
                  <c:v>-193517.17013046841</c:v>
                </c:pt>
              </c:numCache>
            </c:numRef>
          </c:val>
          <c:extLst>
            <c:ext xmlns:c16="http://schemas.microsoft.com/office/drawing/2014/chart" uri="{C3380CC4-5D6E-409C-BE32-E72D297353CC}">
              <c16:uniqueId val="{00000007-9F6A-4411-A2B3-E88275D2E8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16971136.74891967</c:v>
                </c:pt>
                <c:pt idx="1">
                  <c:v>15358068.82361735</c:v>
                </c:pt>
                <c:pt idx="2">
                  <c:v>13599484.739435356</c:v>
                </c:pt>
                <c:pt idx="3">
                  <c:v>11791509.682101801</c:v>
                </c:pt>
                <c:pt idx="4">
                  <c:v>12328103.557225045</c:v>
                </c:pt>
                <c:pt idx="5">
                  <c:v>12519278.021437706</c:v>
                </c:pt>
                <c:pt idx="6">
                  <c:v>11809982.959671561</c:v>
                </c:pt>
                <c:pt idx="7">
                  <c:v>12117587.682948798</c:v>
                </c:pt>
                <c:pt idx="8">
                  <c:v>11859519.011236332</c:v>
                </c:pt>
                <c:pt idx="9">
                  <c:v>11589424.837625964</c:v>
                </c:pt>
              </c:numCache>
            </c:numRef>
          </c:val>
          <c:smooth val="0"/>
          <c:extLst>
            <c:ext xmlns:c16="http://schemas.microsoft.com/office/drawing/2014/chart" uri="{C3380CC4-5D6E-409C-BE32-E72D297353CC}">
              <c16:uniqueId val="{00000000-C08A-421E-B9E7-A8AFCFBF60EC}"/>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17561709.72197881</c:v>
                </c:pt>
                <c:pt idx="1">
                  <c:v>16520173.985351007</c:v>
                </c:pt>
                <c:pt idx="2">
                  <c:v>15211978.612178458</c:v>
                </c:pt>
                <c:pt idx="3">
                  <c:v>14310718.602328746</c:v>
                </c:pt>
                <c:pt idx="4">
                  <c:v>15540094.930514399</c:v>
                </c:pt>
                <c:pt idx="5">
                  <c:v>16450755.462343877</c:v>
                </c:pt>
                <c:pt idx="6">
                  <c:v>16488441.114349905</c:v>
                </c:pt>
                <c:pt idx="7">
                  <c:v>17571333.18897384</c:v>
                </c:pt>
                <c:pt idx="8">
                  <c:v>18117691.979400069</c:v>
                </c:pt>
                <c:pt idx="9">
                  <c:v>18682020.868211534</c:v>
                </c:pt>
              </c:numCache>
            </c:numRef>
          </c:val>
          <c:smooth val="0"/>
          <c:extLst>
            <c:ext xmlns:c16="http://schemas.microsoft.com/office/drawing/2014/chart" uri="{C3380CC4-5D6E-409C-BE32-E72D297353CC}">
              <c16:uniqueId val="{00000001-C08A-421E-B9E7-A8AFCFBF60EC}"/>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18126205.102193501</c:v>
                </c:pt>
                <c:pt idx="1">
                  <c:v>17631747.339138675</c:v>
                </c:pt>
                <c:pt idx="2">
                  <c:v>16757504.257808536</c:v>
                </c:pt>
                <c:pt idx="3">
                  <c:v>16718462.155350957</c:v>
                </c:pt>
                <c:pt idx="4">
                  <c:v>18609967.960617725</c:v>
                </c:pt>
                <c:pt idx="5">
                  <c:v>20208280.051190346</c:v>
                </c:pt>
                <c:pt idx="6">
                  <c:v>20959895.375077203</c:v>
                </c:pt>
                <c:pt idx="7">
                  <c:v>22783771.298621658</c:v>
                </c:pt>
                <c:pt idx="8">
                  <c:v>24098964.710220944</c:v>
                </c:pt>
                <c:pt idx="9">
                  <c:v>25460796.629808523</c:v>
                </c:pt>
              </c:numCache>
            </c:numRef>
          </c:val>
          <c:smooth val="0"/>
          <c:extLst>
            <c:ext xmlns:c16="http://schemas.microsoft.com/office/drawing/2014/chart" uri="{C3380CC4-5D6E-409C-BE32-E72D297353CC}">
              <c16:uniqueId val="{00000002-C08A-421E-B9E7-A8AFCFBF60E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19092528.842534624</c:v>
                </c:pt>
                <c:pt idx="1">
                  <c:v>17277827.426569514</c:v>
                </c:pt>
                <c:pt idx="2">
                  <c:v>15299420.331864772</c:v>
                </c:pt>
                <c:pt idx="3">
                  <c:v>13265448.392364522</c:v>
                </c:pt>
                <c:pt idx="4">
                  <c:v>13869116.501878176</c:v>
                </c:pt>
                <c:pt idx="5">
                  <c:v>14084187.774117418</c:v>
                </c:pt>
                <c:pt idx="6">
                  <c:v>13286230.829630509</c:v>
                </c:pt>
                <c:pt idx="7">
                  <c:v>13632286.143317398</c:v>
                </c:pt>
                <c:pt idx="8">
                  <c:v>13341958.887640871</c:v>
                </c:pt>
                <c:pt idx="9">
                  <c:v>13038102.942329209</c:v>
                </c:pt>
              </c:numCache>
            </c:numRef>
          </c:val>
          <c:smooth val="0"/>
          <c:extLst>
            <c:ext xmlns:c16="http://schemas.microsoft.com/office/drawing/2014/chart" uri="{C3380CC4-5D6E-409C-BE32-E72D297353CC}">
              <c16:uniqueId val="{00000000-3003-48D8-B15A-AAE03D5BBAB1}"/>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19756923.437226158</c:v>
                </c:pt>
                <c:pt idx="1">
                  <c:v>18585195.733519882</c:v>
                </c:pt>
                <c:pt idx="2">
                  <c:v>17113475.938700762</c:v>
                </c:pt>
                <c:pt idx="3">
                  <c:v>16099558.427619835</c:v>
                </c:pt>
                <c:pt idx="4">
                  <c:v>17482606.796828698</c:v>
                </c:pt>
                <c:pt idx="5">
                  <c:v>18507099.895136859</c:v>
                </c:pt>
                <c:pt idx="6">
                  <c:v>18549496.253643639</c:v>
                </c:pt>
                <c:pt idx="7">
                  <c:v>19767749.837595567</c:v>
                </c:pt>
                <c:pt idx="8">
                  <c:v>20382403.476825073</c:v>
                </c:pt>
                <c:pt idx="9">
                  <c:v>21017273.476737972</c:v>
                </c:pt>
              </c:numCache>
            </c:numRef>
          </c:val>
          <c:smooth val="0"/>
          <c:extLst>
            <c:ext xmlns:c16="http://schemas.microsoft.com/office/drawing/2014/chart" uri="{C3380CC4-5D6E-409C-BE32-E72D297353CC}">
              <c16:uniqueId val="{00000001-3003-48D8-B15A-AAE03D5BBAB1}"/>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20391980.739967685</c:v>
                </c:pt>
                <c:pt idx="1">
                  <c:v>19835715.756531008</c:v>
                </c:pt>
                <c:pt idx="2">
                  <c:v>18852192.290034603</c:v>
                </c:pt>
                <c:pt idx="3">
                  <c:v>18808269.92476983</c:v>
                </c:pt>
                <c:pt idx="4">
                  <c:v>20936213.955694936</c:v>
                </c:pt>
                <c:pt idx="5">
                  <c:v>22734315.057589136</c:v>
                </c:pt>
                <c:pt idx="6">
                  <c:v>23579882.296961855</c:v>
                </c:pt>
                <c:pt idx="7">
                  <c:v>25631742.710949369</c:v>
                </c:pt>
                <c:pt idx="8">
                  <c:v>27111335.298998561</c:v>
                </c:pt>
                <c:pt idx="9">
                  <c:v>28643396.208534587</c:v>
                </c:pt>
              </c:numCache>
            </c:numRef>
          </c:val>
          <c:smooth val="0"/>
          <c:extLst>
            <c:ext xmlns:c16="http://schemas.microsoft.com/office/drawing/2014/chart" uri="{C3380CC4-5D6E-409C-BE32-E72D297353CC}">
              <c16:uniqueId val="{00000002-3003-48D8-B15A-AAE03D5BBAB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4528377.3333754726</c:v>
                </c:pt>
                <c:pt idx="1">
                  <c:v>4005098.1748520844</c:v>
                </c:pt>
                <c:pt idx="2">
                  <c:v>3461089.1112025771</c:v>
                </c:pt>
                <c:pt idx="3">
                  <c:v>2895730.2578853169</c:v>
                </c:pt>
                <c:pt idx="4">
                  <c:v>2308385.2269390509</c:v>
                </c:pt>
                <c:pt idx="5">
                  <c:v>1698400.7147999478</c:v>
                </c:pt>
                <c:pt idx="6">
                  <c:v>1065106.0802326715</c:v>
                </c:pt>
                <c:pt idx="7">
                  <c:v>407812.91214495205</c:v>
                </c:pt>
                <c:pt idx="8">
                  <c:v>-274185.41295020358</c:v>
                </c:pt>
                <c:pt idx="9">
                  <c:v>-981614.18406585685</c:v>
                </c:pt>
              </c:numCache>
            </c:numRef>
          </c:val>
          <c:extLst>
            <c:ext xmlns:c16="http://schemas.microsoft.com/office/drawing/2014/chart" uri="{C3380CC4-5D6E-409C-BE32-E72D297353CC}">
              <c16:uniqueId val="{00000000-78C3-4F50-B8CC-92997E12B376}"/>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13880808.459305681</c:v>
                </c:pt>
                <c:pt idx="1">
                  <c:v>15078573.614724547</c:v>
                </c:pt>
                <c:pt idx="2">
                  <c:v>17842343.676392876</c:v>
                </c:pt>
                <c:pt idx="3">
                  <c:v>20028937.002070703</c:v>
                </c:pt>
                <c:pt idx="4">
                  <c:v>22779345.517074186</c:v>
                </c:pt>
                <c:pt idx="5">
                  <c:v>25347413.608749263</c:v>
                </c:pt>
                <c:pt idx="6">
                  <c:v>28099363.2793051</c:v>
                </c:pt>
                <c:pt idx="7">
                  <c:v>30932054.375631604</c:v>
                </c:pt>
                <c:pt idx="8">
                  <c:v>33675376.346285701</c:v>
                </c:pt>
                <c:pt idx="9">
                  <c:v>36516350.511858478</c:v>
                </c:pt>
              </c:numCache>
            </c:numRef>
          </c:val>
          <c:extLst>
            <c:ext xmlns:c16="http://schemas.microsoft.com/office/drawing/2014/chart" uri="{C3380CC4-5D6E-409C-BE32-E72D297353CC}">
              <c16:uniqueId val="{00000001-78C3-4F50-B8CC-92997E12B376}"/>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67308.942402456916</c:v>
                </c:pt>
                <c:pt idx="1">
                  <c:v>56539.511618063814</c:v>
                </c:pt>
                <c:pt idx="2">
                  <c:v>75415.010112094344</c:v>
                </c:pt>
                <c:pt idx="3">
                  <c:v>65934.265983716759</c:v>
                </c:pt>
                <c:pt idx="4">
                  <c:v>56044.12608615926</c:v>
                </c:pt>
                <c:pt idx="5">
                  <c:v>45732.00688630595</c:v>
                </c:pt>
                <c:pt idx="6">
                  <c:v>34984.985268024058</c:v>
                </c:pt>
                <c:pt idx="7">
                  <c:v>23789.78998225636</c:v>
                </c:pt>
                <c:pt idx="8">
                  <c:v>12132.792890950752</c:v>
                </c:pt>
                <c:pt idx="9">
                  <c:v>0</c:v>
                </c:pt>
              </c:numCache>
            </c:numRef>
          </c:val>
          <c:extLst>
            <c:ext xmlns:c16="http://schemas.microsoft.com/office/drawing/2014/chart" uri="{C3380CC4-5D6E-409C-BE32-E72D297353CC}">
              <c16:uniqueId val="{00000002-78C3-4F50-B8CC-92997E12B376}"/>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8C3-4F50-B8CC-92997E12B376}"/>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78C3-4F50-B8CC-92997E12B376}"/>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8C3-4F50-B8CC-92997E12B376}"/>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78C3-4F50-B8CC-92997E12B376}"/>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78C3-4F50-B8CC-92997E12B37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4654165.5926359026</c:v>
                </c:pt>
                <c:pt idx="1">
                  <c:v>4261706.2237433614</c:v>
                </c:pt>
                <c:pt idx="2">
                  <c:v>3853699.426006231</c:v>
                </c:pt>
                <c:pt idx="3">
                  <c:v>3429680.2860182864</c:v>
                </c:pt>
                <c:pt idx="4">
                  <c:v>2989171.5128085865</c:v>
                </c:pt>
                <c:pt idx="5">
                  <c:v>2531683.1287042587</c:v>
                </c:pt>
                <c:pt idx="6">
                  <c:v>2056712.152778801</c:v>
                </c:pt>
                <c:pt idx="7">
                  <c:v>1563742.276713012</c:v>
                </c:pt>
                <c:pt idx="8">
                  <c:v>1052243.5328916449</c:v>
                </c:pt>
                <c:pt idx="9">
                  <c:v>521671.95455490588</c:v>
                </c:pt>
              </c:numCache>
            </c:numRef>
          </c:val>
          <c:extLst>
            <c:ext xmlns:c16="http://schemas.microsoft.com/office/drawing/2014/chart" uri="{C3380CC4-5D6E-409C-BE32-E72D297353CC}">
              <c16:uniqueId val="{00000000-EBAE-4B04-917F-DD73A18CD201}"/>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15049359.830446035</c:v>
                </c:pt>
                <c:pt idx="1">
                  <c:v>17462418.411850866</c:v>
                </c:pt>
                <c:pt idx="2">
                  <c:v>21489626.21599615</c:v>
                </c:pt>
                <c:pt idx="3">
                  <c:v>24989241.255931154</c:v>
                </c:pt>
                <c:pt idx="4">
                  <c:v>29103733.440746263</c:v>
                </c:pt>
                <c:pt idx="5">
                  <c:v>33088464.427323882</c:v>
                </c:pt>
                <c:pt idx="6">
                  <c:v>37311213.753408901</c:v>
                </c:pt>
                <c:pt idx="7">
                  <c:v>41670440.07115832</c:v>
                </c:pt>
                <c:pt idx="8">
                  <c:v>45997673.931902602</c:v>
                </c:pt>
                <c:pt idx="9">
                  <c:v>50481621.10889098</c:v>
                </c:pt>
              </c:numCache>
            </c:numRef>
          </c:val>
          <c:extLst>
            <c:ext xmlns:c16="http://schemas.microsoft.com/office/drawing/2014/chart" uri="{C3380CC4-5D6E-409C-BE32-E72D297353CC}">
              <c16:uniqueId val="{00000001-EBAE-4B04-917F-DD73A18CD201}"/>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72486.553356492062</c:v>
                </c:pt>
                <c:pt idx="1">
                  <c:v>67101.837964295511</c:v>
                </c:pt>
                <c:pt idx="2">
                  <c:v>91575.369421828844</c:v>
                </c:pt>
                <c:pt idx="3">
                  <c:v>87912.354644955703</c:v>
                </c:pt>
                <c:pt idx="4">
                  <c:v>84066.18912923889</c:v>
                </c:pt>
                <c:pt idx="5">
                  <c:v>80031.012051035417</c:v>
                </c:pt>
                <c:pt idx="6">
                  <c:v>75800.801414052112</c:v>
                </c:pt>
                <c:pt idx="7">
                  <c:v>71369.36994676906</c:v>
                </c:pt>
                <c:pt idx="8">
                  <c:v>66730.360900229076</c:v>
                </c:pt>
                <c:pt idx="9">
                  <c:v>61877.243743848776</c:v>
                </c:pt>
              </c:numCache>
            </c:numRef>
          </c:val>
          <c:extLst>
            <c:ext xmlns:c16="http://schemas.microsoft.com/office/drawing/2014/chart" uri="{C3380CC4-5D6E-409C-BE32-E72D297353CC}">
              <c16:uniqueId val="{00000002-EBAE-4B04-917F-DD73A18CD201}"/>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BAE-4B04-917F-DD73A18CD201}"/>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EBAE-4B04-917F-DD73A18CD201}"/>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BAE-4B04-917F-DD73A18CD201}"/>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EBAE-4B04-917F-DD73A18CD201}"/>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EBAE-4B04-917F-DD73A18CD20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4779953.8518963326</c:v>
                </c:pt>
                <c:pt idx="1">
                  <c:v>4518314.2726346385</c:v>
                </c:pt>
                <c:pt idx="2">
                  <c:v>4246309.7408098849</c:v>
                </c:pt>
                <c:pt idx="3">
                  <c:v>3963630.3141512545</c:v>
                </c:pt>
                <c:pt idx="4">
                  <c:v>3669957.7986781215</c:v>
                </c:pt>
                <c:pt idx="5">
                  <c:v>3364965.5426085698</c:v>
                </c:pt>
                <c:pt idx="6">
                  <c:v>3048318.2253249311</c:v>
                </c:pt>
                <c:pt idx="7">
                  <c:v>2719671.6412810721</c:v>
                </c:pt>
                <c:pt idx="8">
                  <c:v>2378672.4787334939</c:v>
                </c:pt>
                <c:pt idx="9">
                  <c:v>2024958.0931756673</c:v>
                </c:pt>
              </c:numCache>
            </c:numRef>
          </c:val>
          <c:extLst>
            <c:ext xmlns:c16="http://schemas.microsoft.com/office/drawing/2014/chart" uri="{C3380CC4-5D6E-409C-BE32-E72D297353CC}">
              <c16:uniqueId val="{00000000-6C2A-4F49-93A4-E3C6163E61EF}"/>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16144876.740890119</c:v>
                </c:pt>
                <c:pt idx="1">
                  <c:v>19697272.909156796</c:v>
                </c:pt>
                <c:pt idx="2">
                  <c:v>24908953.596874218</c:v>
                </c:pt>
                <c:pt idx="3">
                  <c:v>29639526.493925329</c:v>
                </c:pt>
                <c:pt idx="4">
                  <c:v>35032847.11918883</c:v>
                </c:pt>
                <c:pt idx="5">
                  <c:v>40345699.569737591</c:v>
                </c:pt>
                <c:pt idx="6">
                  <c:v>45947323.572881222</c:v>
                </c:pt>
                <c:pt idx="7">
                  <c:v>51737676.660714611</c:v>
                </c:pt>
                <c:pt idx="8">
                  <c:v>57549827.918418452</c:v>
                </c:pt>
                <c:pt idx="9">
                  <c:v>63574062.293608934</c:v>
                </c:pt>
              </c:numCache>
            </c:numRef>
          </c:val>
          <c:extLst>
            <c:ext xmlns:c16="http://schemas.microsoft.com/office/drawing/2014/chart" uri="{C3380CC4-5D6E-409C-BE32-E72D297353CC}">
              <c16:uniqueId val="{00000001-6C2A-4F49-93A4-E3C6163E61EF}"/>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77664.164310527223</c:v>
                </c:pt>
                <c:pt idx="1">
                  <c:v>77664.164310527223</c:v>
                </c:pt>
                <c:pt idx="2">
                  <c:v>107735.72873156336</c:v>
                </c:pt>
                <c:pt idx="3">
                  <c:v>109890.4433061946</c:v>
                </c:pt>
                <c:pt idx="4">
                  <c:v>112088.25217231852</c:v>
                </c:pt>
                <c:pt idx="5">
                  <c:v>114330.01721576489</c:v>
                </c:pt>
                <c:pt idx="6">
                  <c:v>116616.61756008018</c:v>
                </c:pt>
                <c:pt idx="7">
                  <c:v>118948.94991128177</c:v>
                </c:pt>
                <c:pt idx="8">
                  <c:v>121327.92890950741</c:v>
                </c:pt>
                <c:pt idx="9">
                  <c:v>123754.48748769755</c:v>
                </c:pt>
              </c:numCache>
            </c:numRef>
          </c:val>
          <c:extLst>
            <c:ext xmlns:c16="http://schemas.microsoft.com/office/drawing/2014/chart" uri="{C3380CC4-5D6E-409C-BE32-E72D297353CC}">
              <c16:uniqueId val="{00000002-6C2A-4F49-93A4-E3C6163E61EF}"/>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2A-4F49-93A4-E3C6163E61EF}"/>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6C2A-4F49-93A4-E3C6163E61EF}"/>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2A-4F49-93A4-E3C6163E61EF}"/>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6C2A-4F49-93A4-E3C6163E61EF}"/>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6C2A-4F49-93A4-E3C6163E61E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19553857.88827268</c:v>
                </c:pt>
                <c:pt idx="1">
                  <c:v>20109175.551379226</c:v>
                </c:pt>
                <c:pt idx="2">
                  <c:v>22234973.949155007</c:v>
                </c:pt>
                <c:pt idx="3">
                  <c:v>23729316.174649503</c:v>
                </c:pt>
                <c:pt idx="4">
                  <c:v>25735664.007051714</c:v>
                </c:pt>
                <c:pt idx="5">
                  <c:v>27595020.137628462</c:v>
                </c:pt>
                <c:pt idx="6">
                  <c:v>29579223.83384436</c:v>
                </c:pt>
                <c:pt idx="7">
                  <c:v>31614740.554447874</c:v>
                </c:pt>
                <c:pt idx="8">
                  <c:v>33530589.710330363</c:v>
                </c:pt>
                <c:pt idx="9">
                  <c:v>35512899.554271244</c:v>
                </c:pt>
              </c:numCache>
            </c:numRef>
          </c:val>
          <c:smooth val="0"/>
          <c:extLst>
            <c:ext xmlns:c16="http://schemas.microsoft.com/office/drawing/2014/chart" uri="{C3380CC4-5D6E-409C-BE32-E72D297353CC}">
              <c16:uniqueId val="{00000000-8117-474D-A065-693ADF4CC646}"/>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20853375.1296275</c:v>
                </c:pt>
                <c:pt idx="1">
                  <c:v>22760190.723743055</c:v>
                </c:pt>
                <c:pt idx="2">
                  <c:v>26291027.16287167</c:v>
                </c:pt>
                <c:pt idx="3">
                  <c:v>29245548.545304161</c:v>
                </c:pt>
                <c:pt idx="4">
                  <c:v>32768860.279636402</c:v>
                </c:pt>
                <c:pt idx="5">
                  <c:v>36203652.375272132</c:v>
                </c:pt>
                <c:pt idx="6">
                  <c:v>39823496.19664032</c:v>
                </c:pt>
                <c:pt idx="7">
                  <c:v>43556635.194507174</c:v>
                </c:pt>
                <c:pt idx="8">
                  <c:v>47233913.809798397</c:v>
                </c:pt>
                <c:pt idx="9">
                  <c:v>51043333.533668362</c:v>
                </c:pt>
              </c:numCache>
            </c:numRef>
          </c:val>
          <c:smooth val="0"/>
          <c:extLst>
            <c:ext xmlns:c16="http://schemas.microsoft.com/office/drawing/2014/chart" uri="{C3380CC4-5D6E-409C-BE32-E72D297353CC}">
              <c16:uniqueId val="{00000001-8117-474D-A065-693ADF4CC646}"/>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22079857.91028605</c:v>
                </c:pt>
                <c:pt idx="1">
                  <c:v>25262215.596286491</c:v>
                </c:pt>
                <c:pt idx="2">
                  <c:v>30119125.217863128</c:v>
                </c:pt>
                <c:pt idx="3">
                  <c:v>34451761.900092542</c:v>
                </c:pt>
                <c:pt idx="4">
                  <c:v>39406782.306991592</c:v>
                </c:pt>
                <c:pt idx="5">
                  <c:v>44328468.936754875</c:v>
                </c:pt>
                <c:pt idx="6">
                  <c:v>49492027.904804796</c:v>
                </c:pt>
                <c:pt idx="7">
                  <c:v>54827380.728596032</c:v>
                </c:pt>
                <c:pt idx="8">
                  <c:v>60167094.310165375</c:v>
                </c:pt>
                <c:pt idx="9">
                  <c:v>65700938.100750916</c:v>
                </c:pt>
              </c:numCache>
            </c:numRef>
          </c:val>
          <c:smooth val="0"/>
          <c:extLst>
            <c:ext xmlns:c16="http://schemas.microsoft.com/office/drawing/2014/chart" uri="{C3380CC4-5D6E-409C-BE32-E72D297353CC}">
              <c16:uniqueId val="{00000002-8117-474D-A065-693ADF4CC646}"/>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5283106.8889380516</c:v>
                </c:pt>
                <c:pt idx="1">
                  <c:v>4672614.5373274311</c:v>
                </c:pt>
                <c:pt idx="2">
                  <c:v>4037937.2964030067</c:v>
                </c:pt>
                <c:pt idx="3">
                  <c:v>3378351.9675328694</c:v>
                </c:pt>
                <c:pt idx="4">
                  <c:v>2693116.0980955595</c:v>
                </c:pt>
                <c:pt idx="5">
                  <c:v>1981467.5005999389</c:v>
                </c:pt>
                <c:pt idx="6">
                  <c:v>1242623.76027145</c:v>
                </c:pt>
                <c:pt idx="7">
                  <c:v>475781.73083577736</c:v>
                </c:pt>
                <c:pt idx="8">
                  <c:v>-319882.98177523754</c:v>
                </c:pt>
                <c:pt idx="9">
                  <c:v>-1145216.5480768329</c:v>
                </c:pt>
              </c:numCache>
            </c:numRef>
          </c:val>
          <c:extLst>
            <c:ext xmlns:c16="http://schemas.microsoft.com/office/drawing/2014/chart" uri="{C3380CC4-5D6E-409C-BE32-E72D297353CC}">
              <c16:uniqueId val="{00000000-3C10-4F8C-AA9E-4565C9E5ECEE}"/>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16194276.535856629</c:v>
                </c:pt>
                <c:pt idx="1">
                  <c:v>17591669.217178635</c:v>
                </c:pt>
                <c:pt idx="2">
                  <c:v>20816067.622458354</c:v>
                </c:pt>
                <c:pt idx="3">
                  <c:v>23367093.169082485</c:v>
                </c:pt>
                <c:pt idx="4">
                  <c:v>26575903.103253216</c:v>
                </c:pt>
                <c:pt idx="5">
                  <c:v>29571982.543540806</c:v>
                </c:pt>
                <c:pt idx="6">
                  <c:v>32782590.492522612</c:v>
                </c:pt>
                <c:pt idx="7">
                  <c:v>36087396.771570198</c:v>
                </c:pt>
                <c:pt idx="8">
                  <c:v>39287939.070666648</c:v>
                </c:pt>
                <c:pt idx="9">
                  <c:v>42602408.930501558</c:v>
                </c:pt>
              </c:numCache>
            </c:numRef>
          </c:val>
          <c:extLst>
            <c:ext xmlns:c16="http://schemas.microsoft.com/office/drawing/2014/chart" uri="{C3380CC4-5D6E-409C-BE32-E72D297353CC}">
              <c16:uniqueId val="{00000001-3C10-4F8C-AA9E-4565C9E5ECEE}"/>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78527.099469533059</c:v>
                </c:pt>
                <c:pt idx="1">
                  <c:v>65962.763554407778</c:v>
                </c:pt>
                <c:pt idx="2">
                  <c:v>87984.178464110053</c:v>
                </c:pt>
                <c:pt idx="3">
                  <c:v>76923.310314336224</c:v>
                </c:pt>
                <c:pt idx="4">
                  <c:v>65384.813767185798</c:v>
                </c:pt>
                <c:pt idx="5">
                  <c:v>53354.008034023609</c:v>
                </c:pt>
                <c:pt idx="6">
                  <c:v>40815.816146028068</c:v>
                </c:pt>
                <c:pt idx="7">
                  <c:v>27754.754979299083</c:v>
                </c:pt>
                <c:pt idx="8">
                  <c:v>14154.925039442543</c:v>
                </c:pt>
                <c:pt idx="9">
                  <c:v>0</c:v>
                </c:pt>
              </c:numCache>
            </c:numRef>
          </c:val>
          <c:extLst>
            <c:ext xmlns:c16="http://schemas.microsoft.com/office/drawing/2014/chart" uri="{C3380CC4-5D6E-409C-BE32-E72D297353CC}">
              <c16:uniqueId val="{00000002-3C10-4F8C-AA9E-4565C9E5ECEE}"/>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C10-4F8C-AA9E-4565C9E5ECEE}"/>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3C10-4F8C-AA9E-4565C9E5ECEE}"/>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C10-4F8C-AA9E-4565C9E5ECEE}"/>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3C10-4F8C-AA9E-4565C9E5ECEE}"/>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3C10-4F8C-AA9E-4565C9E5ECE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5429859.8580752192</c:v>
                </c:pt>
                <c:pt idx="1">
                  <c:v>4971990.5943672555</c:v>
                </c:pt>
                <c:pt idx="2">
                  <c:v>4495982.6636739364</c:v>
                </c:pt>
                <c:pt idx="3">
                  <c:v>4001293.6670213337</c:v>
                </c:pt>
                <c:pt idx="4">
                  <c:v>3487366.764943351</c:v>
                </c:pt>
                <c:pt idx="5">
                  <c:v>2953630.3168216348</c:v>
                </c:pt>
                <c:pt idx="6">
                  <c:v>2399497.5115752677</c:v>
                </c:pt>
                <c:pt idx="7">
                  <c:v>1824365.9894985138</c:v>
                </c:pt>
                <c:pt idx="8">
                  <c:v>1227617.4550402523</c:v>
                </c:pt>
                <c:pt idx="9">
                  <c:v>608617.28031405678</c:v>
                </c:pt>
              </c:numCache>
            </c:numRef>
          </c:val>
          <c:extLst>
            <c:ext xmlns:c16="http://schemas.microsoft.com/office/drawing/2014/chart" uri="{C3380CC4-5D6E-409C-BE32-E72D297353CC}">
              <c16:uniqueId val="{00000000-8440-440B-A4A3-AEF9D59E0790}"/>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17557586.468853708</c:v>
                </c:pt>
                <c:pt idx="1">
                  <c:v>20372821.480492678</c:v>
                </c:pt>
                <c:pt idx="2">
                  <c:v>25071230.58532884</c:v>
                </c:pt>
                <c:pt idx="3">
                  <c:v>29154114.798586346</c:v>
                </c:pt>
                <c:pt idx="4">
                  <c:v>33954355.680870637</c:v>
                </c:pt>
                <c:pt idx="5">
                  <c:v>38603208.498544529</c:v>
                </c:pt>
                <c:pt idx="6">
                  <c:v>43529749.378977045</c:v>
                </c:pt>
                <c:pt idx="7">
                  <c:v>48615513.416351371</c:v>
                </c:pt>
                <c:pt idx="8">
                  <c:v>53663952.920553029</c:v>
                </c:pt>
                <c:pt idx="9">
                  <c:v>58895224.627039477</c:v>
                </c:pt>
              </c:numCache>
            </c:numRef>
          </c:val>
          <c:extLst>
            <c:ext xmlns:c16="http://schemas.microsoft.com/office/drawing/2014/chart" uri="{C3380CC4-5D6E-409C-BE32-E72D297353CC}">
              <c16:uniqueId val="{00000001-8440-440B-A4A3-AEF9D59E0790}"/>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84567.64558257407</c:v>
                </c:pt>
                <c:pt idx="1">
                  <c:v>78285.477625011437</c:v>
                </c:pt>
                <c:pt idx="2">
                  <c:v>106837.93099213364</c:v>
                </c:pt>
                <c:pt idx="3">
                  <c:v>102564.41375244831</c:v>
                </c:pt>
                <c:pt idx="4">
                  <c:v>98077.220650778705</c:v>
                </c:pt>
                <c:pt idx="5">
                  <c:v>93369.51405954131</c:v>
                </c:pt>
                <c:pt idx="6">
                  <c:v>88434.268316394126</c:v>
                </c:pt>
                <c:pt idx="7">
                  <c:v>83264.264937897227</c:v>
                </c:pt>
                <c:pt idx="8">
                  <c:v>77852.087716933922</c:v>
                </c:pt>
                <c:pt idx="9">
                  <c:v>72190.117701156894</c:v>
                </c:pt>
              </c:numCache>
            </c:numRef>
          </c:val>
          <c:extLst>
            <c:ext xmlns:c16="http://schemas.microsoft.com/office/drawing/2014/chart" uri="{C3380CC4-5D6E-409C-BE32-E72D297353CC}">
              <c16:uniqueId val="{00000002-8440-440B-A4A3-AEF9D59E0790}"/>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440-440B-A4A3-AEF9D59E0790}"/>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8440-440B-A4A3-AEF9D59E0790}"/>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440-440B-A4A3-AEF9D59E0790}"/>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8440-440B-A4A3-AEF9D59E0790}"/>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8440-440B-A4A3-AEF9D59E079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5576612.8272123877</c:v>
                </c:pt>
                <c:pt idx="1">
                  <c:v>5271366.6514070779</c:v>
                </c:pt>
                <c:pt idx="2">
                  <c:v>4954028.0309448652</c:v>
                </c:pt>
                <c:pt idx="3">
                  <c:v>4624235.3665097961</c:v>
                </c:pt>
                <c:pt idx="4">
                  <c:v>4281617.4317911416</c:v>
                </c:pt>
                <c:pt idx="5">
                  <c:v>3925793.1330433316</c:v>
                </c:pt>
                <c:pt idx="6">
                  <c:v>3556371.2628790862</c:v>
                </c:pt>
                <c:pt idx="7">
                  <c:v>3172950.2481612503</c:v>
                </c:pt>
                <c:pt idx="8">
                  <c:v>2775117.8918557428</c:v>
                </c:pt>
                <c:pt idx="9">
                  <c:v>2362451.1087049451</c:v>
                </c:pt>
              </c:numCache>
            </c:numRef>
          </c:val>
          <c:extLst>
            <c:ext xmlns:c16="http://schemas.microsoft.com/office/drawing/2014/chart" uri="{C3380CC4-5D6E-409C-BE32-E72D297353CC}">
              <c16:uniqueId val="{00000000-7298-4925-8019-120CF6B8F637}"/>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18835689.531038471</c:v>
                </c:pt>
                <c:pt idx="1">
                  <c:v>22980151.727349594</c:v>
                </c:pt>
                <c:pt idx="2">
                  <c:v>29060445.863019921</c:v>
                </c:pt>
                <c:pt idx="3">
                  <c:v>34579447.576246217</c:v>
                </c:pt>
                <c:pt idx="4">
                  <c:v>40871654.972386971</c:v>
                </c:pt>
                <c:pt idx="5">
                  <c:v>47069982.831360519</c:v>
                </c:pt>
                <c:pt idx="6">
                  <c:v>53605210.83502809</c:v>
                </c:pt>
                <c:pt idx="7">
                  <c:v>60360622.770833708</c:v>
                </c:pt>
                <c:pt idx="8">
                  <c:v>67141465.904821515</c:v>
                </c:pt>
                <c:pt idx="9">
                  <c:v>74169739.342543751</c:v>
                </c:pt>
              </c:numCache>
            </c:numRef>
          </c:val>
          <c:extLst>
            <c:ext xmlns:c16="http://schemas.microsoft.com/office/drawing/2014/chart" uri="{C3380CC4-5D6E-409C-BE32-E72D297353CC}">
              <c16:uniqueId val="{00000001-7298-4925-8019-120CF6B8F637}"/>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90608.191695615082</c:v>
                </c:pt>
                <c:pt idx="1">
                  <c:v>90608.191695615082</c:v>
                </c:pt>
                <c:pt idx="2">
                  <c:v>125691.68352015724</c:v>
                </c:pt>
                <c:pt idx="3">
                  <c:v>128205.51719056036</c:v>
                </c:pt>
                <c:pt idx="4">
                  <c:v>130769.6275343716</c:v>
                </c:pt>
                <c:pt idx="5">
                  <c:v>133385.02008505902</c:v>
                </c:pt>
                <c:pt idx="6">
                  <c:v>136052.7204867602</c:v>
                </c:pt>
                <c:pt idx="7">
                  <c:v>138773.77489649539</c:v>
                </c:pt>
                <c:pt idx="8">
                  <c:v>141549.2503944253</c:v>
                </c:pt>
                <c:pt idx="9">
                  <c:v>144380.23540231379</c:v>
                </c:pt>
              </c:numCache>
            </c:numRef>
          </c:val>
          <c:extLst>
            <c:ext xmlns:c16="http://schemas.microsoft.com/office/drawing/2014/chart" uri="{C3380CC4-5D6E-409C-BE32-E72D297353CC}">
              <c16:uniqueId val="{00000002-7298-4925-8019-120CF6B8F637}"/>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298-4925-8019-120CF6B8F637}"/>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7298-4925-8019-120CF6B8F637}"/>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298-4925-8019-120CF6B8F637}"/>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7298-4925-8019-120CF6B8F637}"/>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7298-4925-8019-120CF6B8F63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22812834.202984799</c:v>
                </c:pt>
                <c:pt idx="1">
                  <c:v>23460704.809942428</c:v>
                </c:pt>
                <c:pt idx="2">
                  <c:v>25940802.940680843</c:v>
                </c:pt>
                <c:pt idx="3">
                  <c:v>27684202.203757752</c:v>
                </c:pt>
                <c:pt idx="4">
                  <c:v>30024941.34156033</c:v>
                </c:pt>
                <c:pt idx="5">
                  <c:v>32194190.160566542</c:v>
                </c:pt>
                <c:pt idx="6">
                  <c:v>34509094.472818419</c:v>
                </c:pt>
                <c:pt idx="7">
                  <c:v>36883863.980189189</c:v>
                </c:pt>
                <c:pt idx="8">
                  <c:v>39119021.328718752</c:v>
                </c:pt>
                <c:pt idx="9">
                  <c:v>41431716.146649778</c:v>
                </c:pt>
              </c:numCache>
            </c:numRef>
          </c:val>
          <c:smooth val="0"/>
          <c:extLst>
            <c:ext xmlns:c16="http://schemas.microsoft.com/office/drawing/2014/chart" uri="{C3380CC4-5D6E-409C-BE32-E72D297353CC}">
              <c16:uniqueId val="{00000000-1093-4F9A-AD58-B78EFEF2BA09}"/>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24328937.65123209</c:v>
                </c:pt>
                <c:pt idx="1">
                  <c:v>26553555.844366897</c:v>
                </c:pt>
                <c:pt idx="2">
                  <c:v>30672865.023350284</c:v>
                </c:pt>
                <c:pt idx="3">
                  <c:v>34119806.636188194</c:v>
                </c:pt>
                <c:pt idx="4">
                  <c:v>38230336.992909141</c:v>
                </c:pt>
                <c:pt idx="5">
                  <c:v>42237594.437817477</c:v>
                </c:pt>
                <c:pt idx="6">
                  <c:v>46460745.562747031</c:v>
                </c:pt>
                <c:pt idx="7">
                  <c:v>50816074.393591695</c:v>
                </c:pt>
                <c:pt idx="8">
                  <c:v>55106232.778098121</c:v>
                </c:pt>
                <c:pt idx="9">
                  <c:v>59550555.789279744</c:v>
                </c:pt>
              </c:numCache>
            </c:numRef>
          </c:val>
          <c:smooth val="0"/>
          <c:extLst>
            <c:ext xmlns:c16="http://schemas.microsoft.com/office/drawing/2014/chart" uri="{C3380CC4-5D6E-409C-BE32-E72D297353CC}">
              <c16:uniqueId val="{00000001-1093-4F9A-AD58-B78EFEF2BA09}"/>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25759834.228667058</c:v>
                </c:pt>
                <c:pt idx="1">
                  <c:v>29472584.86233424</c:v>
                </c:pt>
                <c:pt idx="2">
                  <c:v>35138979.420840323</c:v>
                </c:pt>
                <c:pt idx="3">
                  <c:v>40193722.216774635</c:v>
                </c:pt>
                <c:pt idx="4">
                  <c:v>45974579.35815686</c:v>
                </c:pt>
                <c:pt idx="5">
                  <c:v>51716547.092880681</c:v>
                </c:pt>
                <c:pt idx="6">
                  <c:v>57740699.222272262</c:v>
                </c:pt>
                <c:pt idx="7">
                  <c:v>63965277.516695365</c:v>
                </c:pt>
                <c:pt idx="8">
                  <c:v>70194943.361859575</c:v>
                </c:pt>
                <c:pt idx="9">
                  <c:v>76651094.450876057</c:v>
                </c:pt>
              </c:numCache>
            </c:numRef>
          </c:val>
          <c:smooth val="0"/>
          <c:extLst>
            <c:ext xmlns:c16="http://schemas.microsoft.com/office/drawing/2014/chart" uri="{C3380CC4-5D6E-409C-BE32-E72D297353CC}">
              <c16:uniqueId val="{00000002-1093-4F9A-AD58-B78EFEF2BA09}"/>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6037836.4445006317</c:v>
                </c:pt>
                <c:pt idx="1">
                  <c:v>5340130.8998027798</c:v>
                </c:pt>
                <c:pt idx="2">
                  <c:v>4614785.4816034371</c:v>
                </c:pt>
                <c:pt idx="3">
                  <c:v>3860973.6771804229</c:v>
                </c:pt>
                <c:pt idx="4">
                  <c:v>3077846.9692520685</c:v>
                </c:pt>
                <c:pt idx="5">
                  <c:v>2264534.2863999307</c:v>
                </c:pt>
                <c:pt idx="6">
                  <c:v>1420141.4403102288</c:v>
                </c:pt>
                <c:pt idx="7">
                  <c:v>543750.54952660284</c:v>
                </c:pt>
                <c:pt idx="8">
                  <c:v>-365580.5506002715</c:v>
                </c:pt>
                <c:pt idx="9">
                  <c:v>-1308818.9120878093</c:v>
                </c:pt>
              </c:numCache>
            </c:numRef>
          </c:val>
          <c:extLst>
            <c:ext xmlns:c16="http://schemas.microsoft.com/office/drawing/2014/chart" uri="{C3380CC4-5D6E-409C-BE32-E72D297353CC}">
              <c16:uniqueId val="{00000000-0596-4857-8145-4F086E14FA9C}"/>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18507744.61240758</c:v>
                </c:pt>
                <c:pt idx="1">
                  <c:v>20104764.819632731</c:v>
                </c:pt>
                <c:pt idx="2">
                  <c:v>23789791.568523835</c:v>
                </c:pt>
                <c:pt idx="3">
                  <c:v>26705249.336094275</c:v>
                </c:pt>
                <c:pt idx="4">
                  <c:v>30372460.689432252</c:v>
                </c:pt>
                <c:pt idx="5">
                  <c:v>33796551.478332356</c:v>
                </c:pt>
                <c:pt idx="6">
                  <c:v>37465817.705740139</c:v>
                </c:pt>
                <c:pt idx="7">
                  <c:v>41242739.167508811</c:v>
                </c:pt>
                <c:pt idx="8">
                  <c:v>44900501.795047604</c:v>
                </c:pt>
                <c:pt idx="9">
                  <c:v>48688467.349144645</c:v>
                </c:pt>
              </c:numCache>
            </c:numRef>
          </c:val>
          <c:extLst>
            <c:ext xmlns:c16="http://schemas.microsoft.com/office/drawing/2014/chart" uri="{C3380CC4-5D6E-409C-BE32-E72D297353CC}">
              <c16:uniqueId val="{00000001-0596-4857-8145-4F086E14FA9C}"/>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89745.256536609231</c:v>
                </c:pt>
                <c:pt idx="1">
                  <c:v>75386.015490751772</c:v>
                </c:pt>
                <c:pt idx="2">
                  <c:v>100553.34681612581</c:v>
                </c:pt>
                <c:pt idx="3">
                  <c:v>87912.354644955703</c:v>
                </c:pt>
                <c:pt idx="4">
                  <c:v>74725.501448212352</c:v>
                </c:pt>
                <c:pt idx="5">
                  <c:v>60976.009181741276</c:v>
                </c:pt>
                <c:pt idx="6">
                  <c:v>46646.647024032085</c:v>
                </c:pt>
                <c:pt idx="7">
                  <c:v>31719.719976341818</c:v>
                </c:pt>
                <c:pt idx="8">
                  <c:v>16177.057187934339</c:v>
                </c:pt>
                <c:pt idx="9">
                  <c:v>0</c:v>
                </c:pt>
              </c:numCache>
            </c:numRef>
          </c:val>
          <c:extLst>
            <c:ext xmlns:c16="http://schemas.microsoft.com/office/drawing/2014/chart" uri="{C3380CC4-5D6E-409C-BE32-E72D297353CC}">
              <c16:uniqueId val="{00000002-0596-4857-8145-4F086E14FA9C}"/>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96-4857-8145-4F086E14FA9C}"/>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0596-4857-8145-4F086E14FA9C}"/>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96-4857-8145-4F086E14FA9C}"/>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0596-4857-8145-4F086E14FA9C}"/>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0596-4857-8145-4F086E14FA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6205554.1235145377</c:v>
                </c:pt>
                <c:pt idx="1">
                  <c:v>5682274.9649911495</c:v>
                </c:pt>
                <c:pt idx="2">
                  <c:v>5138265.9013416423</c:v>
                </c:pt>
                <c:pt idx="3">
                  <c:v>4572907.0480243824</c:v>
                </c:pt>
                <c:pt idx="4">
                  <c:v>3985562.0170781161</c:v>
                </c:pt>
                <c:pt idx="5">
                  <c:v>3375577.5049390118</c:v>
                </c:pt>
                <c:pt idx="6">
                  <c:v>2742282.8703717352</c:v>
                </c:pt>
                <c:pt idx="7">
                  <c:v>2084989.7022840162</c:v>
                </c:pt>
                <c:pt idx="8">
                  <c:v>1402991.3771888602</c:v>
                </c:pt>
                <c:pt idx="9">
                  <c:v>695562.60607320792</c:v>
                </c:pt>
              </c:numCache>
            </c:numRef>
          </c:val>
          <c:extLst>
            <c:ext xmlns:c16="http://schemas.microsoft.com/office/drawing/2014/chart" uri="{C3380CC4-5D6E-409C-BE32-E72D297353CC}">
              <c16:uniqueId val="{00000000-FDBE-4A40-BC17-2AD2F5A7B7AE}"/>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20065813.107261382</c:v>
                </c:pt>
                <c:pt idx="1">
                  <c:v>23283224.549134493</c:v>
                </c:pt>
                <c:pt idx="2">
                  <c:v>28652834.954661537</c:v>
                </c:pt>
                <c:pt idx="3">
                  <c:v>33318988.341241542</c:v>
                </c:pt>
                <c:pt idx="4">
                  <c:v>38804977.920995019</c:v>
                </c:pt>
                <c:pt idx="5">
                  <c:v>44117952.56976518</c:v>
                </c:pt>
                <c:pt idx="6">
                  <c:v>49748285.004545204</c:v>
                </c:pt>
                <c:pt idx="7">
                  <c:v>55560586.761544429</c:v>
                </c:pt>
                <c:pt idx="8">
                  <c:v>61330231.909203477</c:v>
                </c:pt>
                <c:pt idx="9">
                  <c:v>67308828.145187989</c:v>
                </c:pt>
              </c:numCache>
            </c:numRef>
          </c:val>
          <c:extLst>
            <c:ext xmlns:c16="http://schemas.microsoft.com/office/drawing/2014/chart" uri="{C3380CC4-5D6E-409C-BE32-E72D297353CC}">
              <c16:uniqueId val="{00000001-FDBE-4A40-BC17-2AD2F5A7B7AE}"/>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96648.737808656108</c:v>
                </c:pt>
                <c:pt idx="1">
                  <c:v>89469.117285727378</c:v>
                </c:pt>
                <c:pt idx="2">
                  <c:v>122100.49256243848</c:v>
                </c:pt>
                <c:pt idx="3">
                  <c:v>117216.47285994096</c:v>
                </c:pt>
                <c:pt idx="4">
                  <c:v>112088.25217231853</c:v>
                </c:pt>
                <c:pt idx="5">
                  <c:v>106708.01606804723</c:v>
                </c:pt>
                <c:pt idx="6">
                  <c:v>101067.73521873617</c:v>
                </c:pt>
                <c:pt idx="7">
                  <c:v>95159.159929025423</c:v>
                </c:pt>
                <c:pt idx="8">
                  <c:v>88973.814533638782</c:v>
                </c:pt>
                <c:pt idx="9">
                  <c:v>82502.991658465049</c:v>
                </c:pt>
              </c:numCache>
            </c:numRef>
          </c:val>
          <c:extLst>
            <c:ext xmlns:c16="http://schemas.microsoft.com/office/drawing/2014/chart" uri="{C3380CC4-5D6E-409C-BE32-E72D297353CC}">
              <c16:uniqueId val="{00000002-FDBE-4A40-BC17-2AD2F5A7B7AE}"/>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DBE-4A40-BC17-2AD2F5A7B7AE}"/>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FDBE-4A40-BC17-2AD2F5A7B7AE}"/>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DBE-4A40-BC17-2AD2F5A7B7AE}"/>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FDBE-4A40-BC17-2AD2F5A7B7AE}"/>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FDBE-4A40-BC17-2AD2F5A7B7A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6373271.8025284437</c:v>
                </c:pt>
                <c:pt idx="1">
                  <c:v>6024419.0301795183</c:v>
                </c:pt>
                <c:pt idx="2">
                  <c:v>5661746.3210798465</c:v>
                </c:pt>
                <c:pt idx="3">
                  <c:v>5284840.4188683396</c:v>
                </c:pt>
                <c:pt idx="4">
                  <c:v>4893277.0649041627</c:v>
                </c:pt>
                <c:pt idx="5">
                  <c:v>4486620.7234780937</c:v>
                </c:pt>
                <c:pt idx="6">
                  <c:v>4064424.3004332422</c:v>
                </c:pt>
                <c:pt idx="7">
                  <c:v>3626228.8550414299</c:v>
                </c:pt>
                <c:pt idx="8">
                  <c:v>3171563.3049779925</c:v>
                </c:pt>
                <c:pt idx="9">
                  <c:v>2699944.1242342237</c:v>
                </c:pt>
              </c:numCache>
            </c:numRef>
          </c:val>
          <c:extLst>
            <c:ext xmlns:c16="http://schemas.microsoft.com/office/drawing/2014/chart" uri="{C3380CC4-5D6E-409C-BE32-E72D297353CC}">
              <c16:uniqueId val="{00000000-CB1F-4D62-8336-FDBCF585C346}"/>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21526502.321186829</c:v>
                </c:pt>
                <c:pt idx="1">
                  <c:v>26263030.545542397</c:v>
                </c:pt>
                <c:pt idx="2">
                  <c:v>33211938.129165631</c:v>
                </c:pt>
                <c:pt idx="3">
                  <c:v>39519368.658567108</c:v>
                </c:pt>
                <c:pt idx="4">
                  <c:v>46710462.825585119</c:v>
                </c:pt>
                <c:pt idx="5">
                  <c:v>53794266.092983462</c:v>
                </c:pt>
                <c:pt idx="6">
                  <c:v>61263098.097174972</c:v>
                </c:pt>
                <c:pt idx="7">
                  <c:v>68983568.88095282</c:v>
                </c:pt>
                <c:pt idx="8">
                  <c:v>76733103.891224608</c:v>
                </c:pt>
                <c:pt idx="9">
                  <c:v>84765416.391478583</c:v>
                </c:pt>
              </c:numCache>
            </c:numRef>
          </c:val>
          <c:extLst>
            <c:ext xmlns:c16="http://schemas.microsoft.com/office/drawing/2014/chart" uri="{C3380CC4-5D6E-409C-BE32-E72D297353CC}">
              <c16:uniqueId val="{00000001-CB1F-4D62-8336-FDBCF585C346}"/>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103552.21908070297</c:v>
                </c:pt>
                <c:pt idx="1">
                  <c:v>103552.21908070297</c:v>
                </c:pt>
                <c:pt idx="2">
                  <c:v>143647.63830875116</c:v>
                </c:pt>
                <c:pt idx="3">
                  <c:v>146520.59107492617</c:v>
                </c:pt>
                <c:pt idx="4">
                  <c:v>149451.0028964247</c:v>
                </c:pt>
                <c:pt idx="5">
                  <c:v>152440.02295435322</c:v>
                </c:pt>
                <c:pt idx="6">
                  <c:v>155488.82341344026</c:v>
                </c:pt>
                <c:pt idx="7">
                  <c:v>158598.59988170906</c:v>
                </c:pt>
                <c:pt idx="8">
                  <c:v>161770.57187934325</c:v>
                </c:pt>
                <c:pt idx="9">
                  <c:v>165005.9833169301</c:v>
                </c:pt>
              </c:numCache>
            </c:numRef>
          </c:val>
          <c:extLst>
            <c:ext xmlns:c16="http://schemas.microsoft.com/office/drawing/2014/chart" uri="{C3380CC4-5D6E-409C-BE32-E72D297353CC}">
              <c16:uniqueId val="{00000002-CB1F-4D62-8336-FDBCF585C346}"/>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CB1F-4D62-8336-FDBCF585C346}"/>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CB1F-4D62-8336-FDBCF585C346}"/>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CB1F-4D62-8336-FDBCF585C346}"/>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CB1F-4D62-8336-FDBCF585C346}"/>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CB1F-4D62-8336-FDBCF585C34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6792566.0000632089</c:v>
                </c:pt>
                <c:pt idx="1">
                  <c:v>6007647.2622781266</c:v>
                </c:pt>
                <c:pt idx="2">
                  <c:v>5191633.6668038657</c:v>
                </c:pt>
                <c:pt idx="3">
                  <c:v>4343595.3868279755</c:v>
                </c:pt>
                <c:pt idx="4">
                  <c:v>3462577.8404085767</c:v>
                </c:pt>
                <c:pt idx="5">
                  <c:v>2547601.0721999216</c:v>
                </c:pt>
                <c:pt idx="6">
                  <c:v>1597659.1203490072</c:v>
                </c:pt>
                <c:pt idx="7">
                  <c:v>611719.3682174281</c:v>
                </c:pt>
                <c:pt idx="8">
                  <c:v>-411278.1194253054</c:v>
                </c:pt>
                <c:pt idx="9">
                  <c:v>-1472421.2760987855</c:v>
                </c:pt>
              </c:numCache>
            </c:numRef>
          </c:val>
          <c:extLst>
            <c:ext xmlns:c16="http://schemas.microsoft.com/office/drawing/2014/chart" uri="{C3380CC4-5D6E-409C-BE32-E72D297353CC}">
              <c16:uniqueId val="{00000000-2E4D-4CF4-88E5-346CD4C27651}"/>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20821212.688958522</c:v>
                </c:pt>
                <c:pt idx="1">
                  <c:v>22617860.42208682</c:v>
                </c:pt>
                <c:pt idx="2">
                  <c:v>26763515.51458931</c:v>
                </c:pt>
                <c:pt idx="3">
                  <c:v>30043405.503106054</c:v>
                </c:pt>
                <c:pt idx="4">
                  <c:v>34169018.275611274</c:v>
                </c:pt>
                <c:pt idx="5">
                  <c:v>38021120.413123898</c:v>
                </c:pt>
                <c:pt idx="6">
                  <c:v>42149044.918957651</c:v>
                </c:pt>
                <c:pt idx="7">
                  <c:v>46398081.563447401</c:v>
                </c:pt>
                <c:pt idx="8">
                  <c:v>50513064.519428544</c:v>
                </c:pt>
                <c:pt idx="9">
                  <c:v>54774525.767787717</c:v>
                </c:pt>
              </c:numCache>
            </c:numRef>
          </c:val>
          <c:extLst>
            <c:ext xmlns:c16="http://schemas.microsoft.com/office/drawing/2014/chart" uri="{C3380CC4-5D6E-409C-BE32-E72D297353CC}">
              <c16:uniqueId val="{00000001-2E4D-4CF4-88E5-346CD4C27651}"/>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100963.41360368537</c:v>
                </c:pt>
                <c:pt idx="1">
                  <c:v>84809.267427095721</c:v>
                </c:pt>
                <c:pt idx="2">
                  <c:v>113122.51516814152</c:v>
                </c:pt>
                <c:pt idx="3">
                  <c:v>98901.398975575139</c:v>
                </c:pt>
                <c:pt idx="4">
                  <c:v>84066.18912923889</c:v>
                </c:pt>
                <c:pt idx="5">
                  <c:v>68598.010329458935</c:v>
                </c:pt>
                <c:pt idx="6">
                  <c:v>52477.477902036087</c:v>
                </c:pt>
                <c:pt idx="7">
                  <c:v>35684.684973384537</c:v>
                </c:pt>
                <c:pt idx="8">
                  <c:v>18199.189336426127</c:v>
                </c:pt>
                <c:pt idx="9">
                  <c:v>0</c:v>
                </c:pt>
              </c:numCache>
            </c:numRef>
          </c:val>
          <c:extLst>
            <c:ext xmlns:c16="http://schemas.microsoft.com/office/drawing/2014/chart" uri="{C3380CC4-5D6E-409C-BE32-E72D297353CC}">
              <c16:uniqueId val="{00000002-2E4D-4CF4-88E5-346CD4C27651}"/>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E4D-4CF4-88E5-346CD4C27651}"/>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6807.1114891083389</c:v>
                </c:pt>
                <c:pt idx="1">
                  <c:v>6020.5119392558199</c:v>
                </c:pt>
                <c:pt idx="2">
                  <c:v>5202.7509456976049</c:v>
                </c:pt>
                <c:pt idx="3">
                  <c:v>4352.8966905054067</c:v>
                </c:pt>
                <c:pt idx="4">
                  <c:v>4093.4646625090868</c:v>
                </c:pt>
                <c:pt idx="5">
                  <c:v>3340.267164607415</c:v>
                </c:pt>
                <c:pt idx="6">
                  <c:v>2555.3043809246733</c:v>
                </c:pt>
                <c:pt idx="7">
                  <c:v>1737.6069790287777</c:v>
                </c:pt>
                <c:pt idx="8">
                  <c:v>886.17955930467713</c:v>
                </c:pt>
                <c:pt idx="9">
                  <c:v>0</c:v>
                </c:pt>
              </c:numCache>
            </c:numRef>
          </c:val>
          <c:extLst>
            <c:ext xmlns:c16="http://schemas.microsoft.com/office/drawing/2014/chart" uri="{C3380CC4-5D6E-409C-BE32-E72D297353CC}">
              <c16:uniqueId val="{00000004-2E4D-4CF4-88E5-346CD4C27651}"/>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E4D-4CF4-88E5-346CD4C27651}"/>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113033.03478837879</c:v>
                </c:pt>
                <c:pt idx="1">
                  <c:v>113033.03478837879</c:v>
                </c:pt>
                <c:pt idx="2">
                  <c:v>113033.03478837879</c:v>
                </c:pt>
                <c:pt idx="3">
                  <c:v>113033.03478837879</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2E4D-4CF4-88E5-346CD4C27651}"/>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1496204.5835061192</c:v>
                </c:pt>
                <c:pt idx="1">
                  <c:v>1334392.8285491613</c:v>
                </c:pt>
                <c:pt idx="2">
                  <c:v>1165953.4414371168</c:v>
                </c:pt>
                <c:pt idx="3">
                  <c:v>990686.04158576531</c:v>
                </c:pt>
                <c:pt idx="4">
                  <c:v>808384.88424037932</c:v>
                </c:pt>
                <c:pt idx="5">
                  <c:v>676515.08709922619</c:v>
                </c:pt>
                <c:pt idx="6">
                  <c:v>491743.57265133533</c:v>
                </c:pt>
                <c:pt idx="7">
                  <c:v>299532.25152898656</c:v>
                </c:pt>
                <c:pt idx="8">
                  <c:v>99657.440070980432</c:v>
                </c:pt>
                <c:pt idx="9">
                  <c:v>-108110.51680766029</c:v>
                </c:pt>
              </c:numCache>
            </c:numRef>
          </c:val>
          <c:extLst>
            <c:ext xmlns:c16="http://schemas.microsoft.com/office/drawing/2014/chart" uri="{C3380CC4-5D6E-409C-BE32-E72D297353CC}">
              <c16:uniqueId val="{00000007-2E4D-4CF4-88E5-346CD4C2765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6392559.3356150426</c:v>
                </c:pt>
                <c:pt idx="1">
                  <c:v>5780549.1390093472</c:v>
                </c:pt>
                <c:pt idx="2">
                  <c:v>5144520.4290274298</c:v>
                </c:pt>
                <c:pt idx="3">
                  <c:v>4483757.2692128802</c:v>
                </c:pt>
                <c:pt idx="4">
                  <c:v>3797524.6930563878</c:v>
                </c:pt>
                <c:pt idx="5">
                  <c:v>3085068.2291682018</c:v>
                </c:pt>
                <c:pt idx="6">
                  <c:v>2345613.4150695181</c:v>
                </c:pt>
                <c:pt idx="7">
                  <c:v>1578365.2993374674</c:v>
                </c:pt>
                <c:pt idx="8">
                  <c:v>782507.93183235882</c:v>
                </c:pt>
                <c:pt idx="9">
                  <c:v>3360443.8746295753</c:v>
                </c:pt>
              </c:numCache>
            </c:numRef>
          </c:val>
          <c:extLst>
            <c:ext xmlns:c16="http://schemas.microsoft.com/office/drawing/2014/chart" uri="{C3380CC4-5D6E-409C-BE32-E72D297353CC}">
              <c16:uniqueId val="{00000000-5F84-4765-B3A5-A3B7BB5D40C3}"/>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26193627.617776301</c:v>
                </c:pt>
                <c:pt idx="1">
                  <c:v>32234439.323994223</c:v>
                </c:pt>
                <c:pt idx="2">
                  <c:v>37483861.883896731</c:v>
                </c:pt>
                <c:pt idx="3">
                  <c:v>43655600.161119394</c:v>
                </c:pt>
                <c:pt idx="4">
                  <c:v>49632696.640985824</c:v>
                </c:pt>
                <c:pt idx="5">
                  <c:v>55966820.630113348</c:v>
                </c:pt>
                <c:pt idx="6">
                  <c:v>62505660.10673748</c:v>
                </c:pt>
                <c:pt idx="7">
                  <c:v>68996510.897853896</c:v>
                </c:pt>
                <c:pt idx="8">
                  <c:v>75722431.663336471</c:v>
                </c:pt>
                <c:pt idx="9">
                  <c:v>77214969.958394334</c:v>
                </c:pt>
              </c:numCache>
            </c:numRef>
          </c:val>
          <c:extLst>
            <c:ext xmlns:c16="http://schemas.microsoft.com/office/drawing/2014/chart" uri="{C3380CC4-5D6E-409C-BE32-E72D297353CC}">
              <c16:uniqueId val="{00000001-5F84-4765-B3A5-A3B7BB5D40C3}"/>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100652.75694644327</c:v>
                </c:pt>
                <c:pt idx="1">
                  <c:v>137363.05413274327</c:v>
                </c:pt>
                <c:pt idx="2">
                  <c:v>131868.53196743355</c:v>
                </c:pt>
                <c:pt idx="3">
                  <c:v>126099.28369385834</c:v>
                </c:pt>
                <c:pt idx="4">
                  <c:v>120046.51807655311</c:v>
                </c:pt>
                <c:pt idx="5">
                  <c:v>113701.20212107817</c:v>
                </c:pt>
                <c:pt idx="6">
                  <c:v>107054.05492015359</c:v>
                </c:pt>
                <c:pt idx="7">
                  <c:v>100095.54135034361</c:v>
                </c:pt>
                <c:pt idx="8">
                  <c:v>92815.86561577316</c:v>
                </c:pt>
                <c:pt idx="9">
                  <c:v>94672.18292808863</c:v>
                </c:pt>
              </c:numCache>
            </c:numRef>
          </c:val>
          <c:extLst>
            <c:ext xmlns:c16="http://schemas.microsoft.com/office/drawing/2014/chart" uri="{C3380CC4-5D6E-409C-BE32-E72D297353CC}">
              <c16:uniqueId val="{00000002-5F84-4765-B3A5-A3B7BB5D40C3}"/>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F84-4765-B3A5-A3B7BB5D40C3}"/>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6020.5119392558199</c:v>
                </c:pt>
                <c:pt idx="1">
                  <c:v>5202.7509456976049</c:v>
                </c:pt>
                <c:pt idx="2">
                  <c:v>4352.8966905054067</c:v>
                </c:pt>
                <c:pt idx="3">
                  <c:v>4093.4646625090868</c:v>
                </c:pt>
                <c:pt idx="4">
                  <c:v>3340.267164607415</c:v>
                </c:pt>
                <c:pt idx="5">
                  <c:v>2555.3043809246733</c:v>
                </c:pt>
                <c:pt idx="6">
                  <c:v>1737.6069790287777</c:v>
                </c:pt>
                <c:pt idx="7">
                  <c:v>886.17955930467713</c:v>
                </c:pt>
                <c:pt idx="8">
                  <c:v>0</c:v>
                </c:pt>
                <c:pt idx="9">
                  <c:v>0</c:v>
                </c:pt>
              </c:numCache>
            </c:numRef>
          </c:val>
          <c:extLst>
            <c:ext xmlns:c16="http://schemas.microsoft.com/office/drawing/2014/chart" uri="{C3380CC4-5D6E-409C-BE32-E72D297353CC}">
              <c16:uniqueId val="{00000004-5F84-4765-B3A5-A3B7BB5D40C3}"/>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F84-4765-B3A5-A3B7BB5D40C3}"/>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113033.03478837879</c:v>
                </c:pt>
                <c:pt idx="1">
                  <c:v>113033.03478837879</c:v>
                </c:pt>
                <c:pt idx="2">
                  <c:v>113033.03478837879</c:v>
                </c:pt>
                <c:pt idx="3">
                  <c:v>75355.356525585856</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5F84-4765-B3A5-A3B7BB5D40C3}"/>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1334392.8285491613</c:v>
                </c:pt>
                <c:pt idx="1">
                  <c:v>1165953.4414371168</c:v>
                </c:pt>
                <c:pt idx="2">
                  <c:v>990686.04158576531</c:v>
                </c:pt>
                <c:pt idx="3">
                  <c:v>808384.88424037932</c:v>
                </c:pt>
                <c:pt idx="4">
                  <c:v>676515.08709922619</c:v>
                </c:pt>
                <c:pt idx="5">
                  <c:v>491743.57265133533</c:v>
                </c:pt>
                <c:pt idx="6">
                  <c:v>299532.25152898656</c:v>
                </c:pt>
                <c:pt idx="7">
                  <c:v>99657.440070980432</c:v>
                </c:pt>
                <c:pt idx="8">
                  <c:v>-108110.51680766029</c:v>
                </c:pt>
                <c:pt idx="9">
                  <c:v>-121355.72405867366</c:v>
                </c:pt>
              </c:numCache>
            </c:numRef>
          </c:val>
          <c:extLst>
            <c:ext xmlns:c16="http://schemas.microsoft.com/office/drawing/2014/chart" uri="{C3380CC4-5D6E-409C-BE32-E72D297353CC}">
              <c16:uniqueId val="{00000007-5F84-4765-B3A5-A3B7BB5D40C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7169930.7778444979</c:v>
                </c:pt>
                <c:pt idx="1">
                  <c:v>6777471.4089519577</c:v>
                </c:pt>
                <c:pt idx="2">
                  <c:v>6369464.6112148268</c:v>
                </c:pt>
                <c:pt idx="3">
                  <c:v>5945445.4712268813</c:v>
                </c:pt>
                <c:pt idx="4">
                  <c:v>5504936.6980171828</c:v>
                </c:pt>
                <c:pt idx="5">
                  <c:v>5047448.3139128555</c:v>
                </c:pt>
                <c:pt idx="6">
                  <c:v>4572477.3379873969</c:v>
                </c:pt>
                <c:pt idx="7">
                  <c:v>4079507.4619216076</c:v>
                </c:pt>
                <c:pt idx="8">
                  <c:v>3568008.7181002409</c:v>
                </c:pt>
                <c:pt idx="9">
                  <c:v>3037437.139763501</c:v>
                </c:pt>
              </c:numCache>
            </c:numRef>
          </c:val>
          <c:extLst>
            <c:ext xmlns:c16="http://schemas.microsoft.com/office/drawing/2014/chart" uri="{C3380CC4-5D6E-409C-BE32-E72D297353CC}">
              <c16:uniqueId val="{00000000-4777-402D-9719-71B2E2DFEB5A}"/>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24217315.111335177</c:v>
                </c:pt>
                <c:pt idx="1">
                  <c:v>29545909.363735192</c:v>
                </c:pt>
                <c:pt idx="2">
                  <c:v>37363430.395311326</c:v>
                </c:pt>
                <c:pt idx="3">
                  <c:v>44459289.740887992</c:v>
                </c:pt>
                <c:pt idx="4">
                  <c:v>52549270.678783253</c:v>
                </c:pt>
                <c:pt idx="5">
                  <c:v>60518549.354606383</c:v>
                </c:pt>
                <c:pt idx="6">
                  <c:v>68920985.359321833</c:v>
                </c:pt>
                <c:pt idx="7">
                  <c:v>77606514.99107191</c:v>
                </c:pt>
                <c:pt idx="8">
                  <c:v>86324741.877627671</c:v>
                </c:pt>
                <c:pt idx="9">
                  <c:v>95361093.440413401</c:v>
                </c:pt>
              </c:numCache>
            </c:numRef>
          </c:val>
          <c:extLst>
            <c:ext xmlns:c16="http://schemas.microsoft.com/office/drawing/2014/chart" uri="{C3380CC4-5D6E-409C-BE32-E72D297353CC}">
              <c16:uniqueId val="{00000001-4777-402D-9719-71B2E2DFEB5A}"/>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116496.24646579083</c:v>
                </c:pt>
                <c:pt idx="1">
                  <c:v>116496.24646579083</c:v>
                </c:pt>
                <c:pt idx="2">
                  <c:v>161603.59309734503</c:v>
                </c:pt>
                <c:pt idx="3">
                  <c:v>164835.6649592919</c:v>
                </c:pt>
                <c:pt idx="4">
                  <c:v>168132.37825847778</c:v>
                </c:pt>
                <c:pt idx="5">
                  <c:v>171495.02582364733</c:v>
                </c:pt>
                <c:pt idx="6">
                  <c:v>174924.92634012026</c:v>
                </c:pt>
                <c:pt idx="7">
                  <c:v>178423.42486692264</c:v>
                </c:pt>
                <c:pt idx="8">
                  <c:v>181991.89336426111</c:v>
                </c:pt>
                <c:pt idx="9">
                  <c:v>185631.73123154632</c:v>
                </c:pt>
              </c:numCache>
            </c:numRef>
          </c:val>
          <c:extLst>
            <c:ext xmlns:c16="http://schemas.microsoft.com/office/drawing/2014/chart" uri="{C3380CC4-5D6E-409C-BE32-E72D297353CC}">
              <c16:uniqueId val="{00000002-4777-402D-9719-71B2E2DFEB5A}"/>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777-402D-9719-71B2E2DFEB5A}"/>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6807.1114891083389</c:v>
                </c:pt>
                <c:pt idx="1">
                  <c:v>6020.5119392558199</c:v>
                </c:pt>
                <c:pt idx="2">
                  <c:v>5202.7509456976049</c:v>
                </c:pt>
                <c:pt idx="3">
                  <c:v>4352.8966905054067</c:v>
                </c:pt>
                <c:pt idx="4">
                  <c:v>4093.4646625090868</c:v>
                </c:pt>
                <c:pt idx="5">
                  <c:v>3340.267164607415</c:v>
                </c:pt>
                <c:pt idx="6">
                  <c:v>2555.3043809246733</c:v>
                </c:pt>
                <c:pt idx="7">
                  <c:v>1737.6069790287777</c:v>
                </c:pt>
                <c:pt idx="8">
                  <c:v>886.17955930467713</c:v>
                </c:pt>
                <c:pt idx="9">
                  <c:v>0</c:v>
                </c:pt>
              </c:numCache>
            </c:numRef>
          </c:val>
          <c:extLst>
            <c:ext xmlns:c16="http://schemas.microsoft.com/office/drawing/2014/chart" uri="{C3380CC4-5D6E-409C-BE32-E72D297353CC}">
              <c16:uniqueId val="{00000004-4777-402D-9719-71B2E2DFEB5A}"/>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777-402D-9719-71B2E2DFEB5A}"/>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113033.03478837879</c:v>
                </c:pt>
                <c:pt idx="1">
                  <c:v>113033.03478837879</c:v>
                </c:pt>
                <c:pt idx="2">
                  <c:v>113033.03478837879</c:v>
                </c:pt>
                <c:pt idx="3">
                  <c:v>113033.03478837879</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4777-402D-9719-71B2E2DFEB5A}"/>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1496204.5835061192</c:v>
                </c:pt>
                <c:pt idx="1">
                  <c:v>1334392.8285491613</c:v>
                </c:pt>
                <c:pt idx="2">
                  <c:v>1165953.4414371168</c:v>
                </c:pt>
                <c:pt idx="3">
                  <c:v>990686.04158576531</c:v>
                </c:pt>
                <c:pt idx="4">
                  <c:v>808384.88424037932</c:v>
                </c:pt>
                <c:pt idx="5">
                  <c:v>676515.08709922619</c:v>
                </c:pt>
                <c:pt idx="6">
                  <c:v>491743.57265133533</c:v>
                </c:pt>
                <c:pt idx="7">
                  <c:v>299532.25152898656</c:v>
                </c:pt>
                <c:pt idx="8">
                  <c:v>99657.440070980432</c:v>
                </c:pt>
                <c:pt idx="9">
                  <c:v>-108110.51680766029</c:v>
                </c:pt>
              </c:numCache>
            </c:numRef>
          </c:val>
          <c:extLst>
            <c:ext xmlns:c16="http://schemas.microsoft.com/office/drawing/2014/chart" uri="{C3380CC4-5D6E-409C-BE32-E72D297353CC}">
              <c16:uniqueId val="{00000007-4777-402D-9719-71B2E2DFEB5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26071810.517696917</c:v>
                </c:pt>
                <c:pt idx="1">
                  <c:v>26812234.068505637</c:v>
                </c:pt>
                <c:pt idx="2">
                  <c:v>29646631.932206683</c:v>
                </c:pt>
                <c:pt idx="3">
                  <c:v>31639088.232866012</c:v>
                </c:pt>
                <c:pt idx="4">
                  <c:v>34314218.676068954</c:v>
                </c:pt>
                <c:pt idx="5">
                  <c:v>36793360.183504619</c:v>
                </c:pt>
                <c:pt idx="6">
                  <c:v>39438965.111792497</c:v>
                </c:pt>
                <c:pt idx="7">
                  <c:v>42152987.405930512</c:v>
                </c:pt>
                <c:pt idx="8">
                  <c:v>44707452.947107159</c:v>
                </c:pt>
                <c:pt idx="9">
                  <c:v>47350532.739028327</c:v>
                </c:pt>
              </c:numCache>
            </c:numRef>
          </c:val>
          <c:smooth val="0"/>
          <c:extLst>
            <c:ext xmlns:c16="http://schemas.microsoft.com/office/drawing/2014/chart" uri="{C3380CC4-5D6E-409C-BE32-E72D297353CC}">
              <c16:uniqueId val="{00000000-7DB8-46E4-A27E-8C39937CFCAC}"/>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27804500.172836669</c:v>
                </c:pt>
                <c:pt idx="1">
                  <c:v>30346920.964990743</c:v>
                </c:pt>
                <c:pt idx="2">
                  <c:v>35054702.883828893</c:v>
                </c:pt>
                <c:pt idx="3">
                  <c:v>38994064.727072217</c:v>
                </c:pt>
                <c:pt idx="4">
                  <c:v>43691813.706181876</c:v>
                </c:pt>
                <c:pt idx="5">
                  <c:v>48271536.500362836</c:v>
                </c:pt>
                <c:pt idx="6">
                  <c:v>53097994.928853765</c:v>
                </c:pt>
                <c:pt idx="7">
                  <c:v>58075513.592676222</c:v>
                </c:pt>
                <c:pt idx="8">
                  <c:v>62978551.74639786</c:v>
                </c:pt>
                <c:pt idx="9">
                  <c:v>68057778.044891134</c:v>
                </c:pt>
              </c:numCache>
            </c:numRef>
          </c:val>
          <c:smooth val="0"/>
          <c:extLst>
            <c:ext xmlns:c16="http://schemas.microsoft.com/office/drawing/2014/chart" uri="{C3380CC4-5D6E-409C-BE32-E72D297353CC}">
              <c16:uniqueId val="{00000001-7DB8-46E4-A27E-8C39937CFCAC}"/>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29439810.54704807</c:v>
                </c:pt>
                <c:pt idx="1">
                  <c:v>33682954.12838199</c:v>
                </c:pt>
                <c:pt idx="2">
                  <c:v>40158833.623817503</c:v>
                </c:pt>
                <c:pt idx="3">
                  <c:v>45935682.533456728</c:v>
                </c:pt>
                <c:pt idx="4">
                  <c:v>52542376.409322128</c:v>
                </c:pt>
                <c:pt idx="5">
                  <c:v>59104625.249006502</c:v>
                </c:pt>
                <c:pt idx="6">
                  <c:v>65989370.539739743</c:v>
                </c:pt>
                <c:pt idx="7">
                  <c:v>73103174.304794699</c:v>
                </c:pt>
                <c:pt idx="8">
                  <c:v>80222792.413553834</c:v>
                </c:pt>
                <c:pt idx="9">
                  <c:v>87601250.801001221</c:v>
                </c:pt>
              </c:numCache>
            </c:numRef>
          </c:val>
          <c:smooth val="0"/>
          <c:extLst>
            <c:ext xmlns:c16="http://schemas.microsoft.com/office/drawing/2014/chart" uri="{C3380CC4-5D6E-409C-BE32-E72D297353CC}">
              <c16:uniqueId val="{00000002-7DB8-46E4-A27E-8C39937CFC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29330786.832409021</c:v>
                </c:pt>
                <c:pt idx="1">
                  <c:v>30163763.327068835</c:v>
                </c:pt>
                <c:pt idx="2">
                  <c:v>33352460.923732512</c:v>
                </c:pt>
                <c:pt idx="3">
                  <c:v>35593974.261974253</c:v>
                </c:pt>
                <c:pt idx="4">
                  <c:v>38603496.010577567</c:v>
                </c:pt>
                <c:pt idx="5">
                  <c:v>41392530.206442699</c:v>
                </c:pt>
                <c:pt idx="6">
                  <c:v>44368835.750766531</c:v>
                </c:pt>
                <c:pt idx="7">
                  <c:v>47422110.831671812</c:v>
                </c:pt>
                <c:pt idx="8">
                  <c:v>50295884.565495536</c:v>
                </c:pt>
                <c:pt idx="9">
                  <c:v>53269349.331406854</c:v>
                </c:pt>
              </c:numCache>
            </c:numRef>
          </c:val>
          <c:smooth val="0"/>
          <c:extLst>
            <c:ext xmlns:c16="http://schemas.microsoft.com/office/drawing/2014/chart" uri="{C3380CC4-5D6E-409C-BE32-E72D297353CC}">
              <c16:uniqueId val="{00000000-52AD-4E0D-B32D-06E8045216E8}"/>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31280062.694441248</c:v>
                </c:pt>
                <c:pt idx="1">
                  <c:v>34140286.085614584</c:v>
                </c:pt>
                <c:pt idx="2">
                  <c:v>39436540.744307503</c:v>
                </c:pt>
                <c:pt idx="3">
                  <c:v>43868322.817956239</c:v>
                </c:pt>
                <c:pt idx="4">
                  <c:v>49153290.419454604</c:v>
                </c:pt>
                <c:pt idx="5">
                  <c:v>54305478.562908188</c:v>
                </c:pt>
                <c:pt idx="6">
                  <c:v>59735244.294960469</c:v>
                </c:pt>
                <c:pt idx="7">
                  <c:v>65334952.79176075</c:v>
                </c:pt>
                <c:pt idx="8">
                  <c:v>70850870.714697585</c:v>
                </c:pt>
                <c:pt idx="9">
                  <c:v>76565000.300502524</c:v>
                </c:pt>
              </c:numCache>
            </c:numRef>
          </c:val>
          <c:smooth val="0"/>
          <c:extLst>
            <c:ext xmlns:c16="http://schemas.microsoft.com/office/drawing/2014/chart" uri="{C3380CC4-5D6E-409C-BE32-E72D297353CC}">
              <c16:uniqueId val="{00000001-52AD-4E0D-B32D-06E8045216E8}"/>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33119786.865429074</c:v>
                </c:pt>
                <c:pt idx="1">
                  <c:v>37893323.394429736</c:v>
                </c:pt>
                <c:pt idx="2">
                  <c:v>45178687.826794684</c:v>
                </c:pt>
                <c:pt idx="3">
                  <c:v>51677642.850138806</c:v>
                </c:pt>
                <c:pt idx="4">
                  <c:v>59110173.460487381</c:v>
                </c:pt>
                <c:pt idx="5">
                  <c:v>66492703.405132301</c:v>
                </c:pt>
                <c:pt idx="6">
                  <c:v>74238041.857207194</c:v>
                </c:pt>
                <c:pt idx="7">
                  <c:v>82241071.092894047</c:v>
                </c:pt>
                <c:pt idx="8">
                  <c:v>90250641.465248048</c:v>
                </c:pt>
                <c:pt idx="9">
                  <c:v>98551407.15112637</c:v>
                </c:pt>
              </c:numCache>
            </c:numRef>
          </c:val>
          <c:smooth val="0"/>
          <c:extLst>
            <c:ext xmlns:c16="http://schemas.microsoft.com/office/drawing/2014/chart" uri="{C3380CC4-5D6E-409C-BE32-E72D297353CC}">
              <c16:uniqueId val="{00000002-52AD-4E0D-B32D-06E8045216E8}"/>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248777066870988E-2"/>
          <c:y val="0.10605799289048519"/>
          <c:w val="0.87722706632180125"/>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5.6</c:v>
                </c:pt>
                <c:pt idx="1">
                  <c:v>5.2</c:v>
                </c:pt>
                <c:pt idx="2">
                  <c:v>4.8</c:v>
                </c:pt>
                <c:pt idx="3">
                  <c:v>4.4000000000000004</c:v>
                </c:pt>
                <c:pt idx="4">
                  <c:v>4</c:v>
                </c:pt>
                <c:pt idx="5">
                  <c:v>3.6</c:v>
                </c:pt>
                <c:pt idx="6">
                  <c:v>3.2</c:v>
                </c:pt>
                <c:pt idx="7">
                  <c:v>2.8000000000000003</c:v>
                </c:pt>
                <c:pt idx="8">
                  <c:v>2.4000000000000004</c:v>
                </c:pt>
                <c:pt idx="9">
                  <c:v>2.0000000000000004</c:v>
                </c:pt>
              </c:numCache>
            </c:numRef>
          </c:val>
          <c:extLst>
            <c:ext xmlns:c16="http://schemas.microsoft.com/office/drawing/2014/chart" uri="{C3380CC4-5D6E-409C-BE32-E72D297353CC}">
              <c16:uniqueId val="{00000000-6214-4C16-955F-4D7A4436F319}"/>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19.5</c:v>
                </c:pt>
                <c:pt idx="1">
                  <c:v>22</c:v>
                </c:pt>
                <c:pt idx="2">
                  <c:v>24.5</c:v>
                </c:pt>
                <c:pt idx="3">
                  <c:v>27</c:v>
                </c:pt>
                <c:pt idx="4">
                  <c:v>29.5</c:v>
                </c:pt>
                <c:pt idx="5">
                  <c:v>32</c:v>
                </c:pt>
                <c:pt idx="6">
                  <c:v>34.5</c:v>
                </c:pt>
                <c:pt idx="7">
                  <c:v>37</c:v>
                </c:pt>
                <c:pt idx="8">
                  <c:v>39.5</c:v>
                </c:pt>
                <c:pt idx="9">
                  <c:v>42</c:v>
                </c:pt>
              </c:numCache>
            </c:numRef>
          </c:val>
          <c:extLst>
            <c:ext xmlns:c16="http://schemas.microsoft.com/office/drawing/2014/chart" uri="{C3380CC4-5D6E-409C-BE32-E72D297353CC}">
              <c16:uniqueId val="{00000001-6214-4C16-955F-4D7A4436F319}"/>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7.6</c:v>
                </c:pt>
                <c:pt idx="1">
                  <c:v>7.2</c:v>
                </c:pt>
                <c:pt idx="2">
                  <c:v>6.8</c:v>
                </c:pt>
                <c:pt idx="3">
                  <c:v>6.4</c:v>
                </c:pt>
                <c:pt idx="4">
                  <c:v>6</c:v>
                </c:pt>
                <c:pt idx="5">
                  <c:v>5.6</c:v>
                </c:pt>
                <c:pt idx="6">
                  <c:v>5.2</c:v>
                </c:pt>
                <c:pt idx="7">
                  <c:v>4.8000000000000007</c:v>
                </c:pt>
                <c:pt idx="8">
                  <c:v>4.4000000000000004</c:v>
                </c:pt>
                <c:pt idx="9">
                  <c:v>4</c:v>
                </c:pt>
              </c:numCache>
            </c:numRef>
          </c:val>
          <c:extLst>
            <c:ext xmlns:c16="http://schemas.microsoft.com/office/drawing/2014/chart" uri="{C3380CC4-5D6E-409C-BE32-E72D297353CC}">
              <c16:uniqueId val="{00000002-6214-4C16-955F-4D7A4436F319}"/>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214-4C16-955F-4D7A4436F319}"/>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6214-4C16-955F-4D7A4436F319}"/>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214-4C16-955F-4D7A4436F319}"/>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214-4C16-955F-4D7A4436F319}"/>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6214-4C16-955F-4D7A4436F31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330702192808603"/>
          <c:w val="0.90748717991544758"/>
          <c:h val="0.14953610349918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702883749043504E-2"/>
          <c:y val="0.1060580978028894"/>
          <c:w val="0.87934059299234435"/>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5.7</c:v>
                </c:pt>
                <c:pt idx="1">
                  <c:v>5.4</c:v>
                </c:pt>
                <c:pt idx="2">
                  <c:v>5.0999999999999996</c:v>
                </c:pt>
                <c:pt idx="3">
                  <c:v>4.8</c:v>
                </c:pt>
                <c:pt idx="4">
                  <c:v>4.5</c:v>
                </c:pt>
                <c:pt idx="5">
                  <c:v>4.2</c:v>
                </c:pt>
                <c:pt idx="6">
                  <c:v>3.9</c:v>
                </c:pt>
                <c:pt idx="7">
                  <c:v>3.6</c:v>
                </c:pt>
                <c:pt idx="8">
                  <c:v>3.3000000000000003</c:v>
                </c:pt>
                <c:pt idx="9">
                  <c:v>3.0000000000000004</c:v>
                </c:pt>
              </c:numCache>
            </c:numRef>
          </c:val>
          <c:extLst>
            <c:ext xmlns:c16="http://schemas.microsoft.com/office/drawing/2014/chart" uri="{C3380CC4-5D6E-409C-BE32-E72D297353CC}">
              <c16:uniqueId val="{00000000-0DDE-492F-A7E4-FEBC399D369D}"/>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21.1</c:v>
                </c:pt>
                <c:pt idx="1">
                  <c:v>25.2</c:v>
                </c:pt>
                <c:pt idx="2">
                  <c:v>29.299999999999997</c:v>
                </c:pt>
                <c:pt idx="3">
                  <c:v>33.4</c:v>
                </c:pt>
                <c:pt idx="4">
                  <c:v>37.5</c:v>
                </c:pt>
                <c:pt idx="5">
                  <c:v>41.6</c:v>
                </c:pt>
                <c:pt idx="6">
                  <c:v>45.7</c:v>
                </c:pt>
                <c:pt idx="7">
                  <c:v>49.800000000000004</c:v>
                </c:pt>
                <c:pt idx="8">
                  <c:v>53.900000000000006</c:v>
                </c:pt>
                <c:pt idx="9">
                  <c:v>58.000000000000007</c:v>
                </c:pt>
              </c:numCache>
            </c:numRef>
          </c:val>
          <c:extLst>
            <c:ext xmlns:c16="http://schemas.microsoft.com/office/drawing/2014/chart" uri="{C3380CC4-5D6E-409C-BE32-E72D297353CC}">
              <c16:uniqueId val="{00000001-0DDE-492F-A7E4-FEBC399D369D}"/>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7.8</c:v>
                </c:pt>
                <c:pt idx="1">
                  <c:v>7.6</c:v>
                </c:pt>
                <c:pt idx="2">
                  <c:v>7.4</c:v>
                </c:pt>
                <c:pt idx="3">
                  <c:v>7.2</c:v>
                </c:pt>
                <c:pt idx="4">
                  <c:v>7</c:v>
                </c:pt>
                <c:pt idx="5">
                  <c:v>6.8</c:v>
                </c:pt>
                <c:pt idx="6">
                  <c:v>6.6</c:v>
                </c:pt>
                <c:pt idx="7">
                  <c:v>6.4</c:v>
                </c:pt>
                <c:pt idx="8">
                  <c:v>6.2</c:v>
                </c:pt>
                <c:pt idx="9">
                  <c:v>6</c:v>
                </c:pt>
              </c:numCache>
            </c:numRef>
          </c:val>
          <c:extLst>
            <c:ext xmlns:c16="http://schemas.microsoft.com/office/drawing/2014/chart" uri="{C3380CC4-5D6E-409C-BE32-E72D297353CC}">
              <c16:uniqueId val="{00000002-0DDE-492F-A7E4-FEBC399D369D}"/>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DDE-492F-A7E4-FEBC399D369D}"/>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0DDE-492F-A7E4-FEBC399D369D}"/>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DDE-492F-A7E4-FEBC399D369D}"/>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DDE-492F-A7E4-FEBC399D369D}"/>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0DDE-492F-A7E4-FEBC399D369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Missions</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036687850764268"/>
          <c:w val="0.90748717991544758"/>
          <c:h val="0.15247613775457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589357078500379E-2"/>
          <c:y val="0.10605799289048519"/>
          <c:w val="0.87088648631017185"/>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5.8</c:v>
                </c:pt>
                <c:pt idx="1">
                  <c:v>5.6</c:v>
                </c:pt>
                <c:pt idx="2">
                  <c:v>5.4</c:v>
                </c:pt>
                <c:pt idx="3">
                  <c:v>5.2</c:v>
                </c:pt>
                <c:pt idx="4">
                  <c:v>5</c:v>
                </c:pt>
                <c:pt idx="5">
                  <c:v>4.8</c:v>
                </c:pt>
                <c:pt idx="6">
                  <c:v>4.5999999999999996</c:v>
                </c:pt>
                <c:pt idx="7">
                  <c:v>4.4000000000000004</c:v>
                </c:pt>
                <c:pt idx="8">
                  <c:v>4.2</c:v>
                </c:pt>
                <c:pt idx="9">
                  <c:v>4</c:v>
                </c:pt>
              </c:numCache>
            </c:numRef>
          </c:val>
          <c:extLst>
            <c:ext xmlns:c16="http://schemas.microsoft.com/office/drawing/2014/chart" uri="{C3380CC4-5D6E-409C-BE32-E72D297353CC}">
              <c16:uniqueId val="{00000000-ABAB-4E10-9550-C36C6B8CDD38}"/>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22.6</c:v>
                </c:pt>
                <c:pt idx="1">
                  <c:v>28.2</c:v>
                </c:pt>
                <c:pt idx="2">
                  <c:v>33.799999999999997</c:v>
                </c:pt>
                <c:pt idx="3">
                  <c:v>39.4</c:v>
                </c:pt>
                <c:pt idx="4">
                  <c:v>45</c:v>
                </c:pt>
                <c:pt idx="5">
                  <c:v>50.6</c:v>
                </c:pt>
                <c:pt idx="6">
                  <c:v>56.2</c:v>
                </c:pt>
                <c:pt idx="7">
                  <c:v>61.800000000000004</c:v>
                </c:pt>
                <c:pt idx="8">
                  <c:v>67.400000000000006</c:v>
                </c:pt>
                <c:pt idx="9">
                  <c:v>73</c:v>
                </c:pt>
              </c:numCache>
            </c:numRef>
          </c:val>
          <c:extLst>
            <c:ext xmlns:c16="http://schemas.microsoft.com/office/drawing/2014/chart" uri="{C3380CC4-5D6E-409C-BE32-E72D297353CC}">
              <c16:uniqueId val="{00000001-ABAB-4E10-9550-C36C6B8CDD38}"/>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ABAB-4E10-9550-C36C6B8CDD38}"/>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BAB-4E10-9550-C36C6B8CDD38}"/>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BAB-4E10-9550-C36C6B8CDD38}"/>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BAB-4E10-9550-C36C6B8CDD38}"/>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BAB-4E10-9550-C36C6B8CDD38}"/>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BAB-4E10-9550-C36C6B8CDD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619883861336186"/>
          <c:w val="0.90748717991544758"/>
          <c:h val="0.14664417764885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91211213008509E-2"/>
          <c:y val="0.17336106857221301"/>
          <c:w val="0.861110990145874"/>
          <c:h val="0.56358991741626518"/>
        </c:manualLayout>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9963-4133-BA4C-9A3BE9DDE159}"/>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963-4133-BA4C-9A3BE9DDE159}"/>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834501937446789E-2"/>
          <c:y val="0.17045203298868497"/>
          <c:w val="0.86148203445526572"/>
          <c:h val="0.57550860450885888"/>
        </c:manualLayout>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4ED5-4400-BEC1-AB7220960A9F}"/>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5-4400-BEC1-AB7220960A9F}"/>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30414709722132E-2"/>
          <c:y val="0.16999577756044043"/>
          <c:w val="0.86224860257008495"/>
          <c:h val="0.58122818857342884"/>
        </c:manualLayout>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63-408C-814F-D7B36A4CA76A}"/>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63-408C-814F-D7B36A4CA76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DTE Demand Forecast</a:t>
            </a:r>
            <a:r>
              <a:rPr lang="en-US" baseline="0"/>
              <a:t> by Use Case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626596.3506845556</c:v>
                </c:pt>
                <c:pt idx="1">
                  <c:v>554949.66121809336</c:v>
                </c:pt>
                <c:pt idx="2">
                  <c:v>479499.88748641056</c:v>
                </c:pt>
                <c:pt idx="3">
                  <c:v>403591.98130158504</c:v>
                </c:pt>
                <c:pt idx="4">
                  <c:v>323479.46843717369</c:v>
                </c:pt>
                <c:pt idx="5">
                  <c:v>240278.98234962503</c:v>
                </c:pt>
                <c:pt idx="6">
                  <c:v>153899.04911515932</c:v>
                </c:pt>
                <c:pt idx="7">
                  <c:v>64245.771042335196</c:v>
                </c:pt>
                <c:pt idx="8">
                  <c:v>-28777.233689088491</c:v>
                </c:pt>
                <c:pt idx="9">
                  <c:v>-125268.89283422614</c:v>
                </c:pt>
              </c:numCache>
            </c:numRef>
          </c:val>
          <c:extLst>
            <c:ext xmlns:c16="http://schemas.microsoft.com/office/drawing/2014/chart" uri="{C3380CC4-5D6E-409C-BE32-E72D297353CC}">
              <c16:uniqueId val="{00000000-E872-4F61-8DFE-34B643198BB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1015382.1427866663</c:v>
                </c:pt>
                <c:pt idx="1">
                  <c:v>860806.91889081709</c:v>
                </c:pt>
                <c:pt idx="2">
                  <c:v>783829.05435528257</c:v>
                </c:pt>
                <c:pt idx="3">
                  <c:v>705361.00341239618</c:v>
                </c:pt>
                <c:pt idx="4">
                  <c:v>870194.7469382342</c:v>
                </c:pt>
                <c:pt idx="5">
                  <c:v>906870.43253758887</c:v>
                </c:pt>
                <c:pt idx="6">
                  <c:v>952004.33254813403</c:v>
                </c:pt>
                <c:pt idx="7">
                  <c:v>1104818.9996572596</c:v>
                </c:pt>
                <c:pt idx="8">
                  <c:v>1204888.3595888207</c:v>
                </c:pt>
                <c:pt idx="9">
                  <c:v>1308519.8215069366</c:v>
                </c:pt>
              </c:numCache>
            </c:numRef>
          </c:val>
          <c:extLst>
            <c:ext xmlns:c16="http://schemas.microsoft.com/office/drawing/2014/chart" uri="{C3380CC4-5D6E-409C-BE32-E72D297353CC}">
              <c16:uniqueId val="{00000001-E872-4F61-8DFE-34B643198BB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14348.156857365075</c:v>
                </c:pt>
                <c:pt idx="1">
                  <c:v>13480.476442402538</c:v>
                </c:pt>
                <c:pt idx="2">
                  <c:v>14797.077811727693</c:v>
                </c:pt>
                <c:pt idx="3">
                  <c:v>14013.206321883286</c:v>
                </c:pt>
                <c:pt idx="4">
                  <c:v>13195.485835886508</c:v>
                </c:pt>
                <c:pt idx="5">
                  <c:v>12342.875942487201</c:v>
                </c:pt>
                <c:pt idx="6">
                  <c:v>11454.308153583661</c:v>
                </c:pt>
                <c:pt idx="7">
                  <c:v>10528.68519731308</c:v>
                </c:pt>
                <c:pt idx="8">
                  <c:v>9564.8802940963378</c:v>
                </c:pt>
                <c:pt idx="9">
                  <c:v>8561.7364152380942</c:v>
                </c:pt>
              </c:numCache>
            </c:numRef>
          </c:val>
          <c:extLst>
            <c:ext xmlns:c16="http://schemas.microsoft.com/office/drawing/2014/chart" uri="{C3380CC4-5D6E-409C-BE32-E72D297353CC}">
              <c16:uniqueId val="{00000002-E872-4F61-8DFE-34B643198BB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872-4F61-8DFE-34B643198BB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872-4F61-8DFE-34B643198BB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872-4F61-8DFE-34B643198BB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E872-4F61-8DFE-34B643198BB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E872-4F61-8DFE-34B643198BB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643753.5802638334</c:v>
                </c:pt>
                <c:pt idx="1">
                  <c:v>589950.40955982008</c:v>
                </c:pt>
                <c:pt idx="2">
                  <c:v>533051.03244925244</c:v>
                </c:pt>
                <c:pt idx="3">
                  <c:v>476421.53845104983</c:v>
                </c:pt>
                <c:pt idx="4">
                  <c:v>416337.15380274138</c:v>
                </c:pt>
                <c:pt idx="5">
                  <c:v>353936.78923707985</c:v>
                </c:pt>
                <c:pt idx="6">
                  <c:v>289151.83931123058</c:v>
                </c:pt>
                <c:pt idx="7">
                  <c:v>221911.88075661246</c:v>
                </c:pt>
                <c:pt idx="8">
                  <c:v>152144.62720804475</c:v>
                </c:pt>
                <c:pt idx="9">
                  <c:v>79775.882849191432</c:v>
                </c:pt>
              </c:numCache>
            </c:numRef>
          </c:val>
          <c:extLst>
            <c:ext xmlns:c16="http://schemas.microsoft.com/office/drawing/2014/chart" uri="{C3380CC4-5D6E-409C-BE32-E72D297353CC}">
              <c16:uniqueId val="{00000000-913C-4311-8A91-9296C3F0C1DB}"/>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1057713.3062799997</c:v>
                </c:pt>
                <c:pt idx="1">
                  <c:v>942834.05370095046</c:v>
                </c:pt>
                <c:pt idx="2">
                  <c:v>892537.05465614656</c:v>
                </c:pt>
                <c:pt idx="3">
                  <c:v>886300.1994161614</c:v>
                </c:pt>
                <c:pt idx="4">
                  <c:v>1100892.221843035</c:v>
                </c:pt>
                <c:pt idx="5">
                  <c:v>1189244.141821065</c:v>
                </c:pt>
                <c:pt idx="6">
                  <c:v>1288029.0465954705</c:v>
                </c:pt>
                <c:pt idx="7">
                  <c:v>1496527.8091752976</c:v>
                </c:pt>
                <c:pt idx="8">
                  <c:v>1654374.2185107695</c:v>
                </c:pt>
                <c:pt idx="9">
                  <c:v>1817937.1282851454</c:v>
                </c:pt>
              </c:numCache>
            </c:numRef>
          </c:val>
          <c:extLst>
            <c:ext xmlns:c16="http://schemas.microsoft.com/office/drawing/2014/chart" uri="{C3380CC4-5D6E-409C-BE32-E72D297353CC}">
              <c16:uniqueId val="{00000001-913C-4311-8A91-9296C3F0C1DB}"/>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14776.243678126981</c:v>
                </c:pt>
                <c:pt idx="1">
                  <c:v>14353.773556756823</c:v>
                </c:pt>
                <c:pt idx="2">
                  <c:v>16133.222396689751</c:v>
                </c:pt>
                <c:pt idx="3">
                  <c:v>15830.362957431684</c:v>
                </c:pt>
                <c:pt idx="4">
                  <c:v>15512.360546210715</c:v>
                </c:pt>
                <c:pt idx="5">
                  <c:v>15178.730587924028</c:v>
                </c:pt>
                <c:pt idx="6">
                  <c:v>14828.975181653488</c:v>
                </c:pt>
                <c:pt idx="7">
                  <c:v>14462.582761463047</c:v>
                </c:pt>
                <c:pt idx="8">
                  <c:v>14079.027748958426</c:v>
                </c:pt>
                <c:pt idx="9">
                  <c:v>13677.770197415128</c:v>
                </c:pt>
              </c:numCache>
            </c:numRef>
          </c:val>
          <c:extLst>
            <c:ext xmlns:c16="http://schemas.microsoft.com/office/drawing/2014/chart" uri="{C3380CC4-5D6E-409C-BE32-E72D297353CC}">
              <c16:uniqueId val="{00000002-913C-4311-8A91-9296C3F0C1DB}"/>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13C-4311-8A91-9296C3F0C1DB}"/>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13C-4311-8A91-9296C3F0C1DB}"/>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13C-4311-8A91-9296C3F0C1DB}"/>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913C-4311-8A91-9296C3F0C1DB}"/>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913C-4311-8A91-9296C3F0C1DB}"/>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660910.80984311108</c:v>
                </c:pt>
                <c:pt idx="1">
                  <c:v>624951.15790154669</c:v>
                </c:pt>
                <c:pt idx="2">
                  <c:v>586602.17741209408</c:v>
                </c:pt>
                <c:pt idx="3">
                  <c:v>549251.09560051467</c:v>
                </c:pt>
                <c:pt idx="4">
                  <c:v>509194.839168309</c:v>
                </c:pt>
                <c:pt idx="5">
                  <c:v>467594.59612453473</c:v>
                </c:pt>
                <c:pt idx="6">
                  <c:v>424404.62950730184</c:v>
                </c:pt>
                <c:pt idx="7">
                  <c:v>379577.99047088978</c:v>
                </c:pt>
                <c:pt idx="8">
                  <c:v>333066.48810517794</c:v>
                </c:pt>
                <c:pt idx="9">
                  <c:v>284820.65853260912</c:v>
                </c:pt>
              </c:numCache>
            </c:numRef>
          </c:val>
          <c:extLst>
            <c:ext xmlns:c16="http://schemas.microsoft.com/office/drawing/2014/chart" uri="{C3380CC4-5D6E-409C-BE32-E72D297353CC}">
              <c16:uniqueId val="{00000000-1732-4A95-A67F-761C6DAD399F}"/>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1097398.7720549996</c:v>
                </c:pt>
                <c:pt idx="1">
                  <c:v>1019734.4925854504</c:v>
                </c:pt>
                <c:pt idx="2">
                  <c:v>994450.80493820645</c:v>
                </c:pt>
                <c:pt idx="3">
                  <c:v>1055930.6956696911</c:v>
                </c:pt>
                <c:pt idx="4">
                  <c:v>1317171.1045662856</c:v>
                </c:pt>
                <c:pt idx="5">
                  <c:v>1453969.4942743238</c:v>
                </c:pt>
                <c:pt idx="6">
                  <c:v>1603052.2160148486</c:v>
                </c:pt>
                <c:pt idx="7">
                  <c:v>1863754.8180984582</c:v>
                </c:pt>
                <c:pt idx="8">
                  <c:v>2075767.2112500966</c:v>
                </c:pt>
                <c:pt idx="9">
                  <c:v>2295515.8533897158</c:v>
                </c:pt>
              </c:numCache>
            </c:numRef>
          </c:val>
          <c:extLst>
            <c:ext xmlns:c16="http://schemas.microsoft.com/office/drawing/2014/chart" uri="{C3380CC4-5D6E-409C-BE32-E72D297353CC}">
              <c16:uniqueId val="{00000001-1732-4A95-A67F-761C6DAD399F}"/>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1732-4A95-A67F-761C6DAD399F}"/>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732-4A95-A67F-761C6DAD399F}"/>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732-4A95-A67F-761C6DAD399F}"/>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732-4A95-A67F-761C6DAD399F}"/>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1732-4A95-A67F-761C6DAD399F}"/>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1732-4A95-A67F-761C6DAD399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413564.4</c:v>
                </c:pt>
                <c:pt idx="1">
                  <c:v>365774.73599999998</c:v>
                </c:pt>
                <c:pt idx="2">
                  <c:v>316091.86607999995</c:v>
                </c:pt>
                <c:pt idx="3">
                  <c:v>264459.1778688</c:v>
                </c:pt>
                <c:pt idx="4">
                  <c:v>210818.55178271999</c:v>
                </c:pt>
                <c:pt idx="5">
                  <c:v>155110.32338204928</c:v>
                </c:pt>
                <c:pt idx="6">
                  <c:v>97273.244824638648</c:v>
                </c:pt>
                <c:pt idx="7">
                  <c:v>37244.445395578863</c:v>
                </c:pt>
                <c:pt idx="8">
                  <c:v>-25040.608908573282</c:v>
                </c:pt>
                <c:pt idx="9">
                  <c:v>-89648.156763049774</c:v>
                </c:pt>
              </c:numCache>
            </c:numRef>
          </c:val>
          <c:extLst>
            <c:ext xmlns:c16="http://schemas.microsoft.com/office/drawing/2014/chart" uri="{C3380CC4-5D6E-409C-BE32-E72D297353CC}">
              <c16:uniqueId val="{00000000-812D-46C2-B8E9-BDC041A77361}"/>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1267696.5277777778</c:v>
                </c:pt>
                <c:pt idx="1">
                  <c:v>1377085.1655555556</c:v>
                </c:pt>
                <c:pt idx="2">
                  <c:v>1629492.7771888888</c:v>
                </c:pt>
                <c:pt idx="3">
                  <c:v>1829188.4054911109</c:v>
                </c:pt>
                <c:pt idx="4">
                  <c:v>2080375.7433657199</c:v>
                </c:pt>
                <c:pt idx="5">
                  <c:v>2314910.4257264505</c:v>
                </c:pt>
                <c:pt idx="6">
                  <c:v>2566238.5131509299</c:v>
                </c:pt>
                <c:pt idx="7">
                  <c:v>2824940.495647687</c:v>
                </c:pt>
                <c:pt idx="8">
                  <c:v>3075480.6386782783</c:v>
                </c:pt>
                <c:pt idx="9">
                  <c:v>3334939.0913873888</c:v>
                </c:pt>
              </c:numCache>
            </c:numRef>
          </c:val>
          <c:extLst>
            <c:ext xmlns:c16="http://schemas.microsoft.com/office/drawing/2014/chart" uri="{C3380CC4-5D6E-409C-BE32-E72D297353CC}">
              <c16:uniqueId val="{00000001-812D-46C2-B8E9-BDC041A77361}"/>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6147.1428571428569</c:v>
                </c:pt>
                <c:pt idx="1">
                  <c:v>5163.6000000000004</c:v>
                </c:pt>
                <c:pt idx="2">
                  <c:v>6887.4479999999994</c:v>
                </c:pt>
                <c:pt idx="3">
                  <c:v>6021.5973942857136</c:v>
                </c:pt>
                <c:pt idx="4">
                  <c:v>5118.3577851428572</c:v>
                </c:pt>
                <c:pt idx="5">
                  <c:v>4176.5799526765713</c:v>
                </c:pt>
                <c:pt idx="6">
                  <c:v>3195.0836637975776</c:v>
                </c:pt>
                <c:pt idx="7">
                  <c:v>2172.6568913823526</c:v>
                </c:pt>
                <c:pt idx="8">
                  <c:v>1108.0550146050007</c:v>
                </c:pt>
                <c:pt idx="9">
                  <c:v>0</c:v>
                </c:pt>
              </c:numCache>
            </c:numRef>
          </c:val>
          <c:extLst>
            <c:ext xmlns:c16="http://schemas.microsoft.com/office/drawing/2014/chart" uri="{C3380CC4-5D6E-409C-BE32-E72D297353CC}">
              <c16:uniqueId val="{00000002-812D-46C2-B8E9-BDC041A77361}"/>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12D-46C2-B8E9-BDC041A77361}"/>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12D-46C2-B8E9-BDC041A77361}"/>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12D-46C2-B8E9-BDC041A77361}"/>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12D-46C2-B8E9-BDC041A77361}"/>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12D-46C2-B8E9-BDC041A7736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425052.3</c:v>
                </c:pt>
                <c:pt idx="1">
                  <c:v>389210.05200000003</c:v>
                </c:pt>
                <c:pt idx="2">
                  <c:v>351947.89955999999</c:v>
                </c:pt>
                <c:pt idx="3">
                  <c:v>313223.38340160006</c:v>
                </c:pt>
                <c:pt idx="4">
                  <c:v>272992.91383704002</c:v>
                </c:pt>
                <c:pt idx="5">
                  <c:v>231211.74253653694</c:v>
                </c:pt>
                <c:pt idx="6">
                  <c:v>187833.93361847894</c:v>
                </c:pt>
                <c:pt idx="7">
                  <c:v>142812.33404668415</c:v>
                </c:pt>
                <c:pt idx="8">
                  <c:v>96098.543318570009</c:v>
                </c:pt>
                <c:pt idx="9">
                  <c:v>47642.882427712728</c:v>
                </c:pt>
              </c:numCache>
            </c:numRef>
          </c:val>
          <c:extLst>
            <c:ext xmlns:c16="http://schemas.microsoft.com/office/drawing/2014/chart" uri="{C3380CC4-5D6E-409C-BE32-E72D297353CC}">
              <c16:uniqueId val="{00000000-F0DD-4D54-A988-F5E7E318FB2A}"/>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1374417.15</c:v>
                </c:pt>
                <c:pt idx="1">
                  <c:v>1594795.2348888889</c:v>
                </c:pt>
                <c:pt idx="2">
                  <c:v>1962589.1832688889</c:v>
                </c:pt>
                <c:pt idx="3">
                  <c:v>2282199.5177599108</c:v>
                </c:pt>
                <c:pt idx="4">
                  <c:v>2657964.91150844</c:v>
                </c:pt>
                <c:pt idx="5">
                  <c:v>3021879.5675331396</c:v>
                </c:pt>
                <c:pt idx="6">
                  <c:v>3407531.7919008904</c:v>
                </c:pt>
                <c:pt idx="7">
                  <c:v>3805648.0891619264</c:v>
                </c:pt>
                <c:pt idx="8">
                  <c:v>4200842.6022358676</c:v>
                </c:pt>
                <c:pt idx="9">
                  <c:v>4610349.3167526582</c:v>
                </c:pt>
              </c:numCache>
            </c:numRef>
          </c:val>
          <c:extLst>
            <c:ext xmlns:c16="http://schemas.microsoft.com/office/drawing/2014/chart" uri="{C3380CC4-5D6E-409C-BE32-E72D297353CC}">
              <c16:uniqueId val="{00000001-F0DD-4D54-A988-F5E7E318FB2A}"/>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6620</c:v>
                </c:pt>
                <c:pt idx="1">
                  <c:v>6128.2285714285717</c:v>
                </c:pt>
                <c:pt idx="2">
                  <c:v>8363.3297142857136</c:v>
                </c:pt>
                <c:pt idx="3">
                  <c:v>8028.796525714286</c:v>
                </c:pt>
                <c:pt idx="4">
                  <c:v>7677.5366777142863</c:v>
                </c:pt>
                <c:pt idx="5">
                  <c:v>7309.0149171839994</c:v>
                </c:pt>
                <c:pt idx="6">
                  <c:v>6922.6812715614169</c:v>
                </c:pt>
                <c:pt idx="7">
                  <c:v>6517.9706741470563</c:v>
                </c:pt>
                <c:pt idx="8">
                  <c:v>6094.3025803274986</c:v>
                </c:pt>
                <c:pt idx="9">
                  <c:v>5651.0805744854979</c:v>
                </c:pt>
              </c:numCache>
            </c:numRef>
          </c:val>
          <c:extLst>
            <c:ext xmlns:c16="http://schemas.microsoft.com/office/drawing/2014/chart" uri="{C3380CC4-5D6E-409C-BE32-E72D297353CC}">
              <c16:uniqueId val="{00000002-F0DD-4D54-A988-F5E7E318FB2A}"/>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DD-4D54-A988-F5E7E318FB2A}"/>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F0DD-4D54-A988-F5E7E318FB2A}"/>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0DD-4D54-A988-F5E7E318FB2A}"/>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F0DD-4D54-A988-F5E7E318FB2A}"/>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F0DD-4D54-A988-F5E7E318FB2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436540.2</c:v>
                </c:pt>
                <c:pt idx="1">
                  <c:v>412645.36800000002</c:v>
                </c:pt>
                <c:pt idx="2">
                  <c:v>387803.93303999997</c:v>
                </c:pt>
                <c:pt idx="3">
                  <c:v>361987.5889344</c:v>
                </c:pt>
                <c:pt idx="4">
                  <c:v>335167.27589136001</c:v>
                </c:pt>
                <c:pt idx="5">
                  <c:v>307313.16169102467</c:v>
                </c:pt>
                <c:pt idx="6">
                  <c:v>278394.6224123193</c:v>
                </c:pt>
                <c:pt idx="7">
                  <c:v>248380.22269778943</c:v>
                </c:pt>
                <c:pt idx="8">
                  <c:v>217237.69554571336</c:v>
                </c:pt>
                <c:pt idx="9">
                  <c:v>184933.92161847511</c:v>
                </c:pt>
              </c:numCache>
            </c:numRef>
          </c:val>
          <c:extLst>
            <c:ext xmlns:c16="http://schemas.microsoft.com/office/drawing/2014/chart" uri="{C3380CC4-5D6E-409C-BE32-E72D297353CC}">
              <c16:uniqueId val="{00000000-6A1B-43B0-AF7B-454660B689E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1474467.7333333334</c:v>
                </c:pt>
                <c:pt idx="1">
                  <c:v>1798898.4248888888</c:v>
                </c:pt>
                <c:pt idx="2">
                  <c:v>2274867.0639688889</c:v>
                </c:pt>
                <c:pt idx="3">
                  <c:v>2706897.4355119108</c:v>
                </c:pt>
                <c:pt idx="4">
                  <c:v>3199454.7566422401</c:v>
                </c:pt>
                <c:pt idx="5">
                  <c:v>3684663.1379769109</c:v>
                </c:pt>
                <c:pt idx="6">
                  <c:v>4196244.240728979</c:v>
                </c:pt>
                <c:pt idx="7">
                  <c:v>4725061.4580815258</c:v>
                </c:pt>
                <c:pt idx="8">
                  <c:v>5255869.4430711083</c:v>
                </c:pt>
                <c:pt idx="9">
                  <c:v>5806046.4030325962</c:v>
                </c:pt>
              </c:numCache>
            </c:numRef>
          </c:val>
          <c:extLst>
            <c:ext xmlns:c16="http://schemas.microsoft.com/office/drawing/2014/chart" uri="{C3380CC4-5D6E-409C-BE32-E72D297353CC}">
              <c16:uniqueId val="{00000001-6A1B-43B0-AF7B-454660B689E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6A1B-43B0-AF7B-454660B689E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1B-43B0-AF7B-454660B689E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1B-43B0-AF7B-454660B689E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1B-43B0-AF7B-454660B689E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1B-43B0-AF7B-454660B689E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1B-43B0-AF7B-454660B689E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372709847445362"/>
          <c:w val="0.79973806443103357"/>
          <c:h val="0.62291329765118042"/>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E034-4B15-826E-CE5AEB312A10}"/>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-30178.800351301579</c:v>
                </c:pt>
                <c:pt idx="1">
                  <c:v>74181.935638911455</c:v>
                </c:pt>
                <c:pt idx="2">
                  <c:v>39136.289491789183</c:v>
                </c:pt>
                <c:pt idx="3">
                  <c:v>119223.65627401603</c:v>
                </c:pt>
                <c:pt idx="4">
                  <c:v>175951.4319470131</c:v>
                </c:pt>
                <c:pt idx="5">
                  <c:v>333664.89431244996</c:v>
                </c:pt>
                <c:pt idx="6">
                  <c:v>396876.96416913549</c:v>
                </c:pt>
                <c:pt idx="7">
                  <c:v>431881.8001187669</c:v>
                </c:pt>
                <c:pt idx="8">
                  <c:v>405699.48720377823</c:v>
                </c:pt>
                <c:pt idx="9">
                  <c:v>378297.12905214273</c:v>
                </c:pt>
              </c:numCache>
            </c:numRef>
          </c:val>
          <c:extLst>
            <c:ext xmlns:c16="http://schemas.microsoft.com/office/drawing/2014/chart" uri="{C3380CC4-5D6E-409C-BE32-E72D297353CC}">
              <c16:uniqueId val="{00000001-E034-4B15-826E-CE5AEB312A1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089611978586276"/>
          <c:w val="0.79011781286457805"/>
          <c:h val="0.62574445440032023"/>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AE0A-4EC2-8C5A-0732738705C7}"/>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29737.67954207143</c:v>
                </c:pt>
                <c:pt idx="1">
                  <c:v>192083.11590512571</c:v>
                </c:pt>
                <c:pt idx="2">
                  <c:v>202731.57934045707</c:v>
                </c:pt>
                <c:pt idx="3">
                  <c:v>374809.56606279442</c:v>
                </c:pt>
                <c:pt idx="4">
                  <c:v>501823.46692770574</c:v>
                </c:pt>
                <c:pt idx="5">
                  <c:v>732532.26512881776</c:v>
                </c:pt>
                <c:pt idx="6">
                  <c:v>871529.13544061314</c:v>
                </c:pt>
                <c:pt idx="7">
                  <c:v>985190.61691523215</c:v>
                </c:pt>
                <c:pt idx="8">
                  <c:v>1040621.3544777224</c:v>
                </c:pt>
                <c:pt idx="9">
                  <c:v>1097875.2452959465</c:v>
                </c:pt>
              </c:numCache>
            </c:numRef>
          </c:val>
          <c:extLst>
            <c:ext xmlns:c16="http://schemas.microsoft.com/office/drawing/2014/chart" uri="{C3380CC4-5D6E-409C-BE32-E72D297353CC}">
              <c16:uniqueId val="{00000001-AE0A-4EC2-8C5A-0732738705C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915812437152976"/>
          <c:w val="0.79011781286457805"/>
          <c:h val="0.62664906682076871"/>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5ACF-43DD-9197-92DBA9E715B1}"/>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87008.461717111117</c:v>
                </c:pt>
                <c:pt idx="1">
                  <c:v>304857.60024570668</c:v>
                </c:pt>
                <c:pt idx="2">
                  <c:v>359532.6191703208</c:v>
                </c:pt>
                <c:pt idx="3">
                  <c:v>619086.77610133751</c:v>
                </c:pt>
                <c:pt idx="4">
                  <c:v>813276.90972684836</c:v>
                </c:pt>
                <c:pt idx="5">
                  <c:v>1113751.2791149684</c:v>
                </c:pt>
                <c:pt idx="6">
                  <c:v>1325179.7620841323</c:v>
                </c:pt>
                <c:pt idx="7">
                  <c:v>1514017.6331168199</c:v>
                </c:pt>
                <c:pt idx="8">
                  <c:v>1647450.3555690446</c:v>
                </c:pt>
                <c:pt idx="9">
                  <c:v>1785614.7798661112</c:v>
                </c:pt>
              </c:numCache>
            </c:numRef>
          </c:val>
          <c:extLst>
            <c:ext xmlns:c16="http://schemas.microsoft.com/office/drawing/2014/chart" uri="{C3380CC4-5D6E-409C-BE32-E72D297353CC}">
              <c16:uniqueId val="{00000001-5ACF-43DD-9197-92DBA9E715B1}"/>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13607174004283"/>
          <c:w val="0.79973806443103357"/>
          <c:h val="0.63303334152795787"/>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DD7A-45B7-A8B5-D2D1A9DDA4EB}"/>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109685.80793650792</c:v>
                </c:pt>
                <c:pt idx="1">
                  <c:v>394241.96152380959</c:v>
                </c:pt>
                <c:pt idx="2">
                  <c:v>595478.21135999984</c:v>
                </c:pt>
                <c:pt idx="3">
                  <c:v>865353.20503988559</c:v>
                </c:pt>
                <c:pt idx="4">
                  <c:v>1218482.1132099431</c:v>
                </c:pt>
                <c:pt idx="5">
                  <c:v>1622132.5574610122</c:v>
                </c:pt>
                <c:pt idx="6">
                  <c:v>2003445.6573858187</c:v>
                </c:pt>
                <c:pt idx="7">
                  <c:v>2322744.6475413335</c:v>
                </c:pt>
                <c:pt idx="8">
                  <c:v>2497713.9463237831</c:v>
                </c:pt>
                <c:pt idx="9">
                  <c:v>2678752.9191985121</c:v>
                </c:pt>
              </c:numCache>
            </c:numRef>
          </c:val>
          <c:extLst>
            <c:ext xmlns:c16="http://schemas.microsoft.com/office/drawing/2014/chart" uri="{C3380CC4-5D6E-409C-BE32-E72D297353CC}">
              <c16:uniqueId val="{00000001-DD7A-45B7-A8B5-D2D1A9DDA4EB}"/>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547847415468397"/>
          <c:w val="0.79973806443103357"/>
          <c:h val="0.62116204137755693"/>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183B-4586-B7EE-7105FC46AE4C}"/>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228367.18730158728</c:v>
                </c:pt>
                <c:pt idx="1">
                  <c:v>636351.97542857146</c:v>
                </c:pt>
                <c:pt idx="2">
                  <c:v>965906.53263428551</c:v>
                </c:pt>
                <c:pt idx="3">
                  <c:v>1369135.7219729137</c:v>
                </c:pt>
                <c:pt idx="4">
                  <c:v>1860804.8222995545</c:v>
                </c:pt>
                <c:pt idx="5">
                  <c:v>2408335.5533866966</c:v>
                </c:pt>
                <c:pt idx="6">
                  <c:v>2939027.2225373834</c:v>
                </c:pt>
                <c:pt idx="7">
                  <c:v>3413365.4434894426</c:v>
                </c:pt>
                <c:pt idx="8">
                  <c:v>3749201.3096742383</c:v>
                </c:pt>
                <c:pt idx="9">
                  <c:v>4097105.2643290297</c:v>
                </c:pt>
              </c:numCache>
            </c:numRef>
          </c:val>
          <c:extLst>
            <c:ext xmlns:c16="http://schemas.microsoft.com/office/drawing/2014/chart" uri="{C3380CC4-5D6E-409C-BE32-E72D297353CC}">
              <c16:uniqueId val="{00000001-183B-4586-B7EE-7105FC46AE4C}"/>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3431850488153407"/>
          <c:w val="0.79973806443103357"/>
          <c:h val="0.61232210446276902"/>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F1DE-4561-9B8B-6F64C8E237FD}"/>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340378.52777777781</c:v>
                </c:pt>
                <c:pt idx="1">
                  <c:v>864855.11</c:v>
                </c:pt>
                <c:pt idx="2">
                  <c:v>1315516.3285285714</c:v>
                </c:pt>
                <c:pt idx="3">
                  <c:v>1844605.0443891424</c:v>
                </c:pt>
                <c:pt idx="4">
                  <c:v>2467028.2083802461</c:v>
                </c:pt>
                <c:pt idx="5">
                  <c:v>3150352.9779494628</c:v>
                </c:pt>
                <c:pt idx="6">
                  <c:v>3822027.9577670759</c:v>
                </c:pt>
                <c:pt idx="7">
                  <c:v>4442692.0148429116</c:v>
                </c:pt>
                <c:pt idx="8">
                  <c:v>4930353.5503023444</c:v>
                </c:pt>
                <c:pt idx="9">
                  <c:v>5435744.4703742154</c:v>
                </c:pt>
              </c:numCache>
            </c:numRef>
          </c:val>
          <c:extLst>
            <c:ext xmlns:c16="http://schemas.microsoft.com/office/drawing/2014/chart" uri="{C3380CC4-5D6E-409C-BE32-E72D297353CC}">
              <c16:uniqueId val="{00000001-F1DE-4561-9B8B-6F64C8E237F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4632083.7404457582</c:v>
                </c:pt>
                <c:pt idx="1">
                  <c:v>4102438.9939166815</c:v>
                </c:pt>
                <c:pt idx="2">
                  <c:v>3544680.1277167387</c:v>
                </c:pt>
                <c:pt idx="3">
                  <c:v>2983534.5391318756</c:v>
                </c:pt>
                <c:pt idx="4">
                  <c:v>2391306.5955122253</c:v>
                </c:pt>
                <c:pt idx="5">
                  <c:v>1776250.9566112361</c:v>
                </c:pt>
                <c:pt idx="6">
                  <c:v>1137691.4057951018</c:v>
                </c:pt>
                <c:pt idx="7">
                  <c:v>474933.80884277925</c:v>
                </c:pt>
                <c:pt idx="8">
                  <c:v>-212734.33227085703</c:v>
                </c:pt>
                <c:pt idx="9">
                  <c:v>-926044.33627347532</c:v>
                </c:pt>
              </c:numCache>
            </c:numRef>
          </c:val>
          <c:extLst>
            <c:ext xmlns:c16="http://schemas.microsoft.com/office/drawing/2014/chart" uri="{C3380CC4-5D6E-409C-BE32-E72D297353CC}">
              <c16:uniqueId val="{00000000-E37B-482F-8EEC-BBD0600E62FD}"/>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7506164.2296555089</c:v>
                </c:pt>
                <c:pt idx="1">
                  <c:v>6363474.2339325994</c:v>
                </c:pt>
                <c:pt idx="2">
                  <c:v>5794419.0290950099</c:v>
                </c:pt>
                <c:pt idx="3">
                  <c:v>5214347.6920693116</c:v>
                </c:pt>
                <c:pt idx="4">
                  <c:v>6432873.3065716811</c:v>
                </c:pt>
                <c:pt idx="5">
                  <c:v>6703996.5691774599</c:v>
                </c:pt>
                <c:pt idx="6">
                  <c:v>7037646.7798008528</c:v>
                </c:pt>
                <c:pt idx="7">
                  <c:v>8167321.9431567928</c:v>
                </c:pt>
                <c:pt idx="8">
                  <c:v>8907079.9301756974</c:v>
                </c:pt>
                <c:pt idx="9">
                  <c:v>9673170.5868242662</c:v>
                </c:pt>
              </c:numCache>
            </c:numRef>
          </c:val>
          <c:extLst>
            <c:ext xmlns:c16="http://schemas.microsoft.com/office/drawing/2014/chart" uri="{C3380CC4-5D6E-409C-BE32-E72D297353CC}">
              <c16:uniqueId val="{00000001-E37B-482F-8EEC-BBD0600E62FD}"/>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106068.06760326099</c:v>
                </c:pt>
                <c:pt idx="1">
                  <c:v>99653.781376314</c:v>
                </c:pt>
                <c:pt idx="2">
                  <c:v>109386.69442127021</c:v>
                </c:pt>
                <c:pt idx="3">
                  <c:v>103591.9616898388</c:v>
                </c:pt>
                <c:pt idx="4">
                  <c:v>97547.001863186495</c:v>
                </c:pt>
                <c:pt idx="5">
                  <c:v>91244.12375059702</c:v>
                </c:pt>
                <c:pt idx="6">
                  <c:v>84675.428604563553</c:v>
                </c:pt>
                <c:pt idx="7">
                  <c:v>77832.804894993373</c:v>
                </c:pt>
                <c:pt idx="8">
                  <c:v>70707.922957403411</c:v>
                </c:pt>
                <c:pt idx="9">
                  <c:v>63292.229512156722</c:v>
                </c:pt>
              </c:numCache>
            </c:numRef>
          </c:val>
          <c:extLst>
            <c:ext xmlns:c16="http://schemas.microsoft.com/office/drawing/2014/chart" uri="{C3380CC4-5D6E-409C-BE32-E72D297353CC}">
              <c16:uniqueId val="{00000002-E37B-482F-8EEC-BBD0600E62FD}"/>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37B-482F-8EEC-BBD0600E62FD}"/>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37B-482F-8EEC-BBD0600E62FD}"/>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37B-482F-8EEC-BBD0600E62FD}"/>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E37B-482F-8EEC-BBD0600E62FD}"/>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E37B-482F-8EEC-BBD0600E62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4758917.7446311368</c:v>
                </c:pt>
                <c:pt idx="1">
                  <c:v>4361180.362454853</c:v>
                </c:pt>
                <c:pt idx="2">
                  <c:v>3940554.4215801419</c:v>
                </c:pt>
                <c:pt idx="3">
                  <c:v>3521923.5787861021</c:v>
                </c:pt>
                <c:pt idx="4">
                  <c:v>3077752.6210713652</c:v>
                </c:pt>
                <c:pt idx="5">
                  <c:v>2616460.8918956229</c:v>
                </c:pt>
                <c:pt idx="6">
                  <c:v>2137541.2287835223</c:v>
                </c:pt>
                <c:pt idx="7">
                  <c:v>1640473.0310692801</c:v>
                </c:pt>
                <c:pt idx="8">
                  <c:v>1124721.9252340535</c:v>
                </c:pt>
                <c:pt idx="9">
                  <c:v>589739.4222320891</c:v>
                </c:pt>
              </c:numCache>
            </c:numRef>
          </c:val>
          <c:extLst>
            <c:ext xmlns:c16="http://schemas.microsoft.com/office/drawing/2014/chart" uri="{C3380CC4-5D6E-409C-BE32-E72D297353CC}">
              <c16:uniqueId val="{00000000-3B75-4D9C-94B3-06704F0D06B4}"/>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7819095.3437888771</c:v>
                </c:pt>
                <c:pt idx="1">
                  <c:v>6969855.9292844301</c:v>
                </c:pt>
                <c:pt idx="2">
                  <c:v>6598037.7544512665</c:v>
                </c:pt>
                <c:pt idx="3">
                  <c:v>6551932.0985260652</c:v>
                </c:pt>
                <c:pt idx="4">
                  <c:v>8138293.424804043</c:v>
                </c:pt>
                <c:pt idx="5">
                  <c:v>8791430.79389387</c:v>
                </c:pt>
                <c:pt idx="6">
                  <c:v>9521693.5072133802</c:v>
                </c:pt>
                <c:pt idx="7">
                  <c:v>11063010.699683398</c:v>
                </c:pt>
                <c:pt idx="8">
                  <c:v>12229882.778289977</c:v>
                </c:pt>
                <c:pt idx="9">
                  <c:v>13439013.814687118</c:v>
                </c:pt>
              </c:numCache>
            </c:numRef>
          </c:val>
          <c:extLst>
            <c:ext xmlns:c16="http://schemas.microsoft.com/office/drawing/2014/chart" uri="{C3380CC4-5D6E-409C-BE32-E72D297353CC}">
              <c16:uniqueId val="{00000001-3B75-4D9C-94B3-06704F0D06B4}"/>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109232.67907886884</c:v>
                </c:pt>
                <c:pt idx="1">
                  <c:v>106109.58878655398</c:v>
                </c:pt>
                <c:pt idx="2">
                  <c:v>119264.0797589374</c:v>
                </c:pt>
                <c:pt idx="3">
                  <c:v>117025.20574906617</c:v>
                </c:pt>
                <c:pt idx="4">
                  <c:v>114674.38803870138</c:v>
                </c:pt>
                <c:pt idx="5">
                  <c:v>112208.04442942723</c:v>
                </c:pt>
                <c:pt idx="6">
                  <c:v>109622.49421237152</c:v>
                </c:pt>
                <c:pt idx="7">
                  <c:v>106913.95566066663</c:v>
                </c:pt>
                <c:pt idx="8">
                  <c:v>104078.5434610135</c:v>
                </c:pt>
                <c:pt idx="9">
                  <c:v>101112.26608291481</c:v>
                </c:pt>
              </c:numCache>
            </c:numRef>
          </c:val>
          <c:extLst>
            <c:ext xmlns:c16="http://schemas.microsoft.com/office/drawing/2014/chart" uri="{C3380CC4-5D6E-409C-BE32-E72D297353CC}">
              <c16:uniqueId val="{00000002-3B75-4D9C-94B3-06704F0D06B4}"/>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B75-4D9C-94B3-06704F0D06B4}"/>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B75-4D9C-94B3-06704F0D06B4}"/>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B75-4D9C-94B3-06704F0D06B4}"/>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3B75-4D9C-94B3-06704F0D06B4}"/>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3B75-4D9C-94B3-06704F0D06B4}"/>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4885751.7488165144</c:v>
                </c:pt>
                <c:pt idx="1">
                  <c:v>4619921.7309930241</c:v>
                </c:pt>
                <c:pt idx="2">
                  <c:v>4336428.7154435432</c:v>
                </c:pt>
                <c:pt idx="3">
                  <c:v>4060312.6184403296</c:v>
                </c:pt>
                <c:pt idx="4">
                  <c:v>3764198.6466305046</c:v>
                </c:pt>
                <c:pt idx="5">
                  <c:v>3456670.8271800103</c:v>
                </c:pt>
                <c:pt idx="6">
                  <c:v>3137391.051771943</c:v>
                </c:pt>
                <c:pt idx="7">
                  <c:v>2806012.2532957816</c:v>
                </c:pt>
                <c:pt idx="8">
                  <c:v>2462178.1827389635</c:v>
                </c:pt>
                <c:pt idx="9">
                  <c:v>2105523.1807376542</c:v>
                </c:pt>
              </c:numCache>
            </c:numRef>
          </c:val>
          <c:extLst>
            <c:ext xmlns:c16="http://schemas.microsoft.com/office/drawing/2014/chart" uri="{C3380CC4-5D6E-409C-BE32-E72D297353CC}">
              <c16:uniqueId val="{00000000-066E-4010-AB46-B22142B0764D}"/>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8112468.2632889086</c:v>
                </c:pt>
                <c:pt idx="1">
                  <c:v>7538338.7686767709</c:v>
                </c:pt>
                <c:pt idx="2">
                  <c:v>7351430.3094727565</c:v>
                </c:pt>
                <c:pt idx="3">
                  <c:v>7805917.4795792699</c:v>
                </c:pt>
                <c:pt idx="4">
                  <c:v>9737124.7856468819</c:v>
                </c:pt>
                <c:pt idx="5">
                  <c:v>10748400.379565505</c:v>
                </c:pt>
                <c:pt idx="6">
                  <c:v>11850487.314162625</c:v>
                </c:pt>
                <c:pt idx="7">
                  <c:v>13777718.908927089</c:v>
                </c:pt>
                <c:pt idx="8">
                  <c:v>15345010.448397115</c:v>
                </c:pt>
                <c:pt idx="9">
                  <c:v>16969491.840808537</c:v>
                </c:pt>
              </c:numCache>
            </c:numRef>
          </c:val>
          <c:extLst>
            <c:ext xmlns:c16="http://schemas.microsoft.com/office/drawing/2014/chart" uri="{C3380CC4-5D6E-409C-BE32-E72D297353CC}">
              <c16:uniqueId val="{00000001-066E-4010-AB46-B22142B0764D}"/>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112397.29055447667</c:v>
                </c:pt>
                <c:pt idx="1">
                  <c:v>112565.39619679397</c:v>
                </c:pt>
                <c:pt idx="2">
                  <c:v>129141.46509660457</c:v>
                </c:pt>
                <c:pt idx="3">
                  <c:v>130458.44980829353</c:v>
                </c:pt>
                <c:pt idx="4">
                  <c:v>131801.77421421625</c:v>
                </c:pt>
                <c:pt idx="5">
                  <c:v>133171.96510825746</c:v>
                </c:pt>
                <c:pt idx="6">
                  <c:v>134569.55982017948</c:v>
                </c:pt>
                <c:pt idx="7">
                  <c:v>135995.10642633992</c:v>
                </c:pt>
                <c:pt idx="8">
                  <c:v>137449.16396462359</c:v>
                </c:pt>
                <c:pt idx="9">
                  <c:v>138932.30265367293</c:v>
                </c:pt>
              </c:numCache>
            </c:numRef>
          </c:val>
          <c:extLst>
            <c:ext xmlns:c16="http://schemas.microsoft.com/office/drawing/2014/chart" uri="{C3380CC4-5D6E-409C-BE32-E72D297353CC}">
              <c16:uniqueId val="{00000002-066E-4010-AB46-B22142B0764D}"/>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66E-4010-AB46-B22142B0764D}"/>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66E-4010-AB46-B22142B0764D}"/>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66E-4010-AB46-B22142B0764D}"/>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066E-4010-AB46-B22142B0764D}"/>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066E-4010-AB46-B22142B0764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5404097.6971867187</c:v>
                </c:pt>
                <c:pt idx="1">
                  <c:v>4786178.8262361288</c:v>
                </c:pt>
                <c:pt idx="2">
                  <c:v>4135460.1490028622</c:v>
                </c:pt>
                <c:pt idx="3">
                  <c:v>3480790.295653855</c:v>
                </c:pt>
                <c:pt idx="4">
                  <c:v>2789857.694764263</c:v>
                </c:pt>
                <c:pt idx="5">
                  <c:v>2072292.7827131089</c:v>
                </c:pt>
                <c:pt idx="6">
                  <c:v>1327306.6400942856</c:v>
                </c:pt>
                <c:pt idx="7">
                  <c:v>554089.44364990911</c:v>
                </c:pt>
                <c:pt idx="8">
                  <c:v>-248190.05431599988</c:v>
                </c:pt>
                <c:pt idx="9">
                  <c:v>-1080385.0589857213</c:v>
                </c:pt>
              </c:numCache>
            </c:numRef>
          </c:val>
          <c:extLst>
            <c:ext xmlns:c16="http://schemas.microsoft.com/office/drawing/2014/chart" uri="{C3380CC4-5D6E-409C-BE32-E72D297353CC}">
              <c16:uniqueId val="{00000000-B356-4FA9-85F3-6A619CD23A38}"/>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8757191.6012647599</c:v>
                </c:pt>
                <c:pt idx="1">
                  <c:v>7424053.2729213657</c:v>
                </c:pt>
                <c:pt idx="2">
                  <c:v>6760155.5339441784</c:v>
                </c:pt>
                <c:pt idx="3">
                  <c:v>6083405.6407475304</c:v>
                </c:pt>
                <c:pt idx="4">
                  <c:v>7505018.8576669618</c:v>
                </c:pt>
                <c:pt idx="5">
                  <c:v>7821329.3307070369</c:v>
                </c:pt>
                <c:pt idx="6">
                  <c:v>8210587.9097676612</c:v>
                </c:pt>
                <c:pt idx="7">
                  <c:v>9528542.2670162581</c:v>
                </c:pt>
                <c:pt idx="8">
                  <c:v>10391593.251871647</c:v>
                </c:pt>
                <c:pt idx="9">
                  <c:v>11285365.684628312</c:v>
                </c:pt>
              </c:numCache>
            </c:numRef>
          </c:val>
          <c:extLst>
            <c:ext xmlns:c16="http://schemas.microsoft.com/office/drawing/2014/chart" uri="{C3380CC4-5D6E-409C-BE32-E72D297353CC}">
              <c16:uniqueId val="{00000001-B356-4FA9-85F3-6A619CD23A38}"/>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123746.07887047116</c:v>
                </c:pt>
                <c:pt idx="1">
                  <c:v>116262.744939033</c:v>
                </c:pt>
                <c:pt idx="2">
                  <c:v>127617.81015814858</c:v>
                </c:pt>
                <c:pt idx="3">
                  <c:v>120857.28863814527</c:v>
                </c:pt>
                <c:pt idx="4">
                  <c:v>113804.83550705091</c:v>
                </c:pt>
                <c:pt idx="5">
                  <c:v>106451.47770902986</c:v>
                </c:pt>
                <c:pt idx="6">
                  <c:v>98788.000038657483</c:v>
                </c:pt>
                <c:pt idx="7">
                  <c:v>90804.939044158935</c:v>
                </c:pt>
                <c:pt idx="8">
                  <c:v>82492.576783637327</c:v>
                </c:pt>
                <c:pt idx="9">
                  <c:v>73840.934430849506</c:v>
                </c:pt>
              </c:numCache>
            </c:numRef>
          </c:val>
          <c:extLst>
            <c:ext xmlns:c16="http://schemas.microsoft.com/office/drawing/2014/chart" uri="{C3380CC4-5D6E-409C-BE32-E72D297353CC}">
              <c16:uniqueId val="{00000002-B356-4FA9-85F3-6A619CD23A38}"/>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B356-4FA9-85F3-6A619CD23A38}"/>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B356-4FA9-85F3-6A619CD23A38}"/>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B356-4FA9-85F3-6A619CD23A38}"/>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B356-4FA9-85F3-6A619CD23A38}"/>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B356-4FA9-85F3-6A619CD23A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5552070.7020696597</c:v>
                </c:pt>
                <c:pt idx="1">
                  <c:v>5088043.7561973287</c:v>
                </c:pt>
                <c:pt idx="2">
                  <c:v>4597313.4918434992</c:v>
                </c:pt>
                <c:pt idx="3">
                  <c:v>4108910.8419171195</c:v>
                </c:pt>
                <c:pt idx="4">
                  <c:v>3590711.3912499263</c:v>
                </c:pt>
                <c:pt idx="5">
                  <c:v>3052537.7072115601</c:v>
                </c:pt>
                <c:pt idx="6">
                  <c:v>2493798.1002474427</c:v>
                </c:pt>
                <c:pt idx="7">
                  <c:v>1913885.2029141602</c:v>
                </c:pt>
                <c:pt idx="8">
                  <c:v>1312175.579439729</c:v>
                </c:pt>
                <c:pt idx="9">
                  <c:v>688029.32593743724</c:v>
                </c:pt>
              </c:numCache>
            </c:numRef>
          </c:val>
          <c:extLst>
            <c:ext xmlns:c16="http://schemas.microsoft.com/office/drawing/2014/chart" uri="{C3380CC4-5D6E-409C-BE32-E72D297353CC}">
              <c16:uniqueId val="{00000000-EDA7-4F53-B4A6-4AE626203AE3}"/>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9122277.9010870233</c:v>
                </c:pt>
                <c:pt idx="1">
                  <c:v>8131498.584165168</c:v>
                </c:pt>
                <c:pt idx="2">
                  <c:v>7697710.713526478</c:v>
                </c:pt>
                <c:pt idx="3">
                  <c:v>7643920.7816137429</c:v>
                </c:pt>
                <c:pt idx="4">
                  <c:v>9494675.6622713841</c:v>
                </c:pt>
                <c:pt idx="5">
                  <c:v>10256669.259542849</c:v>
                </c:pt>
                <c:pt idx="6">
                  <c:v>11108642.425082278</c:v>
                </c:pt>
                <c:pt idx="7">
                  <c:v>12906845.816297298</c:v>
                </c:pt>
                <c:pt idx="8">
                  <c:v>14268196.574671641</c:v>
                </c:pt>
                <c:pt idx="9">
                  <c:v>15678849.450468305</c:v>
                </c:pt>
              </c:numCache>
            </c:numRef>
          </c:val>
          <c:extLst>
            <c:ext xmlns:c16="http://schemas.microsoft.com/office/drawing/2014/chart" uri="{C3380CC4-5D6E-409C-BE32-E72D297353CC}">
              <c16:uniqueId val="{00000001-EDA7-4F53-B4A6-4AE626203AE3}"/>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127438.12559201365</c:v>
                </c:pt>
                <c:pt idx="1">
                  <c:v>123794.52025097965</c:v>
                </c:pt>
                <c:pt idx="2">
                  <c:v>139141.42638542695</c:v>
                </c:pt>
                <c:pt idx="3">
                  <c:v>136529.40670724385</c:v>
                </c:pt>
                <c:pt idx="4">
                  <c:v>133786.78604515162</c:v>
                </c:pt>
                <c:pt idx="5">
                  <c:v>130909.38516766511</c:v>
                </c:pt>
                <c:pt idx="6">
                  <c:v>127892.90991443345</c:v>
                </c:pt>
                <c:pt idx="7">
                  <c:v>124732.94827077775</c:v>
                </c:pt>
                <c:pt idx="8">
                  <c:v>121424.96737118241</c:v>
                </c:pt>
                <c:pt idx="9">
                  <c:v>117964.31043006729</c:v>
                </c:pt>
              </c:numCache>
            </c:numRef>
          </c:val>
          <c:extLst>
            <c:ext xmlns:c16="http://schemas.microsoft.com/office/drawing/2014/chart" uri="{C3380CC4-5D6E-409C-BE32-E72D297353CC}">
              <c16:uniqueId val="{00000002-EDA7-4F53-B4A6-4AE626203AE3}"/>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DA7-4F53-B4A6-4AE626203AE3}"/>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DA7-4F53-B4A6-4AE626203AE3}"/>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DA7-4F53-B4A6-4AE626203AE3}"/>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EDA7-4F53-B4A6-4AE626203AE3}"/>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EDA7-4F53-B4A6-4AE626203A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5700043.7069525998</c:v>
                </c:pt>
                <c:pt idx="1">
                  <c:v>5389908.6861585286</c:v>
                </c:pt>
                <c:pt idx="2">
                  <c:v>5059166.8346841335</c:v>
                </c:pt>
                <c:pt idx="3">
                  <c:v>4737031.3881803844</c:v>
                </c:pt>
                <c:pt idx="4">
                  <c:v>4391565.0877355887</c:v>
                </c:pt>
                <c:pt idx="5">
                  <c:v>4032782.631710012</c:v>
                </c:pt>
                <c:pt idx="6">
                  <c:v>3660289.5604006001</c:v>
                </c:pt>
                <c:pt idx="7">
                  <c:v>3273680.9621784119</c:v>
                </c:pt>
                <c:pt idx="8">
                  <c:v>2872541.2131954576</c:v>
                </c:pt>
                <c:pt idx="9">
                  <c:v>2456443.710860597</c:v>
                </c:pt>
              </c:numCache>
            </c:numRef>
          </c:val>
          <c:extLst>
            <c:ext xmlns:c16="http://schemas.microsoft.com/office/drawing/2014/chart" uri="{C3380CC4-5D6E-409C-BE32-E72D297353CC}">
              <c16:uniqueId val="{00000000-FC0C-4EEF-8A7B-1D8886ADA506}"/>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9464546.3071703948</c:v>
                </c:pt>
                <c:pt idx="1">
                  <c:v>8794728.5634562317</c:v>
                </c:pt>
                <c:pt idx="2">
                  <c:v>8576668.6943848841</c:v>
                </c:pt>
                <c:pt idx="3">
                  <c:v>9106903.7261758149</c:v>
                </c:pt>
                <c:pt idx="4">
                  <c:v>11359978.916588029</c:v>
                </c:pt>
                <c:pt idx="5">
                  <c:v>12539800.442826422</c:v>
                </c:pt>
                <c:pt idx="6">
                  <c:v>13825568.533189731</c:v>
                </c:pt>
                <c:pt idx="7">
                  <c:v>16074005.39374827</c:v>
                </c:pt>
                <c:pt idx="8">
                  <c:v>17902512.189796634</c:v>
                </c:pt>
                <c:pt idx="9">
                  <c:v>19797740.480943296</c:v>
                </c:pt>
              </c:numCache>
            </c:numRef>
          </c:val>
          <c:extLst>
            <c:ext xmlns:c16="http://schemas.microsoft.com/office/drawing/2014/chart" uri="{C3380CC4-5D6E-409C-BE32-E72D297353CC}">
              <c16:uniqueId val="{00000001-FC0C-4EEF-8A7B-1D8886ADA506}"/>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131130.1723135561</c:v>
                </c:pt>
                <c:pt idx="1">
                  <c:v>131326.2955629263</c:v>
                </c:pt>
                <c:pt idx="2">
                  <c:v>150665.04261270535</c:v>
                </c:pt>
                <c:pt idx="3">
                  <c:v>152201.52477634247</c:v>
                </c:pt>
                <c:pt idx="4">
                  <c:v>153768.73658325232</c:v>
                </c:pt>
                <c:pt idx="5">
                  <c:v>155367.29262630036</c:v>
                </c:pt>
                <c:pt idx="6">
                  <c:v>156997.81979020941</c:v>
                </c:pt>
                <c:pt idx="7">
                  <c:v>158660.95749739659</c:v>
                </c:pt>
                <c:pt idx="8">
                  <c:v>160357.35795872752</c:v>
                </c:pt>
                <c:pt idx="9">
                  <c:v>162087.6864292851</c:v>
                </c:pt>
              </c:numCache>
            </c:numRef>
          </c:val>
          <c:extLst>
            <c:ext xmlns:c16="http://schemas.microsoft.com/office/drawing/2014/chart" uri="{C3380CC4-5D6E-409C-BE32-E72D297353CC}">
              <c16:uniqueId val="{00000002-FC0C-4EEF-8A7B-1D8886ADA506}"/>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C0C-4EEF-8A7B-1D8886ADA506}"/>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C0C-4EEF-8A7B-1D8886ADA506}"/>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C0C-4EEF-8A7B-1D8886ADA506}"/>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FC0C-4EEF-8A7B-1D8886ADA506}"/>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FC0C-4EEF-8A7B-1D8886ADA5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6176111.6539276792</c:v>
                </c:pt>
                <c:pt idx="1">
                  <c:v>5469918.6585555766</c:v>
                </c:pt>
                <c:pt idx="2">
                  <c:v>4726240.1702889865</c:v>
                </c:pt>
                <c:pt idx="3">
                  <c:v>3978046.0521758348</c:v>
                </c:pt>
                <c:pt idx="4">
                  <c:v>3188408.7940163016</c:v>
                </c:pt>
                <c:pt idx="5">
                  <c:v>2368334.6088149822</c:v>
                </c:pt>
                <c:pt idx="6">
                  <c:v>1516921.8743934694</c:v>
                </c:pt>
                <c:pt idx="7">
                  <c:v>633245.0784570392</c:v>
                </c:pt>
                <c:pt idx="8">
                  <c:v>-283645.77636114281</c:v>
                </c:pt>
                <c:pt idx="9">
                  <c:v>-1234725.7816979673</c:v>
                </c:pt>
              </c:numCache>
            </c:numRef>
          </c:val>
          <c:extLst>
            <c:ext xmlns:c16="http://schemas.microsoft.com/office/drawing/2014/chart" uri="{C3380CC4-5D6E-409C-BE32-E72D297353CC}">
              <c16:uniqueId val="{00000000-16A7-4652-9972-A045DF85B632}"/>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10008218.972874014</c:v>
                </c:pt>
                <c:pt idx="1">
                  <c:v>8484632.3119101338</c:v>
                </c:pt>
                <c:pt idx="2">
                  <c:v>7725892.0387933487</c:v>
                </c:pt>
                <c:pt idx="3">
                  <c:v>6952463.5894257501</c:v>
                </c:pt>
                <c:pt idx="4">
                  <c:v>8577164.4087622445</c:v>
                </c:pt>
                <c:pt idx="5">
                  <c:v>8938662.0922366157</c:v>
                </c:pt>
                <c:pt idx="6">
                  <c:v>9383529.0397344716</c:v>
                </c:pt>
                <c:pt idx="7">
                  <c:v>10889762.590875726</c:v>
                </c:pt>
                <c:pt idx="8">
                  <c:v>11876106.573567601</c:v>
                </c:pt>
                <c:pt idx="9">
                  <c:v>12897560.782432359</c:v>
                </c:pt>
              </c:numCache>
            </c:numRef>
          </c:val>
          <c:extLst>
            <c:ext xmlns:c16="http://schemas.microsoft.com/office/drawing/2014/chart" uri="{C3380CC4-5D6E-409C-BE32-E72D297353CC}">
              <c16:uniqueId val="{00000001-16A7-4652-9972-A045DF85B632}"/>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141424.09013768134</c:v>
                </c:pt>
                <c:pt idx="1">
                  <c:v>132871.70850175203</c:v>
                </c:pt>
                <c:pt idx="2">
                  <c:v>145848.92589502697</c:v>
                </c:pt>
                <c:pt idx="3">
                  <c:v>138122.61558645178</c:v>
                </c:pt>
                <c:pt idx="4">
                  <c:v>130062.66915091535</c:v>
                </c:pt>
                <c:pt idx="5">
                  <c:v>121658.83166746273</c:v>
                </c:pt>
                <c:pt idx="6">
                  <c:v>112900.57147275143</c:v>
                </c:pt>
                <c:pt idx="7">
                  <c:v>103777.07319332451</c:v>
                </c:pt>
                <c:pt idx="8">
                  <c:v>94277.230609871243</c:v>
                </c:pt>
                <c:pt idx="9">
                  <c:v>84389.639349542311</c:v>
                </c:pt>
              </c:numCache>
            </c:numRef>
          </c:val>
          <c:extLst>
            <c:ext xmlns:c16="http://schemas.microsoft.com/office/drawing/2014/chart" uri="{C3380CC4-5D6E-409C-BE32-E72D297353CC}">
              <c16:uniqueId val="{00000002-16A7-4652-9972-A045DF85B632}"/>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6A7-4652-9972-A045DF85B632}"/>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6A7-4652-9972-A045DF85B632}"/>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6A7-4652-9972-A045DF85B632}"/>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16A7-4652-9972-A045DF85B632}"/>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16A7-4652-9972-A045DF85B6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6345223.6595081836</c:v>
                </c:pt>
                <c:pt idx="1">
                  <c:v>5814907.1499398062</c:v>
                </c:pt>
                <c:pt idx="2">
                  <c:v>5254072.5621068571</c:v>
                </c:pt>
                <c:pt idx="3">
                  <c:v>4695898.1050481377</c:v>
                </c:pt>
                <c:pt idx="4">
                  <c:v>4103670.1614284879</c:v>
                </c:pt>
                <c:pt idx="5">
                  <c:v>3488614.5225274982</c:v>
                </c:pt>
                <c:pt idx="6">
                  <c:v>2850054.9717113636</c:v>
                </c:pt>
                <c:pt idx="7">
                  <c:v>2187297.3747590408</c:v>
                </c:pt>
                <c:pt idx="8">
                  <c:v>1499629.2336454049</c:v>
                </c:pt>
                <c:pt idx="9">
                  <c:v>786319.22964278562</c:v>
                </c:pt>
              </c:numCache>
            </c:numRef>
          </c:val>
          <c:extLst>
            <c:ext xmlns:c16="http://schemas.microsoft.com/office/drawing/2014/chart" uri="{C3380CC4-5D6E-409C-BE32-E72D297353CC}">
              <c16:uniqueId val="{00000000-43AC-4AB7-B3D1-DB33850214E9}"/>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10425460.458385171</c:v>
                </c:pt>
                <c:pt idx="1">
                  <c:v>9293141.2390459087</c:v>
                </c:pt>
                <c:pt idx="2">
                  <c:v>8797383.6726016905</c:v>
                </c:pt>
                <c:pt idx="3">
                  <c:v>8735909.4647014216</c:v>
                </c:pt>
                <c:pt idx="4">
                  <c:v>10851057.899738727</c:v>
                </c:pt>
                <c:pt idx="5">
                  <c:v>11721907.72519183</c:v>
                </c:pt>
                <c:pt idx="6">
                  <c:v>12695591.342951177</c:v>
                </c:pt>
                <c:pt idx="7">
                  <c:v>14750680.9329112</c:v>
                </c:pt>
                <c:pt idx="8">
                  <c:v>16306510.371053308</c:v>
                </c:pt>
                <c:pt idx="9">
                  <c:v>17918685.086249497</c:v>
                </c:pt>
              </c:numCache>
            </c:numRef>
          </c:val>
          <c:extLst>
            <c:ext xmlns:c16="http://schemas.microsoft.com/office/drawing/2014/chart" uri="{C3380CC4-5D6E-409C-BE32-E72D297353CC}">
              <c16:uniqueId val="{00000001-43AC-4AB7-B3D1-DB33850214E9}"/>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145643.57210515847</c:v>
                </c:pt>
                <c:pt idx="1">
                  <c:v>141479.45171540533</c:v>
                </c:pt>
                <c:pt idx="2">
                  <c:v>159018.77301191658</c:v>
                </c:pt>
                <c:pt idx="3">
                  <c:v>156033.60766542159</c:v>
                </c:pt>
                <c:pt idx="4">
                  <c:v>152899.18405160189</c:v>
                </c:pt>
                <c:pt idx="5">
                  <c:v>149610.725905903</c:v>
                </c:pt>
                <c:pt idx="6">
                  <c:v>146163.32561649539</c:v>
                </c:pt>
                <c:pt idx="7">
                  <c:v>142551.94088088887</c:v>
                </c:pt>
                <c:pt idx="8">
                  <c:v>138771.39128135136</c:v>
                </c:pt>
                <c:pt idx="9">
                  <c:v>134816.35477721979</c:v>
                </c:pt>
              </c:numCache>
            </c:numRef>
          </c:val>
          <c:extLst>
            <c:ext xmlns:c16="http://schemas.microsoft.com/office/drawing/2014/chart" uri="{C3380CC4-5D6E-409C-BE32-E72D297353CC}">
              <c16:uniqueId val="{00000002-43AC-4AB7-B3D1-DB33850214E9}"/>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3AC-4AB7-B3D1-DB33850214E9}"/>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3AC-4AB7-B3D1-DB33850214E9}"/>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3AC-4AB7-B3D1-DB33850214E9}"/>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43AC-4AB7-B3D1-DB33850214E9}"/>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43AC-4AB7-B3D1-DB33850214E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6514335.6650886871</c:v>
                </c:pt>
                <c:pt idx="1">
                  <c:v>6159895.641324034</c:v>
                </c:pt>
                <c:pt idx="2">
                  <c:v>5781904.9539247248</c:v>
                </c:pt>
                <c:pt idx="3">
                  <c:v>5413750.1579204407</c:v>
                </c:pt>
                <c:pt idx="4">
                  <c:v>5018931.5288406741</c:v>
                </c:pt>
                <c:pt idx="5">
                  <c:v>4608894.4362400146</c:v>
                </c:pt>
                <c:pt idx="6">
                  <c:v>4183188.0690292581</c:v>
                </c:pt>
                <c:pt idx="7">
                  <c:v>3741349.6710610432</c:v>
                </c:pt>
                <c:pt idx="8">
                  <c:v>3282904.2436519521</c:v>
                </c:pt>
                <c:pt idx="9">
                  <c:v>2807364.2409835397</c:v>
                </c:pt>
              </c:numCache>
            </c:numRef>
          </c:val>
          <c:extLst>
            <c:ext xmlns:c16="http://schemas.microsoft.com/office/drawing/2014/chart" uri="{C3380CC4-5D6E-409C-BE32-E72D297353CC}">
              <c16:uniqueId val="{00000000-2D2F-41FD-9109-9B5FB0DD8679}"/>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10816624.351051882</c:v>
                </c:pt>
                <c:pt idx="1">
                  <c:v>10051118.358235696</c:v>
                </c:pt>
                <c:pt idx="2">
                  <c:v>9801907.0792970117</c:v>
                </c:pt>
                <c:pt idx="3">
                  <c:v>10407889.972772362</c:v>
                </c:pt>
                <c:pt idx="4">
                  <c:v>12982833.047529178</c:v>
                </c:pt>
                <c:pt idx="5">
                  <c:v>14331200.506087344</c:v>
                </c:pt>
                <c:pt idx="6">
                  <c:v>15800649.752216838</c:v>
                </c:pt>
                <c:pt idx="7">
                  <c:v>18370291.878569454</c:v>
                </c:pt>
                <c:pt idx="8">
                  <c:v>20460013.931196157</c:v>
                </c:pt>
                <c:pt idx="9">
                  <c:v>22625989.121078055</c:v>
                </c:pt>
              </c:numCache>
            </c:numRef>
          </c:val>
          <c:extLst>
            <c:ext xmlns:c16="http://schemas.microsoft.com/office/drawing/2014/chart" uri="{C3380CC4-5D6E-409C-BE32-E72D297353CC}">
              <c16:uniqueId val="{00000001-2D2F-41FD-9109-9B5FB0DD8679}"/>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149863.0540726356</c:v>
                </c:pt>
                <c:pt idx="1">
                  <c:v>150087.19492905866</c:v>
                </c:pt>
                <c:pt idx="2">
                  <c:v>172188.62012880616</c:v>
                </c:pt>
                <c:pt idx="3">
                  <c:v>173944.59974439142</c:v>
                </c:pt>
                <c:pt idx="4">
                  <c:v>175735.6989522884</c:v>
                </c:pt>
                <c:pt idx="5">
                  <c:v>177562.62014434329</c:v>
                </c:pt>
                <c:pt idx="6">
                  <c:v>179426.07976023934</c:v>
                </c:pt>
                <c:pt idx="7">
                  <c:v>181326.80856845327</c:v>
                </c:pt>
                <c:pt idx="8">
                  <c:v>183265.55195283151</c:v>
                </c:pt>
                <c:pt idx="9">
                  <c:v>185243.07020489729</c:v>
                </c:pt>
              </c:numCache>
            </c:numRef>
          </c:val>
          <c:extLst>
            <c:ext xmlns:c16="http://schemas.microsoft.com/office/drawing/2014/chart" uri="{C3380CC4-5D6E-409C-BE32-E72D297353CC}">
              <c16:uniqueId val="{00000002-2D2F-41FD-9109-9B5FB0DD8679}"/>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D2F-41FD-9109-9B5FB0DD8679}"/>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D2F-41FD-9109-9B5FB0DD8679}"/>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D2F-41FD-9109-9B5FB0DD8679}"/>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2D2F-41FD-9109-9B5FB0DD8679}"/>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2D2F-41FD-9109-9B5FB0DD867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6948125.6106686378</c:v>
                </c:pt>
                <c:pt idx="1">
                  <c:v>6153658.4908750225</c:v>
                </c:pt>
                <c:pt idx="2">
                  <c:v>5317020.191575109</c:v>
                </c:pt>
                <c:pt idx="3">
                  <c:v>4475301.8086978132</c:v>
                </c:pt>
                <c:pt idx="4">
                  <c:v>3586959.8932683384</c:v>
                </c:pt>
                <c:pt idx="5">
                  <c:v>2664376.4349168544</c:v>
                </c:pt>
                <c:pt idx="6">
                  <c:v>1706537.1086926528</c:v>
                </c:pt>
                <c:pt idx="7">
                  <c:v>712400.71326416894</c:v>
                </c:pt>
                <c:pt idx="8">
                  <c:v>-319101.49840628559</c:v>
                </c:pt>
                <c:pt idx="9">
                  <c:v>-1389066.5044102131</c:v>
                </c:pt>
              </c:numCache>
            </c:numRef>
          </c:val>
          <c:extLst>
            <c:ext xmlns:c16="http://schemas.microsoft.com/office/drawing/2014/chart" uri="{C3380CC4-5D6E-409C-BE32-E72D297353CC}">
              <c16:uniqueId val="{00000000-7D2E-4DDA-B7A8-48C5F1233F1F}"/>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11259246.344483264</c:v>
                </c:pt>
                <c:pt idx="1">
                  <c:v>9545211.3508988991</c:v>
                </c:pt>
                <c:pt idx="2">
                  <c:v>8691628.5436425153</c:v>
                </c:pt>
                <c:pt idx="3">
                  <c:v>7821521.5381039679</c:v>
                </c:pt>
                <c:pt idx="4">
                  <c:v>9649309.9598575234</c:v>
                </c:pt>
                <c:pt idx="5">
                  <c:v>10055994.853766192</c:v>
                </c:pt>
                <c:pt idx="6">
                  <c:v>10556470.16970128</c:v>
                </c:pt>
                <c:pt idx="7">
                  <c:v>12250982.914735191</c:v>
                </c:pt>
                <c:pt idx="8">
                  <c:v>13360619.895263549</c:v>
                </c:pt>
                <c:pt idx="9">
                  <c:v>14509755.880236402</c:v>
                </c:pt>
              </c:numCache>
            </c:numRef>
          </c:val>
          <c:extLst>
            <c:ext xmlns:c16="http://schemas.microsoft.com/office/drawing/2014/chart" uri="{C3380CC4-5D6E-409C-BE32-E72D297353CC}">
              <c16:uniqueId val="{00000001-7D2E-4DDA-B7A8-48C5F1233F1F}"/>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159102.10140489149</c:v>
                </c:pt>
                <c:pt idx="1">
                  <c:v>149480.672064471</c:v>
                </c:pt>
                <c:pt idx="2">
                  <c:v>164080.04163190533</c:v>
                </c:pt>
                <c:pt idx="3">
                  <c:v>155387.94253475821</c:v>
                </c:pt>
                <c:pt idx="4">
                  <c:v>146320.50279477975</c:v>
                </c:pt>
                <c:pt idx="5">
                  <c:v>136866.18562589554</c:v>
                </c:pt>
                <c:pt idx="6">
                  <c:v>127013.14290684534</c:v>
                </c:pt>
                <c:pt idx="7">
                  <c:v>116749.20734249006</c:v>
                </c:pt>
                <c:pt idx="8">
                  <c:v>106061.88443610513</c:v>
                </c:pt>
                <c:pt idx="9">
                  <c:v>94938.344268235087</c:v>
                </c:pt>
              </c:numCache>
            </c:numRef>
          </c:val>
          <c:extLst>
            <c:ext xmlns:c16="http://schemas.microsoft.com/office/drawing/2014/chart" uri="{C3380CC4-5D6E-409C-BE32-E72D297353CC}">
              <c16:uniqueId val="{00000002-7D2E-4DDA-B7A8-48C5F1233F1F}"/>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2E-4DDA-B7A8-48C5F1233F1F}"/>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2E-4DDA-B7A8-48C5F1233F1F}"/>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2E-4DDA-B7A8-48C5F1233F1F}"/>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16331.253700357376</c:v>
                </c:pt>
                <c:pt idx="1">
                  <c:v>16766.095650550778</c:v>
                </c:pt>
                <c:pt idx="2">
                  <c:v>16195.196659907169</c:v>
                </c:pt>
                <c:pt idx="3">
                  <c:v>16385.382204523488</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7D2E-4DDA-B7A8-48C5F1233F1F}"/>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709723.53227747534</c:v>
                </c:pt>
                <c:pt idx="1">
                  <c:v>1412710.8170805722</c:v>
                </c:pt>
                <c:pt idx="2">
                  <c:v>1110496.3583553354</c:v>
                </c:pt>
                <c:pt idx="3">
                  <c:v>796851.72082346166</c:v>
                </c:pt>
                <c:pt idx="4">
                  <c:v>470533.75359227858</c:v>
                </c:pt>
                <c:pt idx="5">
                  <c:v>1210957.9074432221</c:v>
                </c:pt>
                <c:pt idx="6">
                  <c:v>880218.01596447546</c:v>
                </c:pt>
                <c:pt idx="7">
                  <c:v>536160.91561029339</c:v>
                </c:pt>
                <c:pt idx="8">
                  <c:v>178386.21398224961</c:v>
                </c:pt>
                <c:pt idx="9">
                  <c:v>-193517.17013046841</c:v>
                </c:pt>
              </c:numCache>
            </c:numRef>
          </c:val>
          <c:extLst>
            <c:ext xmlns:c16="http://schemas.microsoft.com/office/drawing/2014/chart" uri="{C3380CC4-5D6E-409C-BE32-E72D297353CC}">
              <c16:uniqueId val="{00000007-7D2E-4DDA-B7A8-48C5F1233F1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6541770.5436822809</c:v>
                </c:pt>
                <c:pt idx="1">
                  <c:v>5910831.632370213</c:v>
                </c:pt>
                <c:pt idx="2">
                  <c:v>5282885.3681791537</c:v>
                </c:pt>
                <c:pt idx="3">
                  <c:v>4616628.931607048</c:v>
                </c:pt>
                <c:pt idx="4">
                  <c:v>3924691.3378434349</c:v>
                </c:pt>
                <c:pt idx="5">
                  <c:v>3206311.8431752836</c:v>
                </c:pt>
                <c:pt idx="6">
                  <c:v>2460709.5466039204</c:v>
                </c:pt>
                <c:pt idx="7">
                  <c:v>1687082.8878510802</c:v>
                </c:pt>
                <c:pt idx="8">
                  <c:v>884609.13334813365</c:v>
                </c:pt>
                <c:pt idx="9">
                  <c:v>5290891.1006091768</c:v>
                </c:pt>
              </c:numCache>
            </c:numRef>
          </c:val>
          <c:extLst>
            <c:ext xmlns:c16="http://schemas.microsoft.com/office/drawing/2014/chart" uri="{C3380CC4-5D6E-409C-BE32-E72D297353CC}">
              <c16:uniqueId val="{00000000-7D9B-4A2C-8AB1-4838F1FFD2D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10454783.893926645</c:v>
                </c:pt>
                <c:pt idx="1">
                  <c:v>9897056.6316769011</c:v>
                </c:pt>
                <c:pt idx="2">
                  <c:v>9827898.1477890983</c:v>
                </c:pt>
                <c:pt idx="3">
                  <c:v>12207440.137206065</c:v>
                </c:pt>
                <c:pt idx="4">
                  <c:v>13187146.190840807</c:v>
                </c:pt>
                <c:pt idx="5">
                  <c:v>14282540.26082007</c:v>
                </c:pt>
                <c:pt idx="6">
                  <c:v>16594516.049525097</c:v>
                </c:pt>
                <c:pt idx="7">
                  <c:v>18344824.167434968</c:v>
                </c:pt>
                <c:pt idx="8">
                  <c:v>20158520.722030681</c:v>
                </c:pt>
                <c:pt idx="9">
                  <c:v>20560995.217008524</c:v>
                </c:pt>
              </c:numCache>
            </c:numRef>
          </c:val>
          <c:extLst>
            <c:ext xmlns:c16="http://schemas.microsoft.com/office/drawing/2014/chart" uri="{C3380CC4-5D6E-409C-BE32-E72D297353CC}">
              <c16:uniqueId val="{00000001-7D9B-4A2C-8AB1-4838F1FFD2D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159164.38317983097</c:v>
                </c:pt>
                <c:pt idx="1">
                  <c:v>178896.11963840612</c:v>
                </c:pt>
                <c:pt idx="2">
                  <c:v>175537.80862359927</c:v>
                </c:pt>
                <c:pt idx="3">
                  <c:v>172011.5820580521</c:v>
                </c:pt>
                <c:pt idx="4">
                  <c:v>168312.06664414087</c:v>
                </c:pt>
                <c:pt idx="5">
                  <c:v>164433.7413185573</c:v>
                </c:pt>
                <c:pt idx="6">
                  <c:v>160370.93349099997</c:v>
                </c:pt>
                <c:pt idx="7">
                  <c:v>156117.81519152026</c:v>
                </c:pt>
                <c:pt idx="8">
                  <c:v>151668.39912437223</c:v>
                </c:pt>
                <c:pt idx="9">
                  <c:v>152803.00022149499</c:v>
                </c:pt>
              </c:numCache>
            </c:numRef>
          </c:val>
          <c:extLst>
            <c:ext xmlns:c16="http://schemas.microsoft.com/office/drawing/2014/chart" uri="{C3380CC4-5D6E-409C-BE32-E72D297353CC}">
              <c16:uniqueId val="{00000002-7D9B-4A2C-8AB1-4838F1FFD2D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9B-4A2C-8AB1-4838F1FFD2D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9B-4A2C-8AB1-4838F1FFD2D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9B-4A2C-8AB1-4838F1FFD2D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16766.095650550778</c:v>
                </c:pt>
                <c:pt idx="1">
                  <c:v>16195.196659907169</c:v>
                </c:pt>
                <c:pt idx="2">
                  <c:v>16385.382204523488</c:v>
                </c:pt>
                <c:pt idx="3">
                  <c:v>15992.392365254371</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7D9B-4A2C-8AB1-4838F1FFD2D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1412710.8170805722</c:v>
                </c:pt>
                <c:pt idx="1">
                  <c:v>1110496.3583553354</c:v>
                </c:pt>
                <c:pt idx="2">
                  <c:v>796851.72082346166</c:v>
                </c:pt>
                <c:pt idx="3">
                  <c:v>470533.75359227858</c:v>
                </c:pt>
                <c:pt idx="4">
                  <c:v>1210957.9074432221</c:v>
                </c:pt>
                <c:pt idx="5">
                  <c:v>880218.01596447546</c:v>
                </c:pt>
                <c:pt idx="6">
                  <c:v>536160.91561029339</c:v>
                </c:pt>
                <c:pt idx="7">
                  <c:v>178386.21398224961</c:v>
                </c:pt>
                <c:pt idx="8">
                  <c:v>-193517.17013046841</c:v>
                </c:pt>
                <c:pt idx="9">
                  <c:v>-217226.01086765411</c:v>
                </c:pt>
              </c:numCache>
            </c:numRef>
          </c:val>
          <c:extLst>
            <c:ext xmlns:c16="http://schemas.microsoft.com/office/drawing/2014/chart" uri="{C3380CC4-5D6E-409C-BE32-E72D297353CC}">
              <c16:uniqueId val="{00000007-7D9B-4A2C-8AB1-4838F1FFD2D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7328627.6232247725</c:v>
                </c:pt>
                <c:pt idx="1">
                  <c:v>6929882.5964895366</c:v>
                </c:pt>
                <c:pt idx="2">
                  <c:v>6504643.0731653152</c:v>
                </c:pt>
                <c:pt idx="3">
                  <c:v>6090468.927660495</c:v>
                </c:pt>
                <c:pt idx="4">
                  <c:v>5646297.9699457567</c:v>
                </c:pt>
                <c:pt idx="5">
                  <c:v>5185006.2407700159</c:v>
                </c:pt>
                <c:pt idx="6">
                  <c:v>4706086.5776579147</c:v>
                </c:pt>
                <c:pt idx="7">
                  <c:v>4209018.3799436726</c:v>
                </c:pt>
                <c:pt idx="8">
                  <c:v>3693267.2741084453</c:v>
                </c:pt>
                <c:pt idx="9">
                  <c:v>3158284.7711064816</c:v>
                </c:pt>
              </c:numCache>
            </c:numRef>
          </c:val>
          <c:extLst>
            <c:ext xmlns:c16="http://schemas.microsoft.com/office/drawing/2014/chart" uri="{C3380CC4-5D6E-409C-BE32-E72D297353CC}">
              <c16:uniqueId val="{00000000-4EB1-4494-9883-8DB42BCF31F5}"/>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12168702.394933363</c:v>
                </c:pt>
                <c:pt idx="1">
                  <c:v>11307508.153015157</c:v>
                </c:pt>
                <c:pt idx="2">
                  <c:v>11027145.464209136</c:v>
                </c:pt>
                <c:pt idx="3">
                  <c:v>11708876.219368905</c:v>
                </c:pt>
                <c:pt idx="4">
                  <c:v>14605687.178470323</c:v>
                </c:pt>
                <c:pt idx="5">
                  <c:v>16122600.569348259</c:v>
                </c:pt>
                <c:pt idx="6">
                  <c:v>17775730.97124394</c:v>
                </c:pt>
                <c:pt idx="7">
                  <c:v>20666578.363390636</c:v>
                </c:pt>
                <c:pt idx="8">
                  <c:v>23017515.672595672</c:v>
                </c:pt>
                <c:pt idx="9">
                  <c:v>25454237.761212811</c:v>
                </c:pt>
              </c:numCache>
            </c:numRef>
          </c:val>
          <c:extLst>
            <c:ext xmlns:c16="http://schemas.microsoft.com/office/drawing/2014/chart" uri="{C3380CC4-5D6E-409C-BE32-E72D297353CC}">
              <c16:uniqueId val="{00000001-4EB1-4494-9883-8DB42BCF31F5}"/>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168595.935831715</c:v>
                </c:pt>
                <c:pt idx="1">
                  <c:v>168848.09429519097</c:v>
                </c:pt>
                <c:pt idx="2">
                  <c:v>193712.19764490688</c:v>
                </c:pt>
                <c:pt idx="3">
                  <c:v>195687.67471244032</c:v>
                </c:pt>
                <c:pt idx="4">
                  <c:v>197702.66132132441</c:v>
                </c:pt>
                <c:pt idx="5">
                  <c:v>199757.94766238617</c:v>
                </c:pt>
                <c:pt idx="6">
                  <c:v>201854.33973026925</c:v>
                </c:pt>
                <c:pt idx="7">
                  <c:v>203992.65963950992</c:v>
                </c:pt>
                <c:pt idx="8">
                  <c:v>206173.74594693541</c:v>
                </c:pt>
                <c:pt idx="9">
                  <c:v>208398.4539805094</c:v>
                </c:pt>
              </c:numCache>
            </c:numRef>
          </c:val>
          <c:extLst>
            <c:ext xmlns:c16="http://schemas.microsoft.com/office/drawing/2014/chart" uri="{C3380CC4-5D6E-409C-BE32-E72D297353CC}">
              <c16:uniqueId val="{00000002-4EB1-4494-9883-8DB42BCF31F5}"/>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B1-4494-9883-8DB42BCF31F5}"/>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B1-4494-9883-8DB42BCF31F5}"/>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B1-4494-9883-8DB42BCF31F5}"/>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16331.253700357376</c:v>
                </c:pt>
                <c:pt idx="1">
                  <c:v>16766.095650550778</c:v>
                </c:pt>
                <c:pt idx="2">
                  <c:v>16195.196659907169</c:v>
                </c:pt>
                <c:pt idx="3">
                  <c:v>16385.382204523488</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4EB1-4494-9883-8DB42BCF31F5}"/>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709723.53227747534</c:v>
                </c:pt>
                <c:pt idx="1">
                  <c:v>1412710.8170805722</c:v>
                </c:pt>
                <c:pt idx="2">
                  <c:v>1110496.3583553354</c:v>
                </c:pt>
                <c:pt idx="3">
                  <c:v>796851.72082346166</c:v>
                </c:pt>
                <c:pt idx="4">
                  <c:v>470533.75359227858</c:v>
                </c:pt>
                <c:pt idx="5">
                  <c:v>1210957.9074432221</c:v>
                </c:pt>
                <c:pt idx="6">
                  <c:v>880218.01596447546</c:v>
                </c:pt>
                <c:pt idx="7">
                  <c:v>536160.91561029339</c:v>
                </c:pt>
                <c:pt idx="8">
                  <c:v>178386.21398224961</c:v>
                </c:pt>
                <c:pt idx="9">
                  <c:v>-193517.17013046841</c:v>
                </c:pt>
              </c:numCache>
            </c:numRef>
          </c:val>
          <c:extLst>
            <c:ext xmlns:c16="http://schemas.microsoft.com/office/drawing/2014/chart" uri="{C3380CC4-5D6E-409C-BE32-E72D297353CC}">
              <c16:uniqueId val="{00000007-4EB1-4494-9883-8DB42BCF31F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4528377.3333754726</c:v>
                </c:pt>
                <c:pt idx="1">
                  <c:v>4005098.1748520844</c:v>
                </c:pt>
                <c:pt idx="2">
                  <c:v>3461089.1112025771</c:v>
                </c:pt>
                <c:pt idx="3">
                  <c:v>2895730.2578853169</c:v>
                </c:pt>
                <c:pt idx="4">
                  <c:v>2308385.2269390509</c:v>
                </c:pt>
                <c:pt idx="5">
                  <c:v>1698400.7147999478</c:v>
                </c:pt>
                <c:pt idx="6">
                  <c:v>1065106.0802326715</c:v>
                </c:pt>
                <c:pt idx="7">
                  <c:v>407812.91214495205</c:v>
                </c:pt>
                <c:pt idx="8">
                  <c:v>-274185.41295020358</c:v>
                </c:pt>
                <c:pt idx="9">
                  <c:v>-981614.18406585685</c:v>
                </c:pt>
              </c:numCache>
            </c:numRef>
          </c:val>
          <c:extLst>
            <c:ext xmlns:c16="http://schemas.microsoft.com/office/drawing/2014/chart" uri="{C3380CC4-5D6E-409C-BE32-E72D297353CC}">
              <c16:uniqueId val="{00000000-8C23-4269-B36B-24071BB89BE5}"/>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13880808.459305681</c:v>
                </c:pt>
                <c:pt idx="1">
                  <c:v>15078573.614724547</c:v>
                </c:pt>
                <c:pt idx="2">
                  <c:v>17842343.676392876</c:v>
                </c:pt>
                <c:pt idx="3">
                  <c:v>20028937.002070703</c:v>
                </c:pt>
                <c:pt idx="4">
                  <c:v>22779345.517074186</c:v>
                </c:pt>
                <c:pt idx="5">
                  <c:v>25347413.608749263</c:v>
                </c:pt>
                <c:pt idx="6">
                  <c:v>28099363.2793051</c:v>
                </c:pt>
                <c:pt idx="7">
                  <c:v>30932054.375631604</c:v>
                </c:pt>
                <c:pt idx="8">
                  <c:v>33675376.346285701</c:v>
                </c:pt>
                <c:pt idx="9">
                  <c:v>36516350.511858478</c:v>
                </c:pt>
              </c:numCache>
            </c:numRef>
          </c:val>
          <c:extLst>
            <c:ext xmlns:c16="http://schemas.microsoft.com/office/drawing/2014/chart" uri="{C3380CC4-5D6E-409C-BE32-E72D297353CC}">
              <c16:uniqueId val="{00000001-8C23-4269-B36B-24071BB89BE5}"/>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67308.942402456916</c:v>
                </c:pt>
                <c:pt idx="1">
                  <c:v>56539.511618063814</c:v>
                </c:pt>
                <c:pt idx="2">
                  <c:v>75415.010112094344</c:v>
                </c:pt>
                <c:pt idx="3">
                  <c:v>65934.265983716759</c:v>
                </c:pt>
                <c:pt idx="4">
                  <c:v>56044.12608615926</c:v>
                </c:pt>
                <c:pt idx="5">
                  <c:v>45732.00688630595</c:v>
                </c:pt>
                <c:pt idx="6">
                  <c:v>34984.985268024058</c:v>
                </c:pt>
                <c:pt idx="7">
                  <c:v>23789.78998225636</c:v>
                </c:pt>
                <c:pt idx="8">
                  <c:v>12132.792890950752</c:v>
                </c:pt>
                <c:pt idx="9">
                  <c:v>0</c:v>
                </c:pt>
              </c:numCache>
            </c:numRef>
          </c:val>
          <c:extLst>
            <c:ext xmlns:c16="http://schemas.microsoft.com/office/drawing/2014/chart" uri="{C3380CC4-5D6E-409C-BE32-E72D297353CC}">
              <c16:uniqueId val="{00000002-8C23-4269-B36B-24071BB89BE5}"/>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3-4269-B36B-24071BB89BE5}"/>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8C23-4269-B36B-24071BB89BE5}"/>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3-4269-B36B-24071BB89BE5}"/>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8C23-4269-B36B-24071BB89BE5}"/>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8C23-4269-B36B-24071BB89BE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4654165.5926359026</c:v>
                </c:pt>
                <c:pt idx="1">
                  <c:v>4261706.2237433614</c:v>
                </c:pt>
                <c:pt idx="2">
                  <c:v>3853699.426006231</c:v>
                </c:pt>
                <c:pt idx="3">
                  <c:v>3429680.2860182864</c:v>
                </c:pt>
                <c:pt idx="4">
                  <c:v>2989171.5128085865</c:v>
                </c:pt>
                <c:pt idx="5">
                  <c:v>2531683.1287042587</c:v>
                </c:pt>
                <c:pt idx="6">
                  <c:v>2056712.152778801</c:v>
                </c:pt>
                <c:pt idx="7">
                  <c:v>1563742.276713012</c:v>
                </c:pt>
                <c:pt idx="8">
                  <c:v>1052243.5328916449</c:v>
                </c:pt>
                <c:pt idx="9">
                  <c:v>521671.95455490588</c:v>
                </c:pt>
              </c:numCache>
            </c:numRef>
          </c:val>
          <c:extLst>
            <c:ext xmlns:c16="http://schemas.microsoft.com/office/drawing/2014/chart" uri="{C3380CC4-5D6E-409C-BE32-E72D297353CC}">
              <c16:uniqueId val="{00000000-8097-45B9-A21E-8048D9F1732C}"/>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15049359.830446035</c:v>
                </c:pt>
                <c:pt idx="1">
                  <c:v>17462418.411850866</c:v>
                </c:pt>
                <c:pt idx="2">
                  <c:v>21489626.21599615</c:v>
                </c:pt>
                <c:pt idx="3">
                  <c:v>24989241.255931154</c:v>
                </c:pt>
                <c:pt idx="4">
                  <c:v>29103733.440746263</c:v>
                </c:pt>
                <c:pt idx="5">
                  <c:v>33088464.427323882</c:v>
                </c:pt>
                <c:pt idx="6">
                  <c:v>37311213.753408901</c:v>
                </c:pt>
                <c:pt idx="7">
                  <c:v>41670440.07115832</c:v>
                </c:pt>
                <c:pt idx="8">
                  <c:v>45997673.931902602</c:v>
                </c:pt>
                <c:pt idx="9">
                  <c:v>50481621.10889098</c:v>
                </c:pt>
              </c:numCache>
            </c:numRef>
          </c:val>
          <c:extLst>
            <c:ext xmlns:c16="http://schemas.microsoft.com/office/drawing/2014/chart" uri="{C3380CC4-5D6E-409C-BE32-E72D297353CC}">
              <c16:uniqueId val="{00000001-8097-45B9-A21E-8048D9F1732C}"/>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72486.553356492062</c:v>
                </c:pt>
                <c:pt idx="1">
                  <c:v>67101.837964295511</c:v>
                </c:pt>
                <c:pt idx="2">
                  <c:v>91575.369421828844</c:v>
                </c:pt>
                <c:pt idx="3">
                  <c:v>87912.354644955703</c:v>
                </c:pt>
                <c:pt idx="4">
                  <c:v>84066.18912923889</c:v>
                </c:pt>
                <c:pt idx="5">
                  <c:v>80031.012051035417</c:v>
                </c:pt>
                <c:pt idx="6">
                  <c:v>75800.801414052112</c:v>
                </c:pt>
                <c:pt idx="7">
                  <c:v>71369.36994676906</c:v>
                </c:pt>
                <c:pt idx="8">
                  <c:v>66730.360900229076</c:v>
                </c:pt>
                <c:pt idx="9">
                  <c:v>61877.243743848776</c:v>
                </c:pt>
              </c:numCache>
            </c:numRef>
          </c:val>
          <c:extLst>
            <c:ext xmlns:c16="http://schemas.microsoft.com/office/drawing/2014/chart" uri="{C3380CC4-5D6E-409C-BE32-E72D297353CC}">
              <c16:uniqueId val="{00000002-8097-45B9-A21E-8048D9F1732C}"/>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097-45B9-A21E-8048D9F1732C}"/>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8097-45B9-A21E-8048D9F1732C}"/>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097-45B9-A21E-8048D9F1732C}"/>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8097-45B9-A21E-8048D9F1732C}"/>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8097-45B9-A21E-8048D9F1732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4779953.8518963326</c:v>
                </c:pt>
                <c:pt idx="1">
                  <c:v>4518314.2726346385</c:v>
                </c:pt>
                <c:pt idx="2">
                  <c:v>4246309.7408098849</c:v>
                </c:pt>
                <c:pt idx="3">
                  <c:v>3963630.3141512545</c:v>
                </c:pt>
                <c:pt idx="4">
                  <c:v>3669957.7986781215</c:v>
                </c:pt>
                <c:pt idx="5">
                  <c:v>3364965.5426085698</c:v>
                </c:pt>
                <c:pt idx="6">
                  <c:v>3048318.2253249311</c:v>
                </c:pt>
                <c:pt idx="7">
                  <c:v>2719671.6412810721</c:v>
                </c:pt>
                <c:pt idx="8">
                  <c:v>2378672.4787334939</c:v>
                </c:pt>
                <c:pt idx="9">
                  <c:v>2024958.0931756673</c:v>
                </c:pt>
              </c:numCache>
            </c:numRef>
          </c:val>
          <c:extLst>
            <c:ext xmlns:c16="http://schemas.microsoft.com/office/drawing/2014/chart" uri="{C3380CC4-5D6E-409C-BE32-E72D297353CC}">
              <c16:uniqueId val="{00000000-191F-48B7-A5AC-8C2D8131F408}"/>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16144876.740890119</c:v>
                </c:pt>
                <c:pt idx="1">
                  <c:v>19697272.909156796</c:v>
                </c:pt>
                <c:pt idx="2">
                  <c:v>24908953.596874218</c:v>
                </c:pt>
                <c:pt idx="3">
                  <c:v>29639526.493925329</c:v>
                </c:pt>
                <c:pt idx="4">
                  <c:v>35032847.11918883</c:v>
                </c:pt>
                <c:pt idx="5">
                  <c:v>40345699.569737591</c:v>
                </c:pt>
                <c:pt idx="6">
                  <c:v>45947323.572881222</c:v>
                </c:pt>
                <c:pt idx="7">
                  <c:v>51737676.660714611</c:v>
                </c:pt>
                <c:pt idx="8">
                  <c:v>57549827.918418452</c:v>
                </c:pt>
                <c:pt idx="9">
                  <c:v>63574062.293608934</c:v>
                </c:pt>
              </c:numCache>
            </c:numRef>
          </c:val>
          <c:extLst>
            <c:ext xmlns:c16="http://schemas.microsoft.com/office/drawing/2014/chart" uri="{C3380CC4-5D6E-409C-BE32-E72D297353CC}">
              <c16:uniqueId val="{00000001-191F-48B7-A5AC-8C2D8131F408}"/>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77664.164310527223</c:v>
                </c:pt>
                <c:pt idx="1">
                  <c:v>77664.164310527223</c:v>
                </c:pt>
                <c:pt idx="2">
                  <c:v>107735.72873156336</c:v>
                </c:pt>
                <c:pt idx="3">
                  <c:v>109890.4433061946</c:v>
                </c:pt>
                <c:pt idx="4">
                  <c:v>112088.25217231852</c:v>
                </c:pt>
                <c:pt idx="5">
                  <c:v>114330.01721576489</c:v>
                </c:pt>
                <c:pt idx="6">
                  <c:v>116616.61756008018</c:v>
                </c:pt>
                <c:pt idx="7">
                  <c:v>118948.94991128177</c:v>
                </c:pt>
                <c:pt idx="8">
                  <c:v>121327.92890950741</c:v>
                </c:pt>
                <c:pt idx="9">
                  <c:v>123754.48748769755</c:v>
                </c:pt>
              </c:numCache>
            </c:numRef>
          </c:val>
          <c:extLst>
            <c:ext xmlns:c16="http://schemas.microsoft.com/office/drawing/2014/chart" uri="{C3380CC4-5D6E-409C-BE32-E72D297353CC}">
              <c16:uniqueId val="{00000002-191F-48B7-A5AC-8C2D8131F408}"/>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91F-48B7-A5AC-8C2D8131F408}"/>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191F-48B7-A5AC-8C2D8131F408}"/>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91F-48B7-A5AC-8C2D8131F408}"/>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191F-48B7-A5AC-8C2D8131F408}"/>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191F-48B7-A5AC-8C2D8131F40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5283106.8889380516</c:v>
                </c:pt>
                <c:pt idx="1">
                  <c:v>4672614.5373274311</c:v>
                </c:pt>
                <c:pt idx="2">
                  <c:v>4037937.2964030067</c:v>
                </c:pt>
                <c:pt idx="3">
                  <c:v>3378351.9675328694</c:v>
                </c:pt>
                <c:pt idx="4">
                  <c:v>2693116.0980955595</c:v>
                </c:pt>
                <c:pt idx="5">
                  <c:v>1981467.5005999389</c:v>
                </c:pt>
                <c:pt idx="6">
                  <c:v>1242623.76027145</c:v>
                </c:pt>
                <c:pt idx="7">
                  <c:v>475781.73083577736</c:v>
                </c:pt>
                <c:pt idx="8">
                  <c:v>-319882.98177523754</c:v>
                </c:pt>
                <c:pt idx="9">
                  <c:v>-1145216.5480768329</c:v>
                </c:pt>
              </c:numCache>
            </c:numRef>
          </c:val>
          <c:extLst>
            <c:ext xmlns:c16="http://schemas.microsoft.com/office/drawing/2014/chart" uri="{C3380CC4-5D6E-409C-BE32-E72D297353CC}">
              <c16:uniqueId val="{00000000-F8E5-41E2-A834-8AD717F037AC}"/>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16194276.535856629</c:v>
                </c:pt>
                <c:pt idx="1">
                  <c:v>17591669.217178635</c:v>
                </c:pt>
                <c:pt idx="2">
                  <c:v>20816067.622458354</c:v>
                </c:pt>
                <c:pt idx="3">
                  <c:v>23367093.169082485</c:v>
                </c:pt>
                <c:pt idx="4">
                  <c:v>26575903.103253216</c:v>
                </c:pt>
                <c:pt idx="5">
                  <c:v>29571982.543540806</c:v>
                </c:pt>
                <c:pt idx="6">
                  <c:v>32782590.492522612</c:v>
                </c:pt>
                <c:pt idx="7">
                  <c:v>36087396.771570198</c:v>
                </c:pt>
                <c:pt idx="8">
                  <c:v>39287939.070666648</c:v>
                </c:pt>
                <c:pt idx="9">
                  <c:v>42602408.930501558</c:v>
                </c:pt>
              </c:numCache>
            </c:numRef>
          </c:val>
          <c:extLst>
            <c:ext xmlns:c16="http://schemas.microsoft.com/office/drawing/2014/chart" uri="{C3380CC4-5D6E-409C-BE32-E72D297353CC}">
              <c16:uniqueId val="{00000001-F8E5-41E2-A834-8AD717F037AC}"/>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78527.099469533059</c:v>
                </c:pt>
                <c:pt idx="1">
                  <c:v>65962.763554407778</c:v>
                </c:pt>
                <c:pt idx="2">
                  <c:v>87984.178464110053</c:v>
                </c:pt>
                <c:pt idx="3">
                  <c:v>76923.310314336224</c:v>
                </c:pt>
                <c:pt idx="4">
                  <c:v>65384.813767185798</c:v>
                </c:pt>
                <c:pt idx="5">
                  <c:v>53354.008034023609</c:v>
                </c:pt>
                <c:pt idx="6">
                  <c:v>40815.816146028068</c:v>
                </c:pt>
                <c:pt idx="7">
                  <c:v>27754.754979299083</c:v>
                </c:pt>
                <c:pt idx="8">
                  <c:v>14154.925039442543</c:v>
                </c:pt>
                <c:pt idx="9">
                  <c:v>0</c:v>
                </c:pt>
              </c:numCache>
            </c:numRef>
          </c:val>
          <c:extLst>
            <c:ext xmlns:c16="http://schemas.microsoft.com/office/drawing/2014/chart" uri="{C3380CC4-5D6E-409C-BE32-E72D297353CC}">
              <c16:uniqueId val="{00000002-F8E5-41E2-A834-8AD717F037AC}"/>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8E5-41E2-A834-8AD717F037AC}"/>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F8E5-41E2-A834-8AD717F037AC}"/>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8E5-41E2-A834-8AD717F037AC}"/>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F8E5-41E2-A834-8AD717F037AC}"/>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F8E5-41E2-A834-8AD717F037A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5429859.8580752192</c:v>
                </c:pt>
                <c:pt idx="1">
                  <c:v>4971990.5943672555</c:v>
                </c:pt>
                <c:pt idx="2">
                  <c:v>4495982.6636739364</c:v>
                </c:pt>
                <c:pt idx="3">
                  <c:v>4001293.6670213337</c:v>
                </c:pt>
                <c:pt idx="4">
                  <c:v>3487366.764943351</c:v>
                </c:pt>
                <c:pt idx="5">
                  <c:v>2953630.3168216348</c:v>
                </c:pt>
                <c:pt idx="6">
                  <c:v>2399497.5115752677</c:v>
                </c:pt>
                <c:pt idx="7">
                  <c:v>1824365.9894985138</c:v>
                </c:pt>
                <c:pt idx="8">
                  <c:v>1227617.4550402523</c:v>
                </c:pt>
                <c:pt idx="9">
                  <c:v>608617.28031405678</c:v>
                </c:pt>
              </c:numCache>
            </c:numRef>
          </c:val>
          <c:extLst>
            <c:ext xmlns:c16="http://schemas.microsoft.com/office/drawing/2014/chart" uri="{C3380CC4-5D6E-409C-BE32-E72D297353CC}">
              <c16:uniqueId val="{00000000-3872-49CC-B700-4537783BB6C5}"/>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17557586.468853708</c:v>
                </c:pt>
                <c:pt idx="1">
                  <c:v>20372821.480492678</c:v>
                </c:pt>
                <c:pt idx="2">
                  <c:v>25071230.58532884</c:v>
                </c:pt>
                <c:pt idx="3">
                  <c:v>29154114.798586346</c:v>
                </c:pt>
                <c:pt idx="4">
                  <c:v>33954355.680870637</c:v>
                </c:pt>
                <c:pt idx="5">
                  <c:v>38603208.498544529</c:v>
                </c:pt>
                <c:pt idx="6">
                  <c:v>43529749.378977045</c:v>
                </c:pt>
                <c:pt idx="7">
                  <c:v>48615513.416351371</c:v>
                </c:pt>
                <c:pt idx="8">
                  <c:v>53663952.920553029</c:v>
                </c:pt>
                <c:pt idx="9">
                  <c:v>58895224.627039477</c:v>
                </c:pt>
              </c:numCache>
            </c:numRef>
          </c:val>
          <c:extLst>
            <c:ext xmlns:c16="http://schemas.microsoft.com/office/drawing/2014/chart" uri="{C3380CC4-5D6E-409C-BE32-E72D297353CC}">
              <c16:uniqueId val="{00000001-3872-49CC-B700-4537783BB6C5}"/>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84567.64558257407</c:v>
                </c:pt>
                <c:pt idx="1">
                  <c:v>78285.477625011437</c:v>
                </c:pt>
                <c:pt idx="2">
                  <c:v>106837.93099213364</c:v>
                </c:pt>
                <c:pt idx="3">
                  <c:v>102564.41375244831</c:v>
                </c:pt>
                <c:pt idx="4">
                  <c:v>98077.220650778705</c:v>
                </c:pt>
                <c:pt idx="5">
                  <c:v>93369.51405954131</c:v>
                </c:pt>
                <c:pt idx="6">
                  <c:v>88434.268316394126</c:v>
                </c:pt>
                <c:pt idx="7">
                  <c:v>83264.264937897227</c:v>
                </c:pt>
                <c:pt idx="8">
                  <c:v>77852.087716933922</c:v>
                </c:pt>
                <c:pt idx="9">
                  <c:v>72190.117701156894</c:v>
                </c:pt>
              </c:numCache>
            </c:numRef>
          </c:val>
          <c:extLst>
            <c:ext xmlns:c16="http://schemas.microsoft.com/office/drawing/2014/chart" uri="{C3380CC4-5D6E-409C-BE32-E72D297353CC}">
              <c16:uniqueId val="{00000002-3872-49CC-B700-4537783BB6C5}"/>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872-49CC-B700-4537783BB6C5}"/>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3872-49CC-B700-4537783BB6C5}"/>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872-49CC-B700-4537783BB6C5}"/>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3872-49CC-B700-4537783BB6C5}"/>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3872-49CC-B700-4537783BB6C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5576612.8272123877</c:v>
                </c:pt>
                <c:pt idx="1">
                  <c:v>5271366.6514070779</c:v>
                </c:pt>
                <c:pt idx="2">
                  <c:v>4954028.0309448652</c:v>
                </c:pt>
                <c:pt idx="3">
                  <c:v>4624235.3665097961</c:v>
                </c:pt>
                <c:pt idx="4">
                  <c:v>4281617.4317911416</c:v>
                </c:pt>
                <c:pt idx="5">
                  <c:v>3925793.1330433316</c:v>
                </c:pt>
                <c:pt idx="6">
                  <c:v>3556371.2628790862</c:v>
                </c:pt>
                <c:pt idx="7">
                  <c:v>3172950.2481612503</c:v>
                </c:pt>
                <c:pt idx="8">
                  <c:v>2775117.8918557428</c:v>
                </c:pt>
                <c:pt idx="9">
                  <c:v>2362451.1087049451</c:v>
                </c:pt>
              </c:numCache>
            </c:numRef>
          </c:val>
          <c:extLst>
            <c:ext xmlns:c16="http://schemas.microsoft.com/office/drawing/2014/chart" uri="{C3380CC4-5D6E-409C-BE32-E72D297353CC}">
              <c16:uniqueId val="{00000000-A452-4826-A3E9-999FA93FA8F8}"/>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18835689.531038471</c:v>
                </c:pt>
                <c:pt idx="1">
                  <c:v>22980151.727349594</c:v>
                </c:pt>
                <c:pt idx="2">
                  <c:v>29060445.863019921</c:v>
                </c:pt>
                <c:pt idx="3">
                  <c:v>34579447.576246217</c:v>
                </c:pt>
                <c:pt idx="4">
                  <c:v>40871654.972386971</c:v>
                </c:pt>
                <c:pt idx="5">
                  <c:v>47069982.831360519</c:v>
                </c:pt>
                <c:pt idx="6">
                  <c:v>53605210.83502809</c:v>
                </c:pt>
                <c:pt idx="7">
                  <c:v>60360622.770833708</c:v>
                </c:pt>
                <c:pt idx="8">
                  <c:v>67141465.904821515</c:v>
                </c:pt>
                <c:pt idx="9">
                  <c:v>74169739.342543751</c:v>
                </c:pt>
              </c:numCache>
            </c:numRef>
          </c:val>
          <c:extLst>
            <c:ext xmlns:c16="http://schemas.microsoft.com/office/drawing/2014/chart" uri="{C3380CC4-5D6E-409C-BE32-E72D297353CC}">
              <c16:uniqueId val="{00000001-A452-4826-A3E9-999FA93FA8F8}"/>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90608.191695615082</c:v>
                </c:pt>
                <c:pt idx="1">
                  <c:v>90608.191695615082</c:v>
                </c:pt>
                <c:pt idx="2">
                  <c:v>125691.68352015724</c:v>
                </c:pt>
                <c:pt idx="3">
                  <c:v>128205.51719056036</c:v>
                </c:pt>
                <c:pt idx="4">
                  <c:v>130769.6275343716</c:v>
                </c:pt>
                <c:pt idx="5">
                  <c:v>133385.02008505902</c:v>
                </c:pt>
                <c:pt idx="6">
                  <c:v>136052.7204867602</c:v>
                </c:pt>
                <c:pt idx="7">
                  <c:v>138773.77489649539</c:v>
                </c:pt>
                <c:pt idx="8">
                  <c:v>141549.2503944253</c:v>
                </c:pt>
                <c:pt idx="9">
                  <c:v>144380.23540231379</c:v>
                </c:pt>
              </c:numCache>
            </c:numRef>
          </c:val>
          <c:extLst>
            <c:ext xmlns:c16="http://schemas.microsoft.com/office/drawing/2014/chart" uri="{C3380CC4-5D6E-409C-BE32-E72D297353CC}">
              <c16:uniqueId val="{00000002-A452-4826-A3E9-999FA93FA8F8}"/>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52-4826-A3E9-999FA93FA8F8}"/>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A452-4826-A3E9-999FA93FA8F8}"/>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52-4826-A3E9-999FA93FA8F8}"/>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A452-4826-A3E9-999FA93FA8F8}"/>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A452-4826-A3E9-999FA93FA8F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6037836.4445006317</c:v>
                </c:pt>
                <c:pt idx="1">
                  <c:v>5340130.8998027798</c:v>
                </c:pt>
                <c:pt idx="2">
                  <c:v>4614785.4816034371</c:v>
                </c:pt>
                <c:pt idx="3">
                  <c:v>3860973.6771804229</c:v>
                </c:pt>
                <c:pt idx="4">
                  <c:v>3077846.9692520685</c:v>
                </c:pt>
                <c:pt idx="5">
                  <c:v>2264534.2863999307</c:v>
                </c:pt>
                <c:pt idx="6">
                  <c:v>1420141.4403102288</c:v>
                </c:pt>
                <c:pt idx="7">
                  <c:v>543750.54952660284</c:v>
                </c:pt>
                <c:pt idx="8">
                  <c:v>-365580.5506002715</c:v>
                </c:pt>
                <c:pt idx="9">
                  <c:v>-1308818.9120878093</c:v>
                </c:pt>
              </c:numCache>
            </c:numRef>
          </c:val>
          <c:extLst>
            <c:ext xmlns:c16="http://schemas.microsoft.com/office/drawing/2014/chart" uri="{C3380CC4-5D6E-409C-BE32-E72D297353CC}">
              <c16:uniqueId val="{00000000-AE2B-4778-AF9D-D5CFF7D39912}"/>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18507744.61240758</c:v>
                </c:pt>
                <c:pt idx="1">
                  <c:v>20104764.819632731</c:v>
                </c:pt>
                <c:pt idx="2">
                  <c:v>23789791.568523835</c:v>
                </c:pt>
                <c:pt idx="3">
                  <c:v>26705249.336094275</c:v>
                </c:pt>
                <c:pt idx="4">
                  <c:v>30372460.689432252</c:v>
                </c:pt>
                <c:pt idx="5">
                  <c:v>33796551.478332356</c:v>
                </c:pt>
                <c:pt idx="6">
                  <c:v>37465817.705740139</c:v>
                </c:pt>
                <c:pt idx="7">
                  <c:v>41242739.167508811</c:v>
                </c:pt>
                <c:pt idx="8">
                  <c:v>44900501.795047604</c:v>
                </c:pt>
                <c:pt idx="9">
                  <c:v>48688467.349144645</c:v>
                </c:pt>
              </c:numCache>
            </c:numRef>
          </c:val>
          <c:extLst>
            <c:ext xmlns:c16="http://schemas.microsoft.com/office/drawing/2014/chart" uri="{C3380CC4-5D6E-409C-BE32-E72D297353CC}">
              <c16:uniqueId val="{00000001-AE2B-4778-AF9D-D5CFF7D39912}"/>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89745.256536609231</c:v>
                </c:pt>
                <c:pt idx="1">
                  <c:v>75386.015490751772</c:v>
                </c:pt>
                <c:pt idx="2">
                  <c:v>100553.34681612581</c:v>
                </c:pt>
                <c:pt idx="3">
                  <c:v>87912.354644955703</c:v>
                </c:pt>
                <c:pt idx="4">
                  <c:v>74725.501448212352</c:v>
                </c:pt>
                <c:pt idx="5">
                  <c:v>60976.009181741276</c:v>
                </c:pt>
                <c:pt idx="6">
                  <c:v>46646.647024032085</c:v>
                </c:pt>
                <c:pt idx="7">
                  <c:v>31719.719976341818</c:v>
                </c:pt>
                <c:pt idx="8">
                  <c:v>16177.057187934339</c:v>
                </c:pt>
                <c:pt idx="9">
                  <c:v>0</c:v>
                </c:pt>
              </c:numCache>
            </c:numRef>
          </c:val>
          <c:extLst>
            <c:ext xmlns:c16="http://schemas.microsoft.com/office/drawing/2014/chart" uri="{C3380CC4-5D6E-409C-BE32-E72D297353CC}">
              <c16:uniqueId val="{00000002-AE2B-4778-AF9D-D5CFF7D39912}"/>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E2B-4778-AF9D-D5CFF7D39912}"/>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AE2B-4778-AF9D-D5CFF7D39912}"/>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E2B-4778-AF9D-D5CFF7D39912}"/>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AE2B-4778-AF9D-D5CFF7D39912}"/>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AE2B-4778-AF9D-D5CFF7D3991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6205554.1235145377</c:v>
                </c:pt>
                <c:pt idx="1">
                  <c:v>5682274.9649911495</c:v>
                </c:pt>
                <c:pt idx="2">
                  <c:v>5138265.9013416423</c:v>
                </c:pt>
                <c:pt idx="3">
                  <c:v>4572907.0480243824</c:v>
                </c:pt>
                <c:pt idx="4">
                  <c:v>3985562.0170781161</c:v>
                </c:pt>
                <c:pt idx="5">
                  <c:v>3375577.5049390118</c:v>
                </c:pt>
                <c:pt idx="6">
                  <c:v>2742282.8703717352</c:v>
                </c:pt>
                <c:pt idx="7">
                  <c:v>2084989.7022840162</c:v>
                </c:pt>
                <c:pt idx="8">
                  <c:v>1402991.3771888602</c:v>
                </c:pt>
                <c:pt idx="9">
                  <c:v>695562.60607320792</c:v>
                </c:pt>
              </c:numCache>
            </c:numRef>
          </c:val>
          <c:extLst>
            <c:ext xmlns:c16="http://schemas.microsoft.com/office/drawing/2014/chart" uri="{C3380CC4-5D6E-409C-BE32-E72D297353CC}">
              <c16:uniqueId val="{00000000-8505-4F3B-8446-D51ACDF5E406}"/>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20065813.107261382</c:v>
                </c:pt>
                <c:pt idx="1">
                  <c:v>23283224.549134493</c:v>
                </c:pt>
                <c:pt idx="2">
                  <c:v>28652834.954661537</c:v>
                </c:pt>
                <c:pt idx="3">
                  <c:v>33318988.341241542</c:v>
                </c:pt>
                <c:pt idx="4">
                  <c:v>38804977.920995019</c:v>
                </c:pt>
                <c:pt idx="5">
                  <c:v>44117952.56976518</c:v>
                </c:pt>
                <c:pt idx="6">
                  <c:v>49748285.004545204</c:v>
                </c:pt>
                <c:pt idx="7">
                  <c:v>55560586.761544429</c:v>
                </c:pt>
                <c:pt idx="8">
                  <c:v>61330231.909203477</c:v>
                </c:pt>
                <c:pt idx="9">
                  <c:v>67308828.145187989</c:v>
                </c:pt>
              </c:numCache>
            </c:numRef>
          </c:val>
          <c:extLst>
            <c:ext xmlns:c16="http://schemas.microsoft.com/office/drawing/2014/chart" uri="{C3380CC4-5D6E-409C-BE32-E72D297353CC}">
              <c16:uniqueId val="{00000001-8505-4F3B-8446-D51ACDF5E406}"/>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96648.737808656108</c:v>
                </c:pt>
                <c:pt idx="1">
                  <c:v>89469.117285727378</c:v>
                </c:pt>
                <c:pt idx="2">
                  <c:v>122100.49256243848</c:v>
                </c:pt>
                <c:pt idx="3">
                  <c:v>117216.47285994096</c:v>
                </c:pt>
                <c:pt idx="4">
                  <c:v>112088.25217231853</c:v>
                </c:pt>
                <c:pt idx="5">
                  <c:v>106708.01606804723</c:v>
                </c:pt>
                <c:pt idx="6">
                  <c:v>101067.73521873617</c:v>
                </c:pt>
                <c:pt idx="7">
                  <c:v>95159.159929025423</c:v>
                </c:pt>
                <c:pt idx="8">
                  <c:v>88973.814533638782</c:v>
                </c:pt>
                <c:pt idx="9">
                  <c:v>82502.991658465049</c:v>
                </c:pt>
              </c:numCache>
            </c:numRef>
          </c:val>
          <c:extLst>
            <c:ext xmlns:c16="http://schemas.microsoft.com/office/drawing/2014/chart" uri="{C3380CC4-5D6E-409C-BE32-E72D297353CC}">
              <c16:uniqueId val="{00000002-8505-4F3B-8446-D51ACDF5E406}"/>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505-4F3B-8446-D51ACDF5E406}"/>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8505-4F3B-8446-D51ACDF5E406}"/>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505-4F3B-8446-D51ACDF5E406}"/>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8505-4F3B-8446-D51ACDF5E406}"/>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8505-4F3B-8446-D51ACDF5E4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6373271.8025284437</c:v>
                </c:pt>
                <c:pt idx="1">
                  <c:v>6024419.0301795183</c:v>
                </c:pt>
                <c:pt idx="2">
                  <c:v>5661746.3210798465</c:v>
                </c:pt>
                <c:pt idx="3">
                  <c:v>5284840.4188683396</c:v>
                </c:pt>
                <c:pt idx="4">
                  <c:v>4893277.0649041627</c:v>
                </c:pt>
                <c:pt idx="5">
                  <c:v>4486620.7234780937</c:v>
                </c:pt>
                <c:pt idx="6">
                  <c:v>4064424.3004332422</c:v>
                </c:pt>
                <c:pt idx="7">
                  <c:v>3626228.8550414299</c:v>
                </c:pt>
                <c:pt idx="8">
                  <c:v>3171563.3049779925</c:v>
                </c:pt>
                <c:pt idx="9">
                  <c:v>2699944.1242342237</c:v>
                </c:pt>
              </c:numCache>
            </c:numRef>
          </c:val>
          <c:extLst>
            <c:ext xmlns:c16="http://schemas.microsoft.com/office/drawing/2014/chart" uri="{C3380CC4-5D6E-409C-BE32-E72D297353CC}">
              <c16:uniqueId val="{00000000-F17B-49B3-B3EA-7200A29DF807}"/>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21526502.321186829</c:v>
                </c:pt>
                <c:pt idx="1">
                  <c:v>26263030.545542397</c:v>
                </c:pt>
                <c:pt idx="2">
                  <c:v>33211938.129165631</c:v>
                </c:pt>
                <c:pt idx="3">
                  <c:v>39519368.658567108</c:v>
                </c:pt>
                <c:pt idx="4">
                  <c:v>46710462.825585119</c:v>
                </c:pt>
                <c:pt idx="5">
                  <c:v>53794266.092983462</c:v>
                </c:pt>
                <c:pt idx="6">
                  <c:v>61263098.097174972</c:v>
                </c:pt>
                <c:pt idx="7">
                  <c:v>68983568.88095282</c:v>
                </c:pt>
                <c:pt idx="8">
                  <c:v>76733103.891224608</c:v>
                </c:pt>
                <c:pt idx="9">
                  <c:v>84765416.391478583</c:v>
                </c:pt>
              </c:numCache>
            </c:numRef>
          </c:val>
          <c:extLst>
            <c:ext xmlns:c16="http://schemas.microsoft.com/office/drawing/2014/chart" uri="{C3380CC4-5D6E-409C-BE32-E72D297353CC}">
              <c16:uniqueId val="{00000001-F17B-49B3-B3EA-7200A29DF807}"/>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103552.21908070297</c:v>
                </c:pt>
                <c:pt idx="1">
                  <c:v>103552.21908070297</c:v>
                </c:pt>
                <c:pt idx="2">
                  <c:v>143647.63830875116</c:v>
                </c:pt>
                <c:pt idx="3">
                  <c:v>146520.59107492617</c:v>
                </c:pt>
                <c:pt idx="4">
                  <c:v>149451.0028964247</c:v>
                </c:pt>
                <c:pt idx="5">
                  <c:v>152440.02295435322</c:v>
                </c:pt>
                <c:pt idx="6">
                  <c:v>155488.82341344026</c:v>
                </c:pt>
                <c:pt idx="7">
                  <c:v>158598.59988170906</c:v>
                </c:pt>
                <c:pt idx="8">
                  <c:v>161770.57187934325</c:v>
                </c:pt>
                <c:pt idx="9">
                  <c:v>165005.9833169301</c:v>
                </c:pt>
              </c:numCache>
            </c:numRef>
          </c:val>
          <c:extLst>
            <c:ext xmlns:c16="http://schemas.microsoft.com/office/drawing/2014/chart" uri="{C3380CC4-5D6E-409C-BE32-E72D297353CC}">
              <c16:uniqueId val="{00000002-F17B-49B3-B3EA-7200A29DF807}"/>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17B-49B3-B3EA-7200A29DF807}"/>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F17B-49B3-B3EA-7200A29DF807}"/>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17B-49B3-B3EA-7200A29DF807}"/>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F17B-49B3-B3EA-7200A29DF807}"/>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F17B-49B3-B3EA-7200A29DF80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6792566.0000632089</c:v>
                </c:pt>
                <c:pt idx="1">
                  <c:v>6007647.2622781266</c:v>
                </c:pt>
                <c:pt idx="2">
                  <c:v>5191633.6668038657</c:v>
                </c:pt>
                <c:pt idx="3">
                  <c:v>4343595.3868279755</c:v>
                </c:pt>
                <c:pt idx="4">
                  <c:v>3462577.8404085767</c:v>
                </c:pt>
                <c:pt idx="5">
                  <c:v>2547601.0721999216</c:v>
                </c:pt>
                <c:pt idx="6">
                  <c:v>1597659.1203490072</c:v>
                </c:pt>
                <c:pt idx="7">
                  <c:v>611719.3682174281</c:v>
                </c:pt>
                <c:pt idx="8">
                  <c:v>-411278.1194253054</c:v>
                </c:pt>
                <c:pt idx="9">
                  <c:v>-1472421.2760987855</c:v>
                </c:pt>
              </c:numCache>
            </c:numRef>
          </c:val>
          <c:extLst>
            <c:ext xmlns:c16="http://schemas.microsoft.com/office/drawing/2014/chart" uri="{C3380CC4-5D6E-409C-BE32-E72D297353CC}">
              <c16:uniqueId val="{00000000-05BB-43C7-B6C8-5252BEE63648}"/>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20821212.688958522</c:v>
                </c:pt>
                <c:pt idx="1">
                  <c:v>22617860.42208682</c:v>
                </c:pt>
                <c:pt idx="2">
                  <c:v>26763515.51458931</c:v>
                </c:pt>
                <c:pt idx="3">
                  <c:v>30043405.503106054</c:v>
                </c:pt>
                <c:pt idx="4">
                  <c:v>34169018.275611274</c:v>
                </c:pt>
                <c:pt idx="5">
                  <c:v>38021120.413123898</c:v>
                </c:pt>
                <c:pt idx="6">
                  <c:v>42149044.918957651</c:v>
                </c:pt>
                <c:pt idx="7">
                  <c:v>46398081.563447401</c:v>
                </c:pt>
                <c:pt idx="8">
                  <c:v>50513064.519428544</c:v>
                </c:pt>
                <c:pt idx="9">
                  <c:v>54774525.767787717</c:v>
                </c:pt>
              </c:numCache>
            </c:numRef>
          </c:val>
          <c:extLst>
            <c:ext xmlns:c16="http://schemas.microsoft.com/office/drawing/2014/chart" uri="{C3380CC4-5D6E-409C-BE32-E72D297353CC}">
              <c16:uniqueId val="{00000001-05BB-43C7-B6C8-5252BEE63648}"/>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100963.41360368537</c:v>
                </c:pt>
                <c:pt idx="1">
                  <c:v>84809.267427095721</c:v>
                </c:pt>
                <c:pt idx="2">
                  <c:v>113122.51516814152</c:v>
                </c:pt>
                <c:pt idx="3">
                  <c:v>98901.398975575139</c:v>
                </c:pt>
                <c:pt idx="4">
                  <c:v>84066.18912923889</c:v>
                </c:pt>
                <c:pt idx="5">
                  <c:v>68598.010329458935</c:v>
                </c:pt>
                <c:pt idx="6">
                  <c:v>52477.477902036087</c:v>
                </c:pt>
                <c:pt idx="7">
                  <c:v>35684.684973384537</c:v>
                </c:pt>
                <c:pt idx="8">
                  <c:v>18199.189336426127</c:v>
                </c:pt>
                <c:pt idx="9">
                  <c:v>0</c:v>
                </c:pt>
              </c:numCache>
            </c:numRef>
          </c:val>
          <c:extLst>
            <c:ext xmlns:c16="http://schemas.microsoft.com/office/drawing/2014/chart" uri="{C3380CC4-5D6E-409C-BE32-E72D297353CC}">
              <c16:uniqueId val="{00000002-05BB-43C7-B6C8-5252BEE63648}"/>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BB-43C7-B6C8-5252BEE63648}"/>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6807.1114891083389</c:v>
                </c:pt>
                <c:pt idx="1">
                  <c:v>6020.5119392558199</c:v>
                </c:pt>
                <c:pt idx="2">
                  <c:v>5202.7509456976049</c:v>
                </c:pt>
                <c:pt idx="3">
                  <c:v>4352.8966905054067</c:v>
                </c:pt>
                <c:pt idx="4">
                  <c:v>4093.4646625090868</c:v>
                </c:pt>
                <c:pt idx="5">
                  <c:v>3340.267164607415</c:v>
                </c:pt>
                <c:pt idx="6">
                  <c:v>2555.3043809246733</c:v>
                </c:pt>
                <c:pt idx="7">
                  <c:v>1737.6069790287777</c:v>
                </c:pt>
                <c:pt idx="8">
                  <c:v>886.17955930467713</c:v>
                </c:pt>
                <c:pt idx="9">
                  <c:v>0</c:v>
                </c:pt>
              </c:numCache>
            </c:numRef>
          </c:val>
          <c:extLst>
            <c:ext xmlns:c16="http://schemas.microsoft.com/office/drawing/2014/chart" uri="{C3380CC4-5D6E-409C-BE32-E72D297353CC}">
              <c16:uniqueId val="{00000004-05BB-43C7-B6C8-5252BEE63648}"/>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BB-43C7-B6C8-5252BEE63648}"/>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113033.03478837879</c:v>
                </c:pt>
                <c:pt idx="1">
                  <c:v>113033.03478837879</c:v>
                </c:pt>
                <c:pt idx="2">
                  <c:v>113033.03478837879</c:v>
                </c:pt>
                <c:pt idx="3">
                  <c:v>113033.03478837879</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05BB-43C7-B6C8-5252BEE63648}"/>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1496204.5835061192</c:v>
                </c:pt>
                <c:pt idx="1">
                  <c:v>1334392.8285491613</c:v>
                </c:pt>
                <c:pt idx="2">
                  <c:v>1165953.4414371168</c:v>
                </c:pt>
                <c:pt idx="3">
                  <c:v>990686.04158576531</c:v>
                </c:pt>
                <c:pt idx="4">
                  <c:v>808384.88424037932</c:v>
                </c:pt>
                <c:pt idx="5">
                  <c:v>676515.08709922619</c:v>
                </c:pt>
                <c:pt idx="6">
                  <c:v>491743.57265133533</c:v>
                </c:pt>
                <c:pt idx="7">
                  <c:v>299532.25152898656</c:v>
                </c:pt>
                <c:pt idx="8">
                  <c:v>99657.440070980432</c:v>
                </c:pt>
                <c:pt idx="9">
                  <c:v>-108110.51680766029</c:v>
                </c:pt>
              </c:numCache>
            </c:numRef>
          </c:val>
          <c:extLst>
            <c:ext xmlns:c16="http://schemas.microsoft.com/office/drawing/2014/chart" uri="{C3380CC4-5D6E-409C-BE32-E72D297353CC}">
              <c16:uniqueId val="{00000007-05BB-43C7-B6C8-5252BEE6364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6392559.3356150426</c:v>
                </c:pt>
                <c:pt idx="1">
                  <c:v>5780549.1390093472</c:v>
                </c:pt>
                <c:pt idx="2">
                  <c:v>5144520.4290274298</c:v>
                </c:pt>
                <c:pt idx="3">
                  <c:v>4483757.2692128802</c:v>
                </c:pt>
                <c:pt idx="4">
                  <c:v>3797524.6930563878</c:v>
                </c:pt>
                <c:pt idx="5">
                  <c:v>3085068.2291682018</c:v>
                </c:pt>
                <c:pt idx="6">
                  <c:v>2345613.4150695181</c:v>
                </c:pt>
                <c:pt idx="7">
                  <c:v>1578365.2993374674</c:v>
                </c:pt>
                <c:pt idx="8">
                  <c:v>782507.93183235882</c:v>
                </c:pt>
                <c:pt idx="9">
                  <c:v>3360443.8746295753</c:v>
                </c:pt>
              </c:numCache>
            </c:numRef>
          </c:val>
          <c:extLst>
            <c:ext xmlns:c16="http://schemas.microsoft.com/office/drawing/2014/chart" uri="{C3380CC4-5D6E-409C-BE32-E72D297353CC}">
              <c16:uniqueId val="{00000000-D5F2-44FC-B45E-4B87A743081D}"/>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26193627.617776301</c:v>
                </c:pt>
                <c:pt idx="1">
                  <c:v>32234439.323994223</c:v>
                </c:pt>
                <c:pt idx="2">
                  <c:v>37483861.883896731</c:v>
                </c:pt>
                <c:pt idx="3">
                  <c:v>43655600.161119394</c:v>
                </c:pt>
                <c:pt idx="4">
                  <c:v>49632696.640985824</c:v>
                </c:pt>
                <c:pt idx="5">
                  <c:v>55966820.630113348</c:v>
                </c:pt>
                <c:pt idx="6">
                  <c:v>62505660.10673748</c:v>
                </c:pt>
                <c:pt idx="7">
                  <c:v>68996510.897853896</c:v>
                </c:pt>
                <c:pt idx="8">
                  <c:v>75722431.663336471</c:v>
                </c:pt>
                <c:pt idx="9">
                  <c:v>77214969.958394334</c:v>
                </c:pt>
              </c:numCache>
            </c:numRef>
          </c:val>
          <c:extLst>
            <c:ext xmlns:c16="http://schemas.microsoft.com/office/drawing/2014/chart" uri="{C3380CC4-5D6E-409C-BE32-E72D297353CC}">
              <c16:uniqueId val="{00000001-D5F2-44FC-B45E-4B87A743081D}"/>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100652.75694644327</c:v>
                </c:pt>
                <c:pt idx="1">
                  <c:v>137363.05413274327</c:v>
                </c:pt>
                <c:pt idx="2">
                  <c:v>131868.53196743355</c:v>
                </c:pt>
                <c:pt idx="3">
                  <c:v>126099.28369385834</c:v>
                </c:pt>
                <c:pt idx="4">
                  <c:v>120046.51807655311</c:v>
                </c:pt>
                <c:pt idx="5">
                  <c:v>113701.20212107817</c:v>
                </c:pt>
                <c:pt idx="6">
                  <c:v>107054.05492015359</c:v>
                </c:pt>
                <c:pt idx="7">
                  <c:v>100095.54135034361</c:v>
                </c:pt>
                <c:pt idx="8">
                  <c:v>92815.86561577316</c:v>
                </c:pt>
                <c:pt idx="9">
                  <c:v>94672.18292808863</c:v>
                </c:pt>
              </c:numCache>
            </c:numRef>
          </c:val>
          <c:extLst>
            <c:ext xmlns:c16="http://schemas.microsoft.com/office/drawing/2014/chart" uri="{C3380CC4-5D6E-409C-BE32-E72D297353CC}">
              <c16:uniqueId val="{00000002-D5F2-44FC-B45E-4B87A743081D}"/>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5F2-44FC-B45E-4B87A743081D}"/>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6020.5119392558199</c:v>
                </c:pt>
                <c:pt idx="1">
                  <c:v>5202.7509456976049</c:v>
                </c:pt>
                <c:pt idx="2">
                  <c:v>4352.8966905054067</c:v>
                </c:pt>
                <c:pt idx="3">
                  <c:v>4093.4646625090868</c:v>
                </c:pt>
                <c:pt idx="4">
                  <c:v>3340.267164607415</c:v>
                </c:pt>
                <c:pt idx="5">
                  <c:v>2555.3043809246733</c:v>
                </c:pt>
                <c:pt idx="6">
                  <c:v>1737.6069790287777</c:v>
                </c:pt>
                <c:pt idx="7">
                  <c:v>886.17955930467713</c:v>
                </c:pt>
                <c:pt idx="8">
                  <c:v>0</c:v>
                </c:pt>
                <c:pt idx="9">
                  <c:v>0</c:v>
                </c:pt>
              </c:numCache>
            </c:numRef>
          </c:val>
          <c:extLst>
            <c:ext xmlns:c16="http://schemas.microsoft.com/office/drawing/2014/chart" uri="{C3380CC4-5D6E-409C-BE32-E72D297353CC}">
              <c16:uniqueId val="{00000004-D5F2-44FC-B45E-4B87A743081D}"/>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5F2-44FC-B45E-4B87A743081D}"/>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113033.03478837879</c:v>
                </c:pt>
                <c:pt idx="1">
                  <c:v>113033.03478837879</c:v>
                </c:pt>
                <c:pt idx="2">
                  <c:v>113033.03478837879</c:v>
                </c:pt>
                <c:pt idx="3">
                  <c:v>75355.356525585856</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D5F2-44FC-B45E-4B87A743081D}"/>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1334392.8285491613</c:v>
                </c:pt>
                <c:pt idx="1">
                  <c:v>1165953.4414371168</c:v>
                </c:pt>
                <c:pt idx="2">
                  <c:v>990686.04158576531</c:v>
                </c:pt>
                <c:pt idx="3">
                  <c:v>808384.88424037932</c:v>
                </c:pt>
                <c:pt idx="4">
                  <c:v>676515.08709922619</c:v>
                </c:pt>
                <c:pt idx="5">
                  <c:v>491743.57265133533</c:v>
                </c:pt>
                <c:pt idx="6">
                  <c:v>299532.25152898656</c:v>
                </c:pt>
                <c:pt idx="7">
                  <c:v>99657.440070980432</c:v>
                </c:pt>
                <c:pt idx="8">
                  <c:v>-108110.51680766029</c:v>
                </c:pt>
                <c:pt idx="9">
                  <c:v>-121355.72405867366</c:v>
                </c:pt>
              </c:numCache>
            </c:numRef>
          </c:val>
          <c:extLst>
            <c:ext xmlns:c16="http://schemas.microsoft.com/office/drawing/2014/chart" uri="{C3380CC4-5D6E-409C-BE32-E72D297353CC}">
              <c16:uniqueId val="{00000007-D5F2-44FC-B45E-4B87A743081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7169930.7778444979</c:v>
                </c:pt>
                <c:pt idx="1">
                  <c:v>6777471.4089519577</c:v>
                </c:pt>
                <c:pt idx="2">
                  <c:v>6369464.6112148268</c:v>
                </c:pt>
                <c:pt idx="3">
                  <c:v>5945445.4712268813</c:v>
                </c:pt>
                <c:pt idx="4">
                  <c:v>5504936.6980171828</c:v>
                </c:pt>
                <c:pt idx="5">
                  <c:v>5047448.3139128555</c:v>
                </c:pt>
                <c:pt idx="6">
                  <c:v>4572477.3379873969</c:v>
                </c:pt>
                <c:pt idx="7">
                  <c:v>4079507.4619216076</c:v>
                </c:pt>
                <c:pt idx="8">
                  <c:v>3568008.7181002409</c:v>
                </c:pt>
                <c:pt idx="9">
                  <c:v>3037437.139763501</c:v>
                </c:pt>
              </c:numCache>
            </c:numRef>
          </c:val>
          <c:extLst>
            <c:ext xmlns:c16="http://schemas.microsoft.com/office/drawing/2014/chart" uri="{C3380CC4-5D6E-409C-BE32-E72D297353CC}">
              <c16:uniqueId val="{00000000-4FC4-4128-BCD5-62AB0F8ED9F9}"/>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24217315.111335177</c:v>
                </c:pt>
                <c:pt idx="1">
                  <c:v>29545909.363735192</c:v>
                </c:pt>
                <c:pt idx="2">
                  <c:v>37363430.395311326</c:v>
                </c:pt>
                <c:pt idx="3">
                  <c:v>44459289.740887992</c:v>
                </c:pt>
                <c:pt idx="4">
                  <c:v>52549270.678783253</c:v>
                </c:pt>
                <c:pt idx="5">
                  <c:v>60518549.354606383</c:v>
                </c:pt>
                <c:pt idx="6">
                  <c:v>68920985.359321833</c:v>
                </c:pt>
                <c:pt idx="7">
                  <c:v>77606514.99107191</c:v>
                </c:pt>
                <c:pt idx="8">
                  <c:v>86324741.877627671</c:v>
                </c:pt>
                <c:pt idx="9">
                  <c:v>95361093.440413401</c:v>
                </c:pt>
              </c:numCache>
            </c:numRef>
          </c:val>
          <c:extLst>
            <c:ext xmlns:c16="http://schemas.microsoft.com/office/drawing/2014/chart" uri="{C3380CC4-5D6E-409C-BE32-E72D297353CC}">
              <c16:uniqueId val="{00000001-4FC4-4128-BCD5-62AB0F8ED9F9}"/>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116496.24646579083</c:v>
                </c:pt>
                <c:pt idx="1">
                  <c:v>116496.24646579083</c:v>
                </c:pt>
                <c:pt idx="2">
                  <c:v>161603.59309734503</c:v>
                </c:pt>
                <c:pt idx="3">
                  <c:v>164835.6649592919</c:v>
                </c:pt>
                <c:pt idx="4">
                  <c:v>168132.37825847778</c:v>
                </c:pt>
                <c:pt idx="5">
                  <c:v>171495.02582364733</c:v>
                </c:pt>
                <c:pt idx="6">
                  <c:v>174924.92634012026</c:v>
                </c:pt>
                <c:pt idx="7">
                  <c:v>178423.42486692264</c:v>
                </c:pt>
                <c:pt idx="8">
                  <c:v>181991.89336426111</c:v>
                </c:pt>
                <c:pt idx="9">
                  <c:v>185631.73123154632</c:v>
                </c:pt>
              </c:numCache>
            </c:numRef>
          </c:val>
          <c:extLst>
            <c:ext xmlns:c16="http://schemas.microsoft.com/office/drawing/2014/chart" uri="{C3380CC4-5D6E-409C-BE32-E72D297353CC}">
              <c16:uniqueId val="{00000002-4FC4-4128-BCD5-62AB0F8ED9F9}"/>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FC4-4128-BCD5-62AB0F8ED9F9}"/>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6807.1114891083389</c:v>
                </c:pt>
                <c:pt idx="1">
                  <c:v>6020.5119392558199</c:v>
                </c:pt>
                <c:pt idx="2">
                  <c:v>5202.7509456976049</c:v>
                </c:pt>
                <c:pt idx="3">
                  <c:v>4352.8966905054067</c:v>
                </c:pt>
                <c:pt idx="4">
                  <c:v>4093.4646625090868</c:v>
                </c:pt>
                <c:pt idx="5">
                  <c:v>3340.267164607415</c:v>
                </c:pt>
                <c:pt idx="6">
                  <c:v>2555.3043809246733</c:v>
                </c:pt>
                <c:pt idx="7">
                  <c:v>1737.6069790287777</c:v>
                </c:pt>
                <c:pt idx="8">
                  <c:v>886.17955930467713</c:v>
                </c:pt>
                <c:pt idx="9">
                  <c:v>0</c:v>
                </c:pt>
              </c:numCache>
            </c:numRef>
          </c:val>
          <c:extLst>
            <c:ext xmlns:c16="http://schemas.microsoft.com/office/drawing/2014/chart" uri="{C3380CC4-5D6E-409C-BE32-E72D297353CC}">
              <c16:uniqueId val="{00000004-4FC4-4128-BCD5-62AB0F8ED9F9}"/>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FC4-4128-BCD5-62AB0F8ED9F9}"/>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113033.03478837879</c:v>
                </c:pt>
                <c:pt idx="1">
                  <c:v>113033.03478837879</c:v>
                </c:pt>
                <c:pt idx="2">
                  <c:v>113033.03478837879</c:v>
                </c:pt>
                <c:pt idx="3">
                  <c:v>113033.03478837879</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4FC4-4128-BCD5-62AB0F8ED9F9}"/>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1496204.5835061192</c:v>
                </c:pt>
                <c:pt idx="1">
                  <c:v>1334392.8285491613</c:v>
                </c:pt>
                <c:pt idx="2">
                  <c:v>1165953.4414371168</c:v>
                </c:pt>
                <c:pt idx="3">
                  <c:v>990686.04158576531</c:v>
                </c:pt>
                <c:pt idx="4">
                  <c:v>808384.88424037932</c:v>
                </c:pt>
                <c:pt idx="5">
                  <c:v>676515.08709922619</c:v>
                </c:pt>
                <c:pt idx="6">
                  <c:v>491743.57265133533</c:v>
                </c:pt>
                <c:pt idx="7">
                  <c:v>299532.25152898656</c:v>
                </c:pt>
                <c:pt idx="8">
                  <c:v>99657.440070980432</c:v>
                </c:pt>
                <c:pt idx="9">
                  <c:v>-108110.51680766029</c:v>
                </c:pt>
              </c:numCache>
            </c:numRef>
          </c:val>
          <c:extLst>
            <c:ext xmlns:c16="http://schemas.microsoft.com/office/drawing/2014/chart" uri="{C3380CC4-5D6E-409C-BE32-E72D297353CC}">
              <c16:uniqueId val="{00000007-4FC4-4128-BCD5-62AB0F8ED9F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12728352.561689747</c:v>
                </c:pt>
                <c:pt idx="1">
                  <c:v>11518551.617713008</c:v>
                </c:pt>
                <c:pt idx="2">
                  <c:v>10199613.554576514</c:v>
                </c:pt>
                <c:pt idx="3">
                  <c:v>8843632.2615763489</c:v>
                </c:pt>
                <c:pt idx="4">
                  <c:v>9246077.6679187827</c:v>
                </c:pt>
                <c:pt idx="5">
                  <c:v>9389458.5160782766</c:v>
                </c:pt>
                <c:pt idx="6">
                  <c:v>8857487.2197536714</c:v>
                </c:pt>
                <c:pt idx="7">
                  <c:v>9088190.7622115966</c:v>
                </c:pt>
                <c:pt idx="8">
                  <c:v>8894639.2584272455</c:v>
                </c:pt>
                <c:pt idx="9">
                  <c:v>8692068.6282194722</c:v>
                </c:pt>
              </c:numCache>
            </c:numRef>
          </c:val>
          <c:smooth val="0"/>
          <c:extLst>
            <c:ext xmlns:c16="http://schemas.microsoft.com/office/drawing/2014/chart" uri="{C3380CC4-5D6E-409C-BE32-E72D297353CC}">
              <c16:uniqueId val="{00000000-CC23-44A7-97BF-2EB7E547CF55}"/>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13171282.291484104</c:v>
                </c:pt>
                <c:pt idx="1">
                  <c:v>12390130.489013251</c:v>
                </c:pt>
                <c:pt idx="2">
                  <c:v>11408983.959133841</c:v>
                </c:pt>
                <c:pt idx="3">
                  <c:v>10733038.951746557</c:v>
                </c:pt>
                <c:pt idx="4">
                  <c:v>11655071.197885798</c:v>
                </c:pt>
                <c:pt idx="5">
                  <c:v>12338066.596757902</c:v>
                </c:pt>
                <c:pt idx="6">
                  <c:v>12366330.835762426</c:v>
                </c:pt>
                <c:pt idx="7">
                  <c:v>13178499.891730377</c:v>
                </c:pt>
                <c:pt idx="8">
                  <c:v>13588268.984550046</c:v>
                </c:pt>
                <c:pt idx="9">
                  <c:v>14011515.651158646</c:v>
                </c:pt>
              </c:numCache>
            </c:numRef>
          </c:val>
          <c:smooth val="0"/>
          <c:extLst>
            <c:ext xmlns:c16="http://schemas.microsoft.com/office/drawing/2014/chart" uri="{C3380CC4-5D6E-409C-BE32-E72D297353CC}">
              <c16:uniqueId val="{00000001-CC23-44A7-97BF-2EB7E547CF55}"/>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13594653.826645121</c:v>
                </c:pt>
                <c:pt idx="1">
                  <c:v>13223810.504354002</c:v>
                </c:pt>
                <c:pt idx="2">
                  <c:v>12568128.193356398</c:v>
                </c:pt>
                <c:pt idx="3">
                  <c:v>12538846.616513217</c:v>
                </c:pt>
                <c:pt idx="4">
                  <c:v>13957475.970463291</c:v>
                </c:pt>
                <c:pt idx="5">
                  <c:v>15156210.038392756</c:v>
                </c:pt>
                <c:pt idx="6">
                  <c:v>15719921.531307898</c:v>
                </c:pt>
                <c:pt idx="7">
                  <c:v>17087828.473966241</c:v>
                </c:pt>
                <c:pt idx="8">
                  <c:v>18074223.532665707</c:v>
                </c:pt>
                <c:pt idx="9">
                  <c:v>19095597.47235639</c:v>
                </c:pt>
              </c:numCache>
            </c:numRef>
          </c:val>
          <c:smooth val="0"/>
          <c:extLst>
            <c:ext xmlns:c16="http://schemas.microsoft.com/office/drawing/2014/chart" uri="{C3380CC4-5D6E-409C-BE32-E72D297353CC}">
              <c16:uniqueId val="{00000002-CC23-44A7-97BF-2EB7E547CF5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14849744.655304709</c:v>
                </c:pt>
                <c:pt idx="1">
                  <c:v>13438310.220665177</c:v>
                </c:pt>
                <c:pt idx="2">
                  <c:v>11899549.147005931</c:v>
                </c:pt>
                <c:pt idx="3">
                  <c:v>10317570.971839074</c:v>
                </c:pt>
                <c:pt idx="4">
                  <c:v>10787090.612571914</c:v>
                </c:pt>
                <c:pt idx="5">
                  <c:v>10954368.268757991</c:v>
                </c:pt>
                <c:pt idx="6">
                  <c:v>10333735.089712616</c:v>
                </c:pt>
                <c:pt idx="7">
                  <c:v>10602889.222580196</c:v>
                </c:pt>
                <c:pt idx="8">
                  <c:v>10377079.134831788</c:v>
                </c:pt>
                <c:pt idx="9">
                  <c:v>10140746.732922718</c:v>
                </c:pt>
              </c:numCache>
            </c:numRef>
          </c:val>
          <c:smooth val="0"/>
          <c:extLst>
            <c:ext xmlns:c16="http://schemas.microsoft.com/office/drawing/2014/chart" uri="{C3380CC4-5D6E-409C-BE32-E72D297353CC}">
              <c16:uniqueId val="{00000000-FE4B-4B46-B4E9-E22FC8910F71}"/>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15366496.006731454</c:v>
                </c:pt>
                <c:pt idx="1">
                  <c:v>14455152.237182127</c:v>
                </c:pt>
                <c:pt idx="2">
                  <c:v>13310481.285656147</c:v>
                </c:pt>
                <c:pt idx="3">
                  <c:v>12521878.77703765</c:v>
                </c:pt>
                <c:pt idx="4">
                  <c:v>13597583.0642001</c:v>
                </c:pt>
                <c:pt idx="5">
                  <c:v>14394411.02955089</c:v>
                </c:pt>
                <c:pt idx="6">
                  <c:v>14427385.975056166</c:v>
                </c:pt>
                <c:pt idx="7">
                  <c:v>15374916.540352106</c:v>
                </c:pt>
                <c:pt idx="8">
                  <c:v>15852980.481975056</c:v>
                </c:pt>
                <c:pt idx="9">
                  <c:v>16346768.259685088</c:v>
                </c:pt>
              </c:numCache>
            </c:numRef>
          </c:val>
          <c:smooth val="0"/>
          <c:extLst>
            <c:ext xmlns:c16="http://schemas.microsoft.com/office/drawing/2014/chart" uri="{C3380CC4-5D6E-409C-BE32-E72D297353CC}">
              <c16:uniqueId val="{00000001-FE4B-4B46-B4E9-E22FC8910F71}"/>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15860429.464419309</c:v>
                </c:pt>
                <c:pt idx="1">
                  <c:v>15427778.921746338</c:v>
                </c:pt>
                <c:pt idx="2">
                  <c:v>14662816.225582466</c:v>
                </c:pt>
                <c:pt idx="3">
                  <c:v>14628654.385932088</c:v>
                </c:pt>
                <c:pt idx="4">
                  <c:v>16283721.965540506</c:v>
                </c:pt>
                <c:pt idx="5">
                  <c:v>17682245.044791549</c:v>
                </c:pt>
                <c:pt idx="6">
                  <c:v>18339908.453192551</c:v>
                </c:pt>
                <c:pt idx="7">
                  <c:v>19935799.886293944</c:v>
                </c:pt>
                <c:pt idx="8">
                  <c:v>21086594.12144332</c:v>
                </c:pt>
                <c:pt idx="9">
                  <c:v>22278197.051082455</c:v>
                </c:pt>
              </c:numCache>
            </c:numRef>
          </c:val>
          <c:smooth val="0"/>
          <c:extLst>
            <c:ext xmlns:c16="http://schemas.microsoft.com/office/drawing/2014/chart" uri="{C3380CC4-5D6E-409C-BE32-E72D297353CC}">
              <c16:uniqueId val="{00000002-FE4B-4B46-B4E9-E22FC8910F7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16971136.74891967</c:v>
                </c:pt>
                <c:pt idx="1">
                  <c:v>15358068.82361735</c:v>
                </c:pt>
                <c:pt idx="2">
                  <c:v>13599484.739435356</c:v>
                </c:pt>
                <c:pt idx="3">
                  <c:v>11791509.682101801</c:v>
                </c:pt>
                <c:pt idx="4">
                  <c:v>12328103.557225045</c:v>
                </c:pt>
                <c:pt idx="5">
                  <c:v>12519278.021437706</c:v>
                </c:pt>
                <c:pt idx="6">
                  <c:v>11809982.959671561</c:v>
                </c:pt>
                <c:pt idx="7">
                  <c:v>12117587.682948798</c:v>
                </c:pt>
                <c:pt idx="8">
                  <c:v>11859519.011236332</c:v>
                </c:pt>
                <c:pt idx="9">
                  <c:v>11589424.837625964</c:v>
                </c:pt>
              </c:numCache>
            </c:numRef>
          </c:val>
          <c:smooth val="0"/>
          <c:extLst>
            <c:ext xmlns:c16="http://schemas.microsoft.com/office/drawing/2014/chart" uri="{C3380CC4-5D6E-409C-BE32-E72D297353CC}">
              <c16:uniqueId val="{00000000-2008-418A-A723-AF83794B2BB7}"/>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17561709.72197881</c:v>
                </c:pt>
                <c:pt idx="1">
                  <c:v>16520173.985351007</c:v>
                </c:pt>
                <c:pt idx="2">
                  <c:v>15211978.612178458</c:v>
                </c:pt>
                <c:pt idx="3">
                  <c:v>14310718.602328746</c:v>
                </c:pt>
                <c:pt idx="4">
                  <c:v>15540094.930514399</c:v>
                </c:pt>
                <c:pt idx="5">
                  <c:v>16450755.462343877</c:v>
                </c:pt>
                <c:pt idx="6">
                  <c:v>16488441.114349905</c:v>
                </c:pt>
                <c:pt idx="7">
                  <c:v>17571333.18897384</c:v>
                </c:pt>
                <c:pt idx="8">
                  <c:v>18117691.979400069</c:v>
                </c:pt>
                <c:pt idx="9">
                  <c:v>18682020.868211534</c:v>
                </c:pt>
              </c:numCache>
            </c:numRef>
          </c:val>
          <c:smooth val="0"/>
          <c:extLst>
            <c:ext xmlns:c16="http://schemas.microsoft.com/office/drawing/2014/chart" uri="{C3380CC4-5D6E-409C-BE32-E72D297353CC}">
              <c16:uniqueId val="{00000001-2008-418A-A723-AF83794B2BB7}"/>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18126205.102193501</c:v>
                </c:pt>
                <c:pt idx="1">
                  <c:v>17631747.339138675</c:v>
                </c:pt>
                <c:pt idx="2">
                  <c:v>16757504.257808536</c:v>
                </c:pt>
                <c:pt idx="3">
                  <c:v>16718462.155350957</c:v>
                </c:pt>
                <c:pt idx="4">
                  <c:v>18609967.960617725</c:v>
                </c:pt>
                <c:pt idx="5">
                  <c:v>20208280.051190346</c:v>
                </c:pt>
                <c:pt idx="6">
                  <c:v>20959895.375077203</c:v>
                </c:pt>
                <c:pt idx="7">
                  <c:v>22783771.298621658</c:v>
                </c:pt>
                <c:pt idx="8">
                  <c:v>24098964.710220944</c:v>
                </c:pt>
                <c:pt idx="9">
                  <c:v>25460796.629808523</c:v>
                </c:pt>
              </c:numCache>
            </c:numRef>
          </c:val>
          <c:smooth val="0"/>
          <c:extLst>
            <c:ext xmlns:c16="http://schemas.microsoft.com/office/drawing/2014/chart" uri="{C3380CC4-5D6E-409C-BE32-E72D297353CC}">
              <c16:uniqueId val="{00000002-2008-418A-A723-AF83794B2BB7}"/>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19092528.842534624</c:v>
                </c:pt>
                <c:pt idx="1">
                  <c:v>17277827.426569514</c:v>
                </c:pt>
                <c:pt idx="2">
                  <c:v>15299420.331864772</c:v>
                </c:pt>
                <c:pt idx="3">
                  <c:v>13265448.392364522</c:v>
                </c:pt>
                <c:pt idx="4">
                  <c:v>13869116.501878176</c:v>
                </c:pt>
                <c:pt idx="5">
                  <c:v>14084187.774117418</c:v>
                </c:pt>
                <c:pt idx="6">
                  <c:v>13286230.829630509</c:v>
                </c:pt>
                <c:pt idx="7">
                  <c:v>13632286.143317398</c:v>
                </c:pt>
                <c:pt idx="8">
                  <c:v>13341958.887640871</c:v>
                </c:pt>
                <c:pt idx="9">
                  <c:v>13038102.942329209</c:v>
                </c:pt>
              </c:numCache>
            </c:numRef>
          </c:val>
          <c:smooth val="0"/>
          <c:extLst>
            <c:ext xmlns:c16="http://schemas.microsoft.com/office/drawing/2014/chart" uri="{C3380CC4-5D6E-409C-BE32-E72D297353CC}">
              <c16:uniqueId val="{00000000-94CA-4DAF-A6CC-119A5EC9C243}"/>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19756923.437226158</c:v>
                </c:pt>
                <c:pt idx="1">
                  <c:v>18585195.733519882</c:v>
                </c:pt>
                <c:pt idx="2">
                  <c:v>17113475.938700762</c:v>
                </c:pt>
                <c:pt idx="3">
                  <c:v>16099558.427619835</c:v>
                </c:pt>
                <c:pt idx="4">
                  <c:v>17482606.796828698</c:v>
                </c:pt>
                <c:pt idx="5">
                  <c:v>18507099.895136859</c:v>
                </c:pt>
                <c:pt idx="6">
                  <c:v>18549496.253643639</c:v>
                </c:pt>
                <c:pt idx="7">
                  <c:v>19767749.837595567</c:v>
                </c:pt>
                <c:pt idx="8">
                  <c:v>20382403.476825073</c:v>
                </c:pt>
                <c:pt idx="9">
                  <c:v>21017273.476737972</c:v>
                </c:pt>
              </c:numCache>
            </c:numRef>
          </c:val>
          <c:smooth val="0"/>
          <c:extLst>
            <c:ext xmlns:c16="http://schemas.microsoft.com/office/drawing/2014/chart" uri="{C3380CC4-5D6E-409C-BE32-E72D297353CC}">
              <c16:uniqueId val="{00000001-94CA-4DAF-A6CC-119A5EC9C243}"/>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20391980.739967685</c:v>
                </c:pt>
                <c:pt idx="1">
                  <c:v>19835715.756531008</c:v>
                </c:pt>
                <c:pt idx="2">
                  <c:v>18852192.290034603</c:v>
                </c:pt>
                <c:pt idx="3">
                  <c:v>18808269.92476983</c:v>
                </c:pt>
                <c:pt idx="4">
                  <c:v>20936213.955694936</c:v>
                </c:pt>
                <c:pt idx="5">
                  <c:v>22734315.057589136</c:v>
                </c:pt>
                <c:pt idx="6">
                  <c:v>23579882.296961855</c:v>
                </c:pt>
                <c:pt idx="7">
                  <c:v>25631742.710949369</c:v>
                </c:pt>
                <c:pt idx="8">
                  <c:v>27111335.298998561</c:v>
                </c:pt>
                <c:pt idx="9">
                  <c:v>28643396.208534587</c:v>
                </c:pt>
              </c:numCache>
            </c:numRef>
          </c:val>
          <c:smooth val="0"/>
          <c:extLst>
            <c:ext xmlns:c16="http://schemas.microsoft.com/office/drawing/2014/chart" uri="{C3380CC4-5D6E-409C-BE32-E72D297353CC}">
              <c16:uniqueId val="{00000002-94CA-4DAF-A6CC-119A5EC9C24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19553857.88827268</c:v>
                </c:pt>
                <c:pt idx="1">
                  <c:v>20109175.551379226</c:v>
                </c:pt>
                <c:pt idx="2">
                  <c:v>22234973.949155007</c:v>
                </c:pt>
                <c:pt idx="3">
                  <c:v>23729316.174649503</c:v>
                </c:pt>
                <c:pt idx="4">
                  <c:v>25735664.007051714</c:v>
                </c:pt>
                <c:pt idx="5">
                  <c:v>27595020.137628462</c:v>
                </c:pt>
                <c:pt idx="6">
                  <c:v>29579223.83384436</c:v>
                </c:pt>
                <c:pt idx="7">
                  <c:v>31614740.554447874</c:v>
                </c:pt>
                <c:pt idx="8">
                  <c:v>33530589.710330363</c:v>
                </c:pt>
                <c:pt idx="9">
                  <c:v>35512899.554271244</c:v>
                </c:pt>
              </c:numCache>
            </c:numRef>
          </c:val>
          <c:smooth val="0"/>
          <c:extLst>
            <c:ext xmlns:c16="http://schemas.microsoft.com/office/drawing/2014/chart" uri="{C3380CC4-5D6E-409C-BE32-E72D297353CC}">
              <c16:uniqueId val="{00000000-8063-4327-9ACC-765ED19ADFAC}"/>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20853375.1296275</c:v>
                </c:pt>
                <c:pt idx="1">
                  <c:v>22760190.723743055</c:v>
                </c:pt>
                <c:pt idx="2">
                  <c:v>26291027.16287167</c:v>
                </c:pt>
                <c:pt idx="3">
                  <c:v>29245548.545304161</c:v>
                </c:pt>
                <c:pt idx="4">
                  <c:v>32768860.279636402</c:v>
                </c:pt>
                <c:pt idx="5">
                  <c:v>36203652.375272132</c:v>
                </c:pt>
                <c:pt idx="6">
                  <c:v>39823496.19664032</c:v>
                </c:pt>
                <c:pt idx="7">
                  <c:v>43556635.194507174</c:v>
                </c:pt>
                <c:pt idx="8">
                  <c:v>47233913.809798397</c:v>
                </c:pt>
                <c:pt idx="9">
                  <c:v>51043333.533668362</c:v>
                </c:pt>
              </c:numCache>
            </c:numRef>
          </c:val>
          <c:smooth val="0"/>
          <c:extLst>
            <c:ext xmlns:c16="http://schemas.microsoft.com/office/drawing/2014/chart" uri="{C3380CC4-5D6E-409C-BE32-E72D297353CC}">
              <c16:uniqueId val="{00000001-8063-4327-9ACC-765ED19ADFAC}"/>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22079857.91028605</c:v>
                </c:pt>
                <c:pt idx="1">
                  <c:v>25262215.596286491</c:v>
                </c:pt>
                <c:pt idx="2">
                  <c:v>30119125.217863128</c:v>
                </c:pt>
                <c:pt idx="3">
                  <c:v>34451761.900092542</c:v>
                </c:pt>
                <c:pt idx="4">
                  <c:v>39406782.306991592</c:v>
                </c:pt>
                <c:pt idx="5">
                  <c:v>44328468.936754875</c:v>
                </c:pt>
                <c:pt idx="6">
                  <c:v>49492027.904804796</c:v>
                </c:pt>
                <c:pt idx="7">
                  <c:v>54827380.728596032</c:v>
                </c:pt>
                <c:pt idx="8">
                  <c:v>60167094.310165375</c:v>
                </c:pt>
                <c:pt idx="9">
                  <c:v>65700938.100750916</c:v>
                </c:pt>
              </c:numCache>
            </c:numRef>
          </c:val>
          <c:smooth val="0"/>
          <c:extLst>
            <c:ext xmlns:c16="http://schemas.microsoft.com/office/drawing/2014/chart" uri="{C3380CC4-5D6E-409C-BE32-E72D297353CC}">
              <c16:uniqueId val="{00000002-8063-4327-9ACC-765ED19ADF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22812834.202984799</c:v>
                </c:pt>
                <c:pt idx="1">
                  <c:v>23460704.809942428</c:v>
                </c:pt>
                <c:pt idx="2">
                  <c:v>25940802.940680843</c:v>
                </c:pt>
                <c:pt idx="3">
                  <c:v>27684202.203757752</c:v>
                </c:pt>
                <c:pt idx="4">
                  <c:v>30024941.34156033</c:v>
                </c:pt>
                <c:pt idx="5">
                  <c:v>32194190.160566542</c:v>
                </c:pt>
                <c:pt idx="6">
                  <c:v>34509094.472818419</c:v>
                </c:pt>
                <c:pt idx="7">
                  <c:v>36883863.980189189</c:v>
                </c:pt>
                <c:pt idx="8">
                  <c:v>39119021.328718752</c:v>
                </c:pt>
                <c:pt idx="9">
                  <c:v>41431716.146649778</c:v>
                </c:pt>
              </c:numCache>
            </c:numRef>
          </c:val>
          <c:smooth val="0"/>
          <c:extLst>
            <c:ext xmlns:c16="http://schemas.microsoft.com/office/drawing/2014/chart" uri="{C3380CC4-5D6E-409C-BE32-E72D297353CC}">
              <c16:uniqueId val="{00000000-A2E2-418E-B461-39DD7D25E4E3}"/>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24328937.65123209</c:v>
                </c:pt>
                <c:pt idx="1">
                  <c:v>26553555.844366897</c:v>
                </c:pt>
                <c:pt idx="2">
                  <c:v>30672865.023350284</c:v>
                </c:pt>
                <c:pt idx="3">
                  <c:v>34119806.636188194</c:v>
                </c:pt>
                <c:pt idx="4">
                  <c:v>38230336.992909141</c:v>
                </c:pt>
                <c:pt idx="5">
                  <c:v>42237594.437817477</c:v>
                </c:pt>
                <c:pt idx="6">
                  <c:v>46460745.562747031</c:v>
                </c:pt>
                <c:pt idx="7">
                  <c:v>50816074.393591695</c:v>
                </c:pt>
                <c:pt idx="8">
                  <c:v>55106232.778098121</c:v>
                </c:pt>
                <c:pt idx="9">
                  <c:v>59550555.789279744</c:v>
                </c:pt>
              </c:numCache>
            </c:numRef>
          </c:val>
          <c:smooth val="0"/>
          <c:extLst>
            <c:ext xmlns:c16="http://schemas.microsoft.com/office/drawing/2014/chart" uri="{C3380CC4-5D6E-409C-BE32-E72D297353CC}">
              <c16:uniqueId val="{00000001-A2E2-418E-B461-39DD7D25E4E3}"/>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25759834.228667058</c:v>
                </c:pt>
                <c:pt idx="1">
                  <c:v>29472584.86233424</c:v>
                </c:pt>
                <c:pt idx="2">
                  <c:v>35138979.420840323</c:v>
                </c:pt>
                <c:pt idx="3">
                  <c:v>40193722.216774635</c:v>
                </c:pt>
                <c:pt idx="4">
                  <c:v>45974579.35815686</c:v>
                </c:pt>
                <c:pt idx="5">
                  <c:v>51716547.092880681</c:v>
                </c:pt>
                <c:pt idx="6">
                  <c:v>57740699.222272262</c:v>
                </c:pt>
                <c:pt idx="7">
                  <c:v>63965277.516695365</c:v>
                </c:pt>
                <c:pt idx="8">
                  <c:v>70194943.361859575</c:v>
                </c:pt>
                <c:pt idx="9">
                  <c:v>76651094.450876057</c:v>
                </c:pt>
              </c:numCache>
            </c:numRef>
          </c:val>
          <c:smooth val="0"/>
          <c:extLst>
            <c:ext xmlns:c16="http://schemas.microsoft.com/office/drawing/2014/chart" uri="{C3380CC4-5D6E-409C-BE32-E72D297353CC}">
              <c16:uniqueId val="{00000002-A2E2-418E-B461-39DD7D25E4E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26071810.517696917</c:v>
                </c:pt>
                <c:pt idx="1">
                  <c:v>26812234.068505637</c:v>
                </c:pt>
                <c:pt idx="2">
                  <c:v>29646631.932206683</c:v>
                </c:pt>
                <c:pt idx="3">
                  <c:v>31639088.232866012</c:v>
                </c:pt>
                <c:pt idx="4">
                  <c:v>34314218.676068954</c:v>
                </c:pt>
                <c:pt idx="5">
                  <c:v>36793360.183504619</c:v>
                </c:pt>
                <c:pt idx="6">
                  <c:v>39438965.111792497</c:v>
                </c:pt>
                <c:pt idx="7">
                  <c:v>42152987.405930512</c:v>
                </c:pt>
                <c:pt idx="8">
                  <c:v>44707452.947107159</c:v>
                </c:pt>
                <c:pt idx="9">
                  <c:v>47350532.739028327</c:v>
                </c:pt>
              </c:numCache>
            </c:numRef>
          </c:val>
          <c:smooth val="0"/>
          <c:extLst>
            <c:ext xmlns:c16="http://schemas.microsoft.com/office/drawing/2014/chart" uri="{C3380CC4-5D6E-409C-BE32-E72D297353CC}">
              <c16:uniqueId val="{00000000-CDBB-4BF4-A8BE-BE0CD11C7085}"/>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27804500.172836669</c:v>
                </c:pt>
                <c:pt idx="1">
                  <c:v>30346920.964990743</c:v>
                </c:pt>
                <c:pt idx="2">
                  <c:v>35054702.883828893</c:v>
                </c:pt>
                <c:pt idx="3">
                  <c:v>38994064.727072217</c:v>
                </c:pt>
                <c:pt idx="4">
                  <c:v>43691813.706181876</c:v>
                </c:pt>
                <c:pt idx="5">
                  <c:v>48271536.500362836</c:v>
                </c:pt>
                <c:pt idx="6">
                  <c:v>53097994.928853765</c:v>
                </c:pt>
                <c:pt idx="7">
                  <c:v>58075513.592676222</c:v>
                </c:pt>
                <c:pt idx="8">
                  <c:v>62978551.74639786</c:v>
                </c:pt>
                <c:pt idx="9">
                  <c:v>68057778.044891134</c:v>
                </c:pt>
              </c:numCache>
            </c:numRef>
          </c:val>
          <c:smooth val="0"/>
          <c:extLst>
            <c:ext xmlns:c16="http://schemas.microsoft.com/office/drawing/2014/chart" uri="{C3380CC4-5D6E-409C-BE32-E72D297353CC}">
              <c16:uniqueId val="{00000001-CDBB-4BF4-A8BE-BE0CD11C7085}"/>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29439810.54704807</c:v>
                </c:pt>
                <c:pt idx="1">
                  <c:v>33682954.12838199</c:v>
                </c:pt>
                <c:pt idx="2">
                  <c:v>40158833.623817503</c:v>
                </c:pt>
                <c:pt idx="3">
                  <c:v>45935682.533456728</c:v>
                </c:pt>
                <c:pt idx="4">
                  <c:v>52542376.409322128</c:v>
                </c:pt>
                <c:pt idx="5">
                  <c:v>59104625.249006502</c:v>
                </c:pt>
                <c:pt idx="6">
                  <c:v>65989370.539739743</c:v>
                </c:pt>
                <c:pt idx="7">
                  <c:v>73103174.304794699</c:v>
                </c:pt>
                <c:pt idx="8">
                  <c:v>80222792.413553834</c:v>
                </c:pt>
                <c:pt idx="9">
                  <c:v>87601250.801001221</c:v>
                </c:pt>
              </c:numCache>
            </c:numRef>
          </c:val>
          <c:smooth val="0"/>
          <c:extLst>
            <c:ext xmlns:c16="http://schemas.microsoft.com/office/drawing/2014/chart" uri="{C3380CC4-5D6E-409C-BE32-E72D297353CC}">
              <c16:uniqueId val="{00000002-CDBB-4BF4-A8BE-BE0CD11C708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29330786.832409021</c:v>
                </c:pt>
                <c:pt idx="1">
                  <c:v>30163763.327068835</c:v>
                </c:pt>
                <c:pt idx="2">
                  <c:v>33352460.923732512</c:v>
                </c:pt>
                <c:pt idx="3">
                  <c:v>35593974.261974253</c:v>
                </c:pt>
                <c:pt idx="4">
                  <c:v>38603496.010577567</c:v>
                </c:pt>
                <c:pt idx="5">
                  <c:v>41392530.206442699</c:v>
                </c:pt>
                <c:pt idx="6">
                  <c:v>44368835.750766531</c:v>
                </c:pt>
                <c:pt idx="7">
                  <c:v>47422110.831671812</c:v>
                </c:pt>
                <c:pt idx="8">
                  <c:v>50295884.565495536</c:v>
                </c:pt>
                <c:pt idx="9">
                  <c:v>53269349.331406854</c:v>
                </c:pt>
              </c:numCache>
            </c:numRef>
          </c:val>
          <c:smooth val="0"/>
          <c:extLst>
            <c:ext xmlns:c16="http://schemas.microsoft.com/office/drawing/2014/chart" uri="{C3380CC4-5D6E-409C-BE32-E72D297353CC}">
              <c16:uniqueId val="{00000000-3638-4B3F-BE1B-149980EF31A0}"/>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31280062.694441248</c:v>
                </c:pt>
                <c:pt idx="1">
                  <c:v>34140286.085614584</c:v>
                </c:pt>
                <c:pt idx="2">
                  <c:v>39436540.744307503</c:v>
                </c:pt>
                <c:pt idx="3">
                  <c:v>43868322.817956239</c:v>
                </c:pt>
                <c:pt idx="4">
                  <c:v>49153290.419454604</c:v>
                </c:pt>
                <c:pt idx="5">
                  <c:v>54305478.562908188</c:v>
                </c:pt>
                <c:pt idx="6">
                  <c:v>59735244.294960469</c:v>
                </c:pt>
                <c:pt idx="7">
                  <c:v>65334952.79176075</c:v>
                </c:pt>
                <c:pt idx="8">
                  <c:v>70850870.714697585</c:v>
                </c:pt>
                <c:pt idx="9">
                  <c:v>76565000.300502524</c:v>
                </c:pt>
              </c:numCache>
            </c:numRef>
          </c:val>
          <c:smooth val="0"/>
          <c:extLst>
            <c:ext xmlns:c16="http://schemas.microsoft.com/office/drawing/2014/chart" uri="{C3380CC4-5D6E-409C-BE32-E72D297353CC}">
              <c16:uniqueId val="{00000001-3638-4B3F-BE1B-149980EF31A0}"/>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33119786.865429074</c:v>
                </c:pt>
                <c:pt idx="1">
                  <c:v>37893323.394429736</c:v>
                </c:pt>
                <c:pt idx="2">
                  <c:v>45178687.826794684</c:v>
                </c:pt>
                <c:pt idx="3">
                  <c:v>51677642.850138806</c:v>
                </c:pt>
                <c:pt idx="4">
                  <c:v>59110173.460487381</c:v>
                </c:pt>
                <c:pt idx="5">
                  <c:v>66492703.405132301</c:v>
                </c:pt>
                <c:pt idx="6">
                  <c:v>74238041.857207194</c:v>
                </c:pt>
                <c:pt idx="7">
                  <c:v>82241071.092894047</c:v>
                </c:pt>
                <c:pt idx="8">
                  <c:v>90250641.465248048</c:v>
                </c:pt>
                <c:pt idx="9">
                  <c:v>98551407.15112637</c:v>
                </c:pt>
              </c:numCache>
            </c:numRef>
          </c:val>
          <c:smooth val="0"/>
          <c:extLst>
            <c:ext xmlns:c16="http://schemas.microsoft.com/office/drawing/2014/chart" uri="{C3380CC4-5D6E-409C-BE32-E72D297353CC}">
              <c16:uniqueId val="{00000002-3638-4B3F-BE1B-149980EF31A0}"/>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2" Type="http://schemas.openxmlformats.org/officeDocument/2006/relationships/chart" Target="../charts/chart20.xml"/><Relationship Id="rId16" Type="http://schemas.openxmlformats.org/officeDocument/2006/relationships/chart" Target="../charts/chart34.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2.xml"/><Relationship Id="rId13" Type="http://schemas.openxmlformats.org/officeDocument/2006/relationships/chart" Target="../charts/chart47.xml"/><Relationship Id="rId3" Type="http://schemas.openxmlformats.org/officeDocument/2006/relationships/chart" Target="../charts/chart37.xml"/><Relationship Id="rId7" Type="http://schemas.openxmlformats.org/officeDocument/2006/relationships/chart" Target="../charts/chart41.xml"/><Relationship Id="rId12" Type="http://schemas.openxmlformats.org/officeDocument/2006/relationships/chart" Target="../charts/chart46.xml"/><Relationship Id="rId2" Type="http://schemas.openxmlformats.org/officeDocument/2006/relationships/chart" Target="../charts/chart36.xml"/><Relationship Id="rId16" Type="http://schemas.openxmlformats.org/officeDocument/2006/relationships/chart" Target="../charts/chart50.xml"/><Relationship Id="rId1" Type="http://schemas.openxmlformats.org/officeDocument/2006/relationships/chart" Target="../charts/chart35.xml"/><Relationship Id="rId6" Type="http://schemas.openxmlformats.org/officeDocument/2006/relationships/chart" Target="../charts/chart40.xml"/><Relationship Id="rId11" Type="http://schemas.openxmlformats.org/officeDocument/2006/relationships/chart" Target="../charts/chart45.xml"/><Relationship Id="rId5" Type="http://schemas.openxmlformats.org/officeDocument/2006/relationships/chart" Target="../charts/chart39.xml"/><Relationship Id="rId15" Type="http://schemas.openxmlformats.org/officeDocument/2006/relationships/chart" Target="../charts/chart49.xml"/><Relationship Id="rId10" Type="http://schemas.openxmlformats.org/officeDocument/2006/relationships/chart" Target="../charts/chart44.xml"/><Relationship Id="rId4" Type="http://schemas.openxmlformats.org/officeDocument/2006/relationships/chart" Target="../charts/chart38.xml"/><Relationship Id="rId9" Type="http://schemas.openxmlformats.org/officeDocument/2006/relationships/chart" Target="../charts/chart43.xml"/><Relationship Id="rId14" Type="http://schemas.openxmlformats.org/officeDocument/2006/relationships/chart" Target="../charts/chart4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4" Type="http://schemas.openxmlformats.org/officeDocument/2006/relationships/chart" Target="../charts/chart5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59.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5" Type="http://schemas.openxmlformats.org/officeDocument/2006/relationships/chart" Target="../charts/chart61.xml"/><Relationship Id="rId4" Type="http://schemas.openxmlformats.org/officeDocument/2006/relationships/chart" Target="../charts/chart60.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chart" Target="../charts/chart68.xml"/><Relationship Id="rId5" Type="http://schemas.openxmlformats.org/officeDocument/2006/relationships/chart" Target="../charts/chart67.xml"/><Relationship Id="rId4" Type="http://schemas.openxmlformats.org/officeDocument/2006/relationships/chart" Target="../charts/chart66.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88.xml"/><Relationship Id="rId3" Type="http://schemas.openxmlformats.org/officeDocument/2006/relationships/chart" Target="../charts/chart83.xml"/><Relationship Id="rId7" Type="http://schemas.openxmlformats.org/officeDocument/2006/relationships/chart" Target="../charts/chart87.xml"/><Relationship Id="rId12" Type="http://schemas.openxmlformats.org/officeDocument/2006/relationships/chart" Target="../charts/chart92.xml"/><Relationship Id="rId2" Type="http://schemas.openxmlformats.org/officeDocument/2006/relationships/chart" Target="../charts/chart82.xml"/><Relationship Id="rId1" Type="http://schemas.openxmlformats.org/officeDocument/2006/relationships/chart" Target="../charts/chart81.xml"/><Relationship Id="rId6" Type="http://schemas.openxmlformats.org/officeDocument/2006/relationships/chart" Target="../charts/chart86.xml"/><Relationship Id="rId11" Type="http://schemas.openxmlformats.org/officeDocument/2006/relationships/chart" Target="../charts/chart91.xml"/><Relationship Id="rId5" Type="http://schemas.openxmlformats.org/officeDocument/2006/relationships/chart" Target="../charts/chart85.xml"/><Relationship Id="rId10" Type="http://schemas.openxmlformats.org/officeDocument/2006/relationships/chart" Target="../charts/chart90.xml"/><Relationship Id="rId4" Type="http://schemas.openxmlformats.org/officeDocument/2006/relationships/chart" Target="../charts/chart84.xml"/><Relationship Id="rId9" Type="http://schemas.openxmlformats.org/officeDocument/2006/relationships/chart" Target="../charts/chart89.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00.xml"/><Relationship Id="rId3" Type="http://schemas.openxmlformats.org/officeDocument/2006/relationships/chart" Target="../charts/chart95.xml"/><Relationship Id="rId7" Type="http://schemas.openxmlformats.org/officeDocument/2006/relationships/chart" Target="../charts/chart99.xml"/><Relationship Id="rId2" Type="http://schemas.openxmlformats.org/officeDocument/2006/relationships/chart" Target="../charts/chart94.xml"/><Relationship Id="rId1" Type="http://schemas.openxmlformats.org/officeDocument/2006/relationships/chart" Target="../charts/chart93.xml"/><Relationship Id="rId6" Type="http://schemas.openxmlformats.org/officeDocument/2006/relationships/chart" Target="../charts/chart98.xml"/><Relationship Id="rId5" Type="http://schemas.openxmlformats.org/officeDocument/2006/relationships/chart" Target="../charts/chart97.xml"/><Relationship Id="rId4" Type="http://schemas.openxmlformats.org/officeDocument/2006/relationships/chart" Target="../charts/chart96.xml"/></Relationships>
</file>

<file path=xl/drawings/drawing1.xml><?xml version="1.0" encoding="utf-8"?>
<xdr:wsDr xmlns:xdr="http://schemas.openxmlformats.org/drawingml/2006/spreadsheetDrawing" xmlns:a="http://schemas.openxmlformats.org/drawingml/2006/main">
  <xdr:twoCellAnchor editAs="oneCell">
    <xdr:from>
      <xdr:col>0</xdr:col>
      <xdr:colOff>540812</xdr:colOff>
      <xdr:row>5</xdr:row>
      <xdr:rowOff>147470</xdr:rowOff>
    </xdr:from>
    <xdr:to>
      <xdr:col>3</xdr:col>
      <xdr:colOff>253346</xdr:colOff>
      <xdr:row>13</xdr:row>
      <xdr:rowOff>34602</xdr:rowOff>
    </xdr:to>
    <xdr:pic>
      <xdr:nvPicPr>
        <xdr:cNvPr id="4" name="Picture 3">
          <a:extLst>
            <a:ext uri="{FF2B5EF4-FFF2-40B4-BE49-F238E27FC236}">
              <a16:creationId xmlns:a16="http://schemas.microsoft.com/office/drawing/2014/main" id="{824BD08B-F7B5-47B2-A205-BB28BC10F3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0812" y="1191410"/>
          <a:ext cx="1541334" cy="1289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257657</xdr:colOff>
      <xdr:row>5</xdr:row>
      <xdr:rowOff>153955</xdr:rowOff>
    </xdr:from>
    <xdr:to>
      <xdr:col>7</xdr:col>
      <xdr:colOff>289560</xdr:colOff>
      <xdr:row>12</xdr:row>
      <xdr:rowOff>153434</xdr:rowOff>
    </xdr:to>
    <xdr:pic>
      <xdr:nvPicPr>
        <xdr:cNvPr id="6" name="Picture 5">
          <a:extLst>
            <a:ext uri="{FF2B5EF4-FFF2-40B4-BE49-F238E27FC236}">
              <a16:creationId xmlns:a16="http://schemas.microsoft.com/office/drawing/2014/main" id="{852B9A8F-7EAE-47A6-A370-13C96F6BCFD6}"/>
            </a:ext>
          </a:extLst>
        </xdr:cNvPr>
        <xdr:cNvPicPr>
          <a:picLocks noChangeAspect="1"/>
        </xdr:cNvPicPr>
      </xdr:nvPicPr>
      <xdr:blipFill>
        <a:blip xmlns:r="http://schemas.openxmlformats.org/officeDocument/2006/relationships" r:embed="rId2"/>
        <a:stretch>
          <a:fillRect/>
        </a:stretch>
      </xdr:blipFill>
      <xdr:spPr>
        <a:xfrm>
          <a:off x="2086457" y="1197895"/>
          <a:ext cx="2470303" cy="12262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34507</xdr:colOff>
      <xdr:row>6</xdr:row>
      <xdr:rowOff>2876</xdr:rowOff>
    </xdr:to>
    <xdr:pic>
      <xdr:nvPicPr>
        <xdr:cNvPr id="4" name="Picture 3">
          <a:extLst>
            <a:ext uri="{FF2B5EF4-FFF2-40B4-BE49-F238E27FC236}">
              <a16:creationId xmlns:a16="http://schemas.microsoft.com/office/drawing/2014/main" id="{63992871-862B-494F-8C73-AFEA6A4FFAD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253" b="3871"/>
        <a:stretch/>
      </xdr:blipFill>
      <xdr:spPr bwMode="auto">
        <a:xfrm>
          <a:off x="1" y="0"/>
          <a:ext cx="1253706" cy="106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376007</xdr:colOff>
      <xdr:row>0</xdr:row>
      <xdr:rowOff>11506</xdr:rowOff>
    </xdr:from>
    <xdr:to>
      <xdr:col>17</xdr:col>
      <xdr:colOff>1</xdr:colOff>
      <xdr:row>5</xdr:row>
      <xdr:rowOff>175115</xdr:rowOff>
    </xdr:to>
    <xdr:pic>
      <xdr:nvPicPr>
        <xdr:cNvPr id="6" name="Picture 5">
          <a:extLst>
            <a:ext uri="{FF2B5EF4-FFF2-40B4-BE49-F238E27FC236}">
              <a16:creationId xmlns:a16="http://schemas.microsoft.com/office/drawing/2014/main" id="{D123F857-80C1-4A7A-B725-6B77D81B180D}"/>
            </a:ext>
          </a:extLst>
        </xdr:cNvPr>
        <xdr:cNvPicPr>
          <a:picLocks noChangeAspect="1"/>
        </xdr:cNvPicPr>
      </xdr:nvPicPr>
      <xdr:blipFill rotWithShape="1">
        <a:blip xmlns:r="http://schemas.openxmlformats.org/officeDocument/2006/relationships" r:embed="rId2"/>
        <a:srcRect t="3184" r="4800"/>
        <a:stretch/>
      </xdr:blipFill>
      <xdr:spPr>
        <a:xfrm>
          <a:off x="8300807" y="11506"/>
          <a:ext cx="2062394" cy="1049254"/>
        </a:xfrm>
        <a:prstGeom prst="rect">
          <a:avLst/>
        </a:prstGeom>
      </xdr:spPr>
    </xdr:pic>
    <xdr:clientData/>
  </xdr:twoCellAnchor>
  <xdr:twoCellAnchor editAs="oneCell">
    <xdr:from>
      <xdr:col>0</xdr:col>
      <xdr:colOff>97973</xdr:colOff>
      <xdr:row>16</xdr:row>
      <xdr:rowOff>159026</xdr:rowOff>
    </xdr:from>
    <xdr:to>
      <xdr:col>16</xdr:col>
      <xdr:colOff>174166</xdr:colOff>
      <xdr:row>58</xdr:row>
      <xdr:rowOff>165193</xdr:rowOff>
    </xdr:to>
    <xdr:pic>
      <xdr:nvPicPr>
        <xdr:cNvPr id="5" name="Picture 4">
          <a:extLst>
            <a:ext uri="{FF2B5EF4-FFF2-40B4-BE49-F238E27FC236}">
              <a16:creationId xmlns:a16="http://schemas.microsoft.com/office/drawing/2014/main" id="{56AEE191-FE68-42CF-9882-E1C6DBB953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973" y="2956655"/>
          <a:ext cx="9829793" cy="7332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23</xdr:col>
      <xdr:colOff>990</xdr:colOff>
      <xdr:row>44</xdr:row>
      <xdr:rowOff>36615</xdr:rowOff>
    </xdr:from>
    <xdr:to>
      <xdr:col>32</xdr:col>
      <xdr:colOff>523504</xdr:colOff>
      <xdr:row>68</xdr:row>
      <xdr:rowOff>14845</xdr:rowOff>
    </xdr:to>
    <xdr:graphicFrame macro="">
      <xdr:nvGraphicFramePr>
        <xdr:cNvPr id="2" name="Chart 1">
          <a:extLst>
            <a:ext uri="{FF2B5EF4-FFF2-40B4-BE49-F238E27FC236}">
              <a16:creationId xmlns:a16="http://schemas.microsoft.com/office/drawing/2014/main" id="{9390EA90-C992-4FE9-B2E6-CF7223016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13855</xdr:colOff>
      <xdr:row>119</xdr:row>
      <xdr:rowOff>0</xdr:rowOff>
    </xdr:from>
    <xdr:to>
      <xdr:col>32</xdr:col>
      <xdr:colOff>536369</xdr:colOff>
      <xdr:row>145</xdr:row>
      <xdr:rowOff>190995</xdr:rowOff>
    </xdr:to>
    <xdr:graphicFrame macro="">
      <xdr:nvGraphicFramePr>
        <xdr:cNvPr id="3" name="Chart 2">
          <a:extLst>
            <a:ext uri="{FF2B5EF4-FFF2-40B4-BE49-F238E27FC236}">
              <a16:creationId xmlns:a16="http://schemas.microsoft.com/office/drawing/2014/main" id="{F15D9C3C-F507-49CE-B144-10CF03A9C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595745</xdr:colOff>
      <xdr:row>199</xdr:row>
      <xdr:rowOff>178130</xdr:rowOff>
    </xdr:from>
    <xdr:to>
      <xdr:col>32</xdr:col>
      <xdr:colOff>508659</xdr:colOff>
      <xdr:row>223</xdr:row>
      <xdr:rowOff>184068</xdr:rowOff>
    </xdr:to>
    <xdr:graphicFrame macro="">
      <xdr:nvGraphicFramePr>
        <xdr:cNvPr id="4" name="Chart 3">
          <a:extLst>
            <a:ext uri="{FF2B5EF4-FFF2-40B4-BE49-F238E27FC236}">
              <a16:creationId xmlns:a16="http://schemas.microsoft.com/office/drawing/2014/main" id="{CDD8141A-AC28-4B78-90D1-D40DA5841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588817</xdr:colOff>
      <xdr:row>70</xdr:row>
      <xdr:rowOff>152399</xdr:rowOff>
    </xdr:from>
    <xdr:to>
      <xdr:col>32</xdr:col>
      <xdr:colOff>512618</xdr:colOff>
      <xdr:row>86</xdr:row>
      <xdr:rowOff>27708</xdr:rowOff>
    </xdr:to>
    <xdr:graphicFrame macro="">
      <xdr:nvGraphicFramePr>
        <xdr:cNvPr id="5" name="Chart 4">
          <a:extLst>
            <a:ext uri="{FF2B5EF4-FFF2-40B4-BE49-F238E27FC236}">
              <a16:creationId xmlns:a16="http://schemas.microsoft.com/office/drawing/2014/main" id="{CAFEFE66-FB9C-47C2-B5F0-7EA7E3FC7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6926</xdr:colOff>
      <xdr:row>148</xdr:row>
      <xdr:rowOff>124690</xdr:rowOff>
    </xdr:from>
    <xdr:to>
      <xdr:col>32</xdr:col>
      <xdr:colOff>540327</xdr:colOff>
      <xdr:row>163</xdr:row>
      <xdr:rowOff>180108</xdr:rowOff>
    </xdr:to>
    <xdr:graphicFrame macro="">
      <xdr:nvGraphicFramePr>
        <xdr:cNvPr id="6" name="Chart 5">
          <a:extLst>
            <a:ext uri="{FF2B5EF4-FFF2-40B4-BE49-F238E27FC236}">
              <a16:creationId xmlns:a16="http://schemas.microsoft.com/office/drawing/2014/main" id="{314E422B-5077-4F51-A148-EDA1F9166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227</xdr:row>
      <xdr:rowOff>180108</xdr:rowOff>
    </xdr:from>
    <xdr:to>
      <xdr:col>32</xdr:col>
      <xdr:colOff>533401</xdr:colOff>
      <xdr:row>242</xdr:row>
      <xdr:rowOff>55418</xdr:rowOff>
    </xdr:to>
    <xdr:graphicFrame macro="">
      <xdr:nvGraphicFramePr>
        <xdr:cNvPr id="7" name="Chart 6">
          <a:extLst>
            <a:ext uri="{FF2B5EF4-FFF2-40B4-BE49-F238E27FC236}">
              <a16:creationId xmlns:a16="http://schemas.microsoft.com/office/drawing/2014/main" id="{0836D621-2377-4156-9FE2-732745000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598716</xdr:colOff>
      <xdr:row>43</xdr:row>
      <xdr:rowOff>87086</xdr:rowOff>
    </xdr:from>
    <xdr:to>
      <xdr:col>32</xdr:col>
      <xdr:colOff>511630</xdr:colOff>
      <xdr:row>69</xdr:row>
      <xdr:rowOff>6928</xdr:rowOff>
    </xdr:to>
    <xdr:graphicFrame macro="">
      <xdr:nvGraphicFramePr>
        <xdr:cNvPr id="10" name="Chart 9">
          <a:extLst>
            <a:ext uri="{FF2B5EF4-FFF2-40B4-BE49-F238E27FC236}">
              <a16:creationId xmlns:a16="http://schemas.microsoft.com/office/drawing/2014/main" id="{BEFED371-B948-4558-9728-4A2F1BF5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1981</xdr:colOff>
      <xdr:row>127</xdr:row>
      <xdr:rowOff>14844</xdr:rowOff>
    </xdr:from>
    <xdr:to>
      <xdr:col>32</xdr:col>
      <xdr:colOff>524495</xdr:colOff>
      <xdr:row>154</xdr:row>
      <xdr:rowOff>167245</xdr:rowOff>
    </xdr:to>
    <xdr:graphicFrame macro="">
      <xdr:nvGraphicFramePr>
        <xdr:cNvPr id="11" name="Chart 10">
          <a:extLst>
            <a:ext uri="{FF2B5EF4-FFF2-40B4-BE49-F238E27FC236}">
              <a16:creationId xmlns:a16="http://schemas.microsoft.com/office/drawing/2014/main" id="{DB8A71E6-582B-4955-ADDC-D7C8C18DC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605642</xdr:colOff>
      <xdr:row>201</xdr:row>
      <xdr:rowOff>56408</xdr:rowOff>
    </xdr:from>
    <xdr:to>
      <xdr:col>32</xdr:col>
      <xdr:colOff>518556</xdr:colOff>
      <xdr:row>227</xdr:row>
      <xdr:rowOff>22762</xdr:rowOff>
    </xdr:to>
    <xdr:graphicFrame macro="">
      <xdr:nvGraphicFramePr>
        <xdr:cNvPr id="12" name="Chart 11">
          <a:extLst>
            <a:ext uri="{FF2B5EF4-FFF2-40B4-BE49-F238E27FC236}">
              <a16:creationId xmlns:a16="http://schemas.microsoft.com/office/drawing/2014/main" id="{0018D2FA-6617-4BFF-BD00-56699DE49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576943</xdr:colOff>
      <xdr:row>71</xdr:row>
      <xdr:rowOff>134586</xdr:rowOff>
    </xdr:from>
    <xdr:to>
      <xdr:col>32</xdr:col>
      <xdr:colOff>500744</xdr:colOff>
      <xdr:row>88</xdr:row>
      <xdr:rowOff>42552</xdr:rowOff>
    </xdr:to>
    <xdr:graphicFrame macro="">
      <xdr:nvGraphicFramePr>
        <xdr:cNvPr id="13" name="Chart 12">
          <a:extLst>
            <a:ext uri="{FF2B5EF4-FFF2-40B4-BE49-F238E27FC236}">
              <a16:creationId xmlns:a16="http://schemas.microsoft.com/office/drawing/2014/main" id="{F5133920-0C95-476B-9EB4-B84280DB8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604652</xdr:colOff>
      <xdr:row>157</xdr:row>
      <xdr:rowOff>99950</xdr:rowOff>
    </xdr:from>
    <xdr:to>
      <xdr:col>32</xdr:col>
      <xdr:colOff>528453</xdr:colOff>
      <xdr:row>175</xdr:row>
      <xdr:rowOff>95002</xdr:rowOff>
    </xdr:to>
    <xdr:graphicFrame macro="">
      <xdr:nvGraphicFramePr>
        <xdr:cNvPr id="14" name="Chart 13">
          <a:extLst>
            <a:ext uri="{FF2B5EF4-FFF2-40B4-BE49-F238E27FC236}">
              <a16:creationId xmlns:a16="http://schemas.microsoft.com/office/drawing/2014/main" id="{3761D90E-860E-445D-A5A4-F957BCF34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9897</xdr:colOff>
      <xdr:row>231</xdr:row>
      <xdr:rowOff>1979</xdr:rowOff>
    </xdr:from>
    <xdr:to>
      <xdr:col>32</xdr:col>
      <xdr:colOff>543298</xdr:colOff>
      <xdr:row>245</xdr:row>
      <xdr:rowOff>182089</xdr:rowOff>
    </xdr:to>
    <xdr:graphicFrame macro="">
      <xdr:nvGraphicFramePr>
        <xdr:cNvPr id="15" name="Chart 14">
          <a:extLst>
            <a:ext uri="{FF2B5EF4-FFF2-40B4-BE49-F238E27FC236}">
              <a16:creationId xmlns:a16="http://schemas.microsoft.com/office/drawing/2014/main" id="{238D0CCC-5F8E-4C1D-9665-01F30D631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22</xdr:col>
      <xdr:colOff>853045</xdr:colOff>
      <xdr:row>40</xdr:row>
      <xdr:rowOff>13854</xdr:rowOff>
    </xdr:from>
    <xdr:to>
      <xdr:col>32</xdr:col>
      <xdr:colOff>475013</xdr:colOff>
      <xdr:row>63</xdr:row>
      <xdr:rowOff>144112</xdr:rowOff>
    </xdr:to>
    <xdr:graphicFrame macro="">
      <xdr:nvGraphicFramePr>
        <xdr:cNvPr id="2" name="Chart 1">
          <a:extLst>
            <a:ext uri="{FF2B5EF4-FFF2-40B4-BE49-F238E27FC236}">
              <a16:creationId xmlns:a16="http://schemas.microsoft.com/office/drawing/2014/main" id="{184122B9-83BA-4064-9FEC-62701D7A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831272</xdr:colOff>
      <xdr:row>66</xdr:row>
      <xdr:rowOff>93393</xdr:rowOff>
    </xdr:from>
    <xdr:to>
      <xdr:col>32</xdr:col>
      <xdr:colOff>464127</xdr:colOff>
      <xdr:row>81</xdr:row>
      <xdr:rowOff>128648</xdr:rowOff>
    </xdr:to>
    <xdr:graphicFrame macro="">
      <xdr:nvGraphicFramePr>
        <xdr:cNvPr id="3" name="Chart 2">
          <a:extLst>
            <a:ext uri="{FF2B5EF4-FFF2-40B4-BE49-F238E27FC236}">
              <a16:creationId xmlns:a16="http://schemas.microsoft.com/office/drawing/2014/main" id="{8443C0B5-D2D9-4D57-856C-8BBCD0731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10887</xdr:colOff>
      <xdr:row>113</xdr:row>
      <xdr:rowOff>88074</xdr:rowOff>
    </xdr:from>
    <xdr:to>
      <xdr:col>32</xdr:col>
      <xdr:colOff>536369</xdr:colOff>
      <xdr:row>137</xdr:row>
      <xdr:rowOff>44161</xdr:rowOff>
    </xdr:to>
    <xdr:graphicFrame macro="">
      <xdr:nvGraphicFramePr>
        <xdr:cNvPr id="4" name="Chart 3">
          <a:extLst>
            <a:ext uri="{FF2B5EF4-FFF2-40B4-BE49-F238E27FC236}">
              <a16:creationId xmlns:a16="http://schemas.microsoft.com/office/drawing/2014/main" id="{14666678-6E76-4755-A795-1AD58A014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892628</xdr:colOff>
      <xdr:row>139</xdr:row>
      <xdr:rowOff>167614</xdr:rowOff>
    </xdr:from>
    <xdr:to>
      <xdr:col>32</xdr:col>
      <xdr:colOff>525483</xdr:colOff>
      <xdr:row>155</xdr:row>
      <xdr:rowOff>28697</xdr:rowOff>
    </xdr:to>
    <xdr:graphicFrame macro="">
      <xdr:nvGraphicFramePr>
        <xdr:cNvPr id="5" name="Chart 4">
          <a:extLst>
            <a:ext uri="{FF2B5EF4-FFF2-40B4-BE49-F238E27FC236}">
              <a16:creationId xmlns:a16="http://schemas.microsoft.com/office/drawing/2014/main" id="{C44679B2-35D2-46FB-8E58-80544E6B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881744</xdr:colOff>
      <xdr:row>185</xdr:row>
      <xdr:rowOff>54428</xdr:rowOff>
    </xdr:from>
    <xdr:to>
      <xdr:col>32</xdr:col>
      <xdr:colOff>503712</xdr:colOff>
      <xdr:row>209</xdr:row>
      <xdr:rowOff>10515</xdr:rowOff>
    </xdr:to>
    <xdr:graphicFrame macro="">
      <xdr:nvGraphicFramePr>
        <xdr:cNvPr id="6" name="Chart 5">
          <a:extLst>
            <a:ext uri="{FF2B5EF4-FFF2-40B4-BE49-F238E27FC236}">
              <a16:creationId xmlns:a16="http://schemas.microsoft.com/office/drawing/2014/main" id="{F722E9C4-9832-49A5-9471-7B1E1501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859971</xdr:colOff>
      <xdr:row>211</xdr:row>
      <xdr:rowOff>133968</xdr:rowOff>
    </xdr:from>
    <xdr:to>
      <xdr:col>32</xdr:col>
      <xdr:colOff>492826</xdr:colOff>
      <xdr:row>226</xdr:row>
      <xdr:rowOff>169223</xdr:rowOff>
    </xdr:to>
    <xdr:graphicFrame macro="">
      <xdr:nvGraphicFramePr>
        <xdr:cNvPr id="7" name="Chart 6">
          <a:extLst>
            <a:ext uri="{FF2B5EF4-FFF2-40B4-BE49-F238E27FC236}">
              <a16:creationId xmlns:a16="http://schemas.microsoft.com/office/drawing/2014/main" id="{1B850669-00C0-4654-BF05-22CAAD7B7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A4D5BD66-C13E-4AE3-8BF6-43662B789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9DBB3131-C857-4BE1-8E49-71400274A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B132AA24-80BC-4F65-AFAE-CD33F4A85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8" name="Chart 7">
          <a:extLst>
            <a:ext uri="{FF2B5EF4-FFF2-40B4-BE49-F238E27FC236}">
              <a16:creationId xmlns:a16="http://schemas.microsoft.com/office/drawing/2014/main" id="{70DB4B51-1A61-482F-8015-286174378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9" name="Chart 8">
          <a:extLst>
            <a:ext uri="{FF2B5EF4-FFF2-40B4-BE49-F238E27FC236}">
              <a16:creationId xmlns:a16="http://schemas.microsoft.com/office/drawing/2014/main" id="{37960FA5-A402-444B-B244-75165D1F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10" name="Chart 9">
          <a:extLst>
            <a:ext uri="{FF2B5EF4-FFF2-40B4-BE49-F238E27FC236}">
              <a16:creationId xmlns:a16="http://schemas.microsoft.com/office/drawing/2014/main" id="{4A1DCEB3-ECB1-4B2E-BE2A-5C5671E70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11" name="Chart 10">
          <a:extLst>
            <a:ext uri="{FF2B5EF4-FFF2-40B4-BE49-F238E27FC236}">
              <a16:creationId xmlns:a16="http://schemas.microsoft.com/office/drawing/2014/main" id="{652E4667-FAAA-4C53-9DB9-A4918C9F4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12" name="Chart 11">
          <a:extLst>
            <a:ext uri="{FF2B5EF4-FFF2-40B4-BE49-F238E27FC236}">
              <a16:creationId xmlns:a16="http://schemas.microsoft.com/office/drawing/2014/main" id="{7E1D274F-03E7-4A2D-83CA-1742DB94B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3" name="Chart 12">
          <a:extLst>
            <a:ext uri="{FF2B5EF4-FFF2-40B4-BE49-F238E27FC236}">
              <a16:creationId xmlns:a16="http://schemas.microsoft.com/office/drawing/2014/main" id="{AC4B7566-56CA-49CD-8216-09DE6671B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4" name="Chart 13">
          <a:extLst>
            <a:ext uri="{FF2B5EF4-FFF2-40B4-BE49-F238E27FC236}">
              <a16:creationId xmlns:a16="http://schemas.microsoft.com/office/drawing/2014/main" id="{77772AE9-3BEA-4A4E-814E-7FE4A17F9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5" name="Chart 14">
          <a:extLst>
            <a:ext uri="{FF2B5EF4-FFF2-40B4-BE49-F238E27FC236}">
              <a16:creationId xmlns:a16="http://schemas.microsoft.com/office/drawing/2014/main" id="{B6E276E6-685F-4C47-99BE-3C0E9D128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6" name="Chart 15">
          <a:extLst>
            <a:ext uri="{FF2B5EF4-FFF2-40B4-BE49-F238E27FC236}">
              <a16:creationId xmlns:a16="http://schemas.microsoft.com/office/drawing/2014/main" id="{9D2FC278-4407-4D60-8AF3-C9579A684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7" name="Chart 16">
          <a:extLst>
            <a:ext uri="{FF2B5EF4-FFF2-40B4-BE49-F238E27FC236}">
              <a16:creationId xmlns:a16="http://schemas.microsoft.com/office/drawing/2014/main" id="{A6272C62-36F3-4955-ACAF-53D1C9AC5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8" name="Chart 17">
          <a:extLst>
            <a:ext uri="{FF2B5EF4-FFF2-40B4-BE49-F238E27FC236}">
              <a16:creationId xmlns:a16="http://schemas.microsoft.com/office/drawing/2014/main" id="{3F029E1A-C105-4DBC-B80B-46FDEDC02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21" name="Chart 20">
          <a:extLst>
            <a:ext uri="{FF2B5EF4-FFF2-40B4-BE49-F238E27FC236}">
              <a16:creationId xmlns:a16="http://schemas.microsoft.com/office/drawing/2014/main" id="{ED4E93D0-84EA-4E6A-B41D-D50BB763F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22" name="Chart 21">
          <a:extLst>
            <a:ext uri="{FF2B5EF4-FFF2-40B4-BE49-F238E27FC236}">
              <a16:creationId xmlns:a16="http://schemas.microsoft.com/office/drawing/2014/main" id="{535086A1-6BD9-4F79-9CA1-0FF7DC661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E2F8788C-57FD-441D-9BD0-2DE76F8A3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C7172014-0D2B-42F0-9D4A-5EEE31FC6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106D299F-BA87-4081-8690-B5A2549AB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5" name="Chart 4">
          <a:extLst>
            <a:ext uri="{FF2B5EF4-FFF2-40B4-BE49-F238E27FC236}">
              <a16:creationId xmlns:a16="http://schemas.microsoft.com/office/drawing/2014/main" id="{5286BB93-20F4-4FE7-92BC-7DFCAA7F2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6" name="Chart 5">
          <a:extLst>
            <a:ext uri="{FF2B5EF4-FFF2-40B4-BE49-F238E27FC236}">
              <a16:creationId xmlns:a16="http://schemas.microsoft.com/office/drawing/2014/main" id="{878B4E6E-D7B7-45F0-A002-61A6C535C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7" name="Chart 6">
          <a:extLst>
            <a:ext uri="{FF2B5EF4-FFF2-40B4-BE49-F238E27FC236}">
              <a16:creationId xmlns:a16="http://schemas.microsoft.com/office/drawing/2014/main" id="{2672378F-F3A0-474C-A019-AE1B2344B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8" name="Chart 7">
          <a:extLst>
            <a:ext uri="{FF2B5EF4-FFF2-40B4-BE49-F238E27FC236}">
              <a16:creationId xmlns:a16="http://schemas.microsoft.com/office/drawing/2014/main" id="{F50580D8-39FC-4F65-8790-2EF818903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9" name="Chart 8">
          <a:extLst>
            <a:ext uri="{FF2B5EF4-FFF2-40B4-BE49-F238E27FC236}">
              <a16:creationId xmlns:a16="http://schemas.microsoft.com/office/drawing/2014/main" id="{00F8CBE9-1264-42B0-9631-B77B53E8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0" name="Chart 9">
          <a:extLst>
            <a:ext uri="{FF2B5EF4-FFF2-40B4-BE49-F238E27FC236}">
              <a16:creationId xmlns:a16="http://schemas.microsoft.com/office/drawing/2014/main" id="{A295ABEE-088A-4567-9FF1-A225485E0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1" name="Chart 10">
          <a:extLst>
            <a:ext uri="{FF2B5EF4-FFF2-40B4-BE49-F238E27FC236}">
              <a16:creationId xmlns:a16="http://schemas.microsoft.com/office/drawing/2014/main" id="{5995614A-730B-4BBE-8519-DA9C431CF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2" name="Chart 11">
          <a:extLst>
            <a:ext uri="{FF2B5EF4-FFF2-40B4-BE49-F238E27FC236}">
              <a16:creationId xmlns:a16="http://schemas.microsoft.com/office/drawing/2014/main" id="{9CA8762B-E849-4145-9903-9DC2CBB95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3" name="Chart 12">
          <a:extLst>
            <a:ext uri="{FF2B5EF4-FFF2-40B4-BE49-F238E27FC236}">
              <a16:creationId xmlns:a16="http://schemas.microsoft.com/office/drawing/2014/main" id="{01FF0672-C9A3-4219-8ED1-8F3792416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4" name="Chart 13">
          <a:extLst>
            <a:ext uri="{FF2B5EF4-FFF2-40B4-BE49-F238E27FC236}">
              <a16:creationId xmlns:a16="http://schemas.microsoft.com/office/drawing/2014/main" id="{AAD8BCCE-62A9-428C-82C8-2B0C0825F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5" name="Chart 14">
          <a:extLst>
            <a:ext uri="{FF2B5EF4-FFF2-40B4-BE49-F238E27FC236}">
              <a16:creationId xmlns:a16="http://schemas.microsoft.com/office/drawing/2014/main" id="{220F6C51-D521-4B4A-9B51-7468739FD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16" name="Chart 15">
          <a:extLst>
            <a:ext uri="{FF2B5EF4-FFF2-40B4-BE49-F238E27FC236}">
              <a16:creationId xmlns:a16="http://schemas.microsoft.com/office/drawing/2014/main" id="{88C916FC-EE08-49A0-8B6A-A6DA57F44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17" name="Chart 16">
          <a:extLst>
            <a:ext uri="{FF2B5EF4-FFF2-40B4-BE49-F238E27FC236}">
              <a16:creationId xmlns:a16="http://schemas.microsoft.com/office/drawing/2014/main" id="{AA1A90F2-8240-41BA-B835-559A9418C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144780</xdr:rowOff>
    </xdr:from>
    <xdr:to>
      <xdr:col>9</xdr:col>
      <xdr:colOff>507274</xdr:colOff>
      <xdr:row>25</xdr:row>
      <xdr:rowOff>14152</xdr:rowOff>
    </xdr:to>
    <xdr:graphicFrame macro="">
      <xdr:nvGraphicFramePr>
        <xdr:cNvPr id="2" name="Chart 1">
          <a:extLst>
            <a:ext uri="{FF2B5EF4-FFF2-40B4-BE49-F238E27FC236}">
              <a16:creationId xmlns:a16="http://schemas.microsoft.com/office/drawing/2014/main" id="{4769BE20-00A8-4B5A-AEEE-33C05E2A4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564968</xdr:colOff>
      <xdr:row>0</xdr:row>
      <xdr:rowOff>127363</xdr:rowOff>
    </xdr:from>
    <xdr:to>
      <xdr:col>19</xdr:col>
      <xdr:colOff>477882</xdr:colOff>
      <xdr:row>24</xdr:row>
      <xdr:rowOff>179615</xdr:rowOff>
    </xdr:to>
    <xdr:graphicFrame macro="">
      <xdr:nvGraphicFramePr>
        <xdr:cNvPr id="3" name="Chart 2">
          <a:extLst>
            <a:ext uri="{FF2B5EF4-FFF2-40B4-BE49-F238E27FC236}">
              <a16:creationId xmlns:a16="http://schemas.microsoft.com/office/drawing/2014/main" id="{1C8A20FF-F6F0-4FAF-9669-AC5EB8A14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542108</xdr:colOff>
      <xdr:row>0</xdr:row>
      <xdr:rowOff>120832</xdr:rowOff>
    </xdr:from>
    <xdr:to>
      <xdr:col>29</xdr:col>
      <xdr:colOff>455022</xdr:colOff>
      <xdr:row>24</xdr:row>
      <xdr:rowOff>173084</xdr:rowOff>
    </xdr:to>
    <xdr:graphicFrame macro="">
      <xdr:nvGraphicFramePr>
        <xdr:cNvPr id="4" name="Chart 3">
          <a:extLst>
            <a:ext uri="{FF2B5EF4-FFF2-40B4-BE49-F238E27FC236}">
              <a16:creationId xmlns:a16="http://schemas.microsoft.com/office/drawing/2014/main" id="{21E3B220-0D75-4FF2-924A-3F6F31F24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8965</xdr:rowOff>
    </xdr:from>
    <xdr:to>
      <xdr:col>9</xdr:col>
      <xdr:colOff>475130</xdr:colOff>
      <xdr:row>43</xdr:row>
      <xdr:rowOff>36674</xdr:rowOff>
    </xdr:to>
    <xdr:graphicFrame macro="">
      <xdr:nvGraphicFramePr>
        <xdr:cNvPr id="5" name="Chart 4">
          <a:extLst>
            <a:ext uri="{FF2B5EF4-FFF2-40B4-BE49-F238E27FC236}">
              <a16:creationId xmlns:a16="http://schemas.microsoft.com/office/drawing/2014/main" id="{4877A952-9A66-4CBB-95C0-62BEBFA4A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584642</xdr:colOff>
      <xdr:row>27</xdr:row>
      <xdr:rowOff>176931</xdr:rowOff>
    </xdr:from>
    <xdr:to>
      <xdr:col>19</xdr:col>
      <xdr:colOff>475129</xdr:colOff>
      <xdr:row>43</xdr:row>
      <xdr:rowOff>71718</xdr:rowOff>
    </xdr:to>
    <xdr:graphicFrame macro="">
      <xdr:nvGraphicFramePr>
        <xdr:cNvPr id="6" name="Chart 5">
          <a:extLst>
            <a:ext uri="{FF2B5EF4-FFF2-40B4-BE49-F238E27FC236}">
              <a16:creationId xmlns:a16="http://schemas.microsoft.com/office/drawing/2014/main" id="{6590EA32-72E4-441D-A121-90216851E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8965</xdr:colOff>
      <xdr:row>28</xdr:row>
      <xdr:rowOff>0</xdr:rowOff>
    </xdr:from>
    <xdr:to>
      <xdr:col>29</xdr:col>
      <xdr:colOff>542366</xdr:colOff>
      <xdr:row>43</xdr:row>
      <xdr:rowOff>81498</xdr:rowOff>
    </xdr:to>
    <xdr:graphicFrame macro="">
      <xdr:nvGraphicFramePr>
        <xdr:cNvPr id="8" name="Chart 7">
          <a:extLst>
            <a:ext uri="{FF2B5EF4-FFF2-40B4-BE49-F238E27FC236}">
              <a16:creationId xmlns:a16="http://schemas.microsoft.com/office/drawing/2014/main" id="{B1A60499-A74F-447F-83BD-0BF11D67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9549</xdr:colOff>
      <xdr:row>0</xdr:row>
      <xdr:rowOff>14960</xdr:rowOff>
    </xdr:from>
    <xdr:to>
      <xdr:col>9</xdr:col>
      <xdr:colOff>532063</xdr:colOff>
      <xdr:row>24</xdr:row>
      <xdr:rowOff>35510</xdr:rowOff>
    </xdr:to>
    <xdr:graphicFrame macro="">
      <xdr:nvGraphicFramePr>
        <xdr:cNvPr id="8" name="Chart 7">
          <a:extLst>
            <a:ext uri="{FF2B5EF4-FFF2-40B4-BE49-F238E27FC236}">
              <a16:creationId xmlns:a16="http://schemas.microsoft.com/office/drawing/2014/main" id="{C904AF29-D334-4C67-A1B4-0642A8897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30563</xdr:colOff>
      <xdr:row>0</xdr:row>
      <xdr:rowOff>22820</xdr:rowOff>
    </xdr:from>
    <xdr:to>
      <xdr:col>19</xdr:col>
      <xdr:colOff>553077</xdr:colOff>
      <xdr:row>24</xdr:row>
      <xdr:rowOff>31784</xdr:rowOff>
    </xdr:to>
    <xdr:graphicFrame macro="">
      <xdr:nvGraphicFramePr>
        <xdr:cNvPr id="14" name="Chart 13">
          <a:extLst>
            <a:ext uri="{FF2B5EF4-FFF2-40B4-BE49-F238E27FC236}">
              <a16:creationId xmlns:a16="http://schemas.microsoft.com/office/drawing/2014/main" id="{279C3005-605A-4A54-B130-62E79B731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32599</xdr:colOff>
      <xdr:row>0</xdr:row>
      <xdr:rowOff>13856</xdr:rowOff>
    </xdr:from>
    <xdr:to>
      <xdr:col>29</xdr:col>
      <xdr:colOff>555113</xdr:colOff>
      <xdr:row>24</xdr:row>
      <xdr:rowOff>4076</xdr:rowOff>
    </xdr:to>
    <xdr:graphicFrame macro="">
      <xdr:nvGraphicFramePr>
        <xdr:cNvPr id="16" name="Chart 15">
          <a:extLst>
            <a:ext uri="{FF2B5EF4-FFF2-40B4-BE49-F238E27FC236}">
              <a16:creationId xmlns:a16="http://schemas.microsoft.com/office/drawing/2014/main" id="{C99192F4-D590-45BB-B74E-F9644A834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42420</xdr:colOff>
      <xdr:row>24</xdr:row>
      <xdr:rowOff>166255</xdr:rowOff>
    </xdr:from>
    <xdr:to>
      <xdr:col>9</xdr:col>
      <xdr:colOff>567902</xdr:colOff>
      <xdr:row>48</xdr:row>
      <xdr:rowOff>22662</xdr:rowOff>
    </xdr:to>
    <xdr:graphicFrame macro="">
      <xdr:nvGraphicFramePr>
        <xdr:cNvPr id="9" name="Chart 8">
          <a:extLst>
            <a:ext uri="{FF2B5EF4-FFF2-40B4-BE49-F238E27FC236}">
              <a16:creationId xmlns:a16="http://schemas.microsoft.com/office/drawing/2014/main" id="{E21C7582-184E-4A35-BA23-677E7A56F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105172</xdr:colOff>
      <xdr:row>24</xdr:row>
      <xdr:rowOff>166255</xdr:rowOff>
    </xdr:from>
    <xdr:to>
      <xdr:col>20</xdr:col>
      <xdr:colOff>21054</xdr:colOff>
      <xdr:row>48</xdr:row>
      <xdr:rowOff>22662</xdr:rowOff>
    </xdr:to>
    <xdr:graphicFrame macro="">
      <xdr:nvGraphicFramePr>
        <xdr:cNvPr id="20" name="Chart 19">
          <a:extLst>
            <a:ext uri="{FF2B5EF4-FFF2-40B4-BE49-F238E27FC236}">
              <a16:creationId xmlns:a16="http://schemas.microsoft.com/office/drawing/2014/main" id="{8DEF09E5-9474-4C29-AA1A-93FA7768C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105173</xdr:colOff>
      <xdr:row>24</xdr:row>
      <xdr:rowOff>175220</xdr:rowOff>
    </xdr:from>
    <xdr:to>
      <xdr:col>30</xdr:col>
      <xdr:colOff>21055</xdr:colOff>
      <xdr:row>48</xdr:row>
      <xdr:rowOff>31627</xdr:rowOff>
    </xdr:to>
    <xdr:graphicFrame macro="">
      <xdr:nvGraphicFramePr>
        <xdr:cNvPr id="22" name="Chart 21">
          <a:extLst>
            <a:ext uri="{FF2B5EF4-FFF2-40B4-BE49-F238E27FC236}">
              <a16:creationId xmlns:a16="http://schemas.microsoft.com/office/drawing/2014/main" id="{5D55AEAE-1966-4E00-8E16-6057A1D78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38575</xdr:colOff>
      <xdr:row>0</xdr:row>
      <xdr:rowOff>21924</xdr:rowOff>
    </xdr:from>
    <xdr:to>
      <xdr:col>9</xdr:col>
      <xdr:colOff>571976</xdr:colOff>
      <xdr:row>23</xdr:row>
      <xdr:rowOff>152399</xdr:rowOff>
    </xdr:to>
    <xdr:graphicFrame macro="">
      <xdr:nvGraphicFramePr>
        <xdr:cNvPr id="3" name="Chart 2">
          <a:extLst>
            <a:ext uri="{FF2B5EF4-FFF2-40B4-BE49-F238E27FC236}">
              <a16:creationId xmlns:a16="http://schemas.microsoft.com/office/drawing/2014/main" id="{85C7BD9A-DBE8-468F-8E0F-67CB8241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92363</xdr:colOff>
      <xdr:row>0</xdr:row>
      <xdr:rowOff>15347</xdr:rowOff>
    </xdr:from>
    <xdr:to>
      <xdr:col>19</xdr:col>
      <xdr:colOff>585422</xdr:colOff>
      <xdr:row>23</xdr:row>
      <xdr:rowOff>156213</xdr:rowOff>
    </xdr:to>
    <xdr:graphicFrame macro="">
      <xdr:nvGraphicFramePr>
        <xdr:cNvPr id="5" name="Chart 4">
          <a:extLst>
            <a:ext uri="{FF2B5EF4-FFF2-40B4-BE49-F238E27FC236}">
              <a16:creationId xmlns:a16="http://schemas.microsoft.com/office/drawing/2014/main" id="{FABB0582-2C99-49EA-830C-A15DE71DD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79324</xdr:colOff>
      <xdr:row>0</xdr:row>
      <xdr:rowOff>27572</xdr:rowOff>
    </xdr:from>
    <xdr:to>
      <xdr:col>30</xdr:col>
      <xdr:colOff>3125</xdr:colOff>
      <xdr:row>23</xdr:row>
      <xdr:rowOff>125084</xdr:rowOff>
    </xdr:to>
    <xdr:graphicFrame macro="">
      <xdr:nvGraphicFramePr>
        <xdr:cNvPr id="7" name="Chart 6">
          <a:extLst>
            <a:ext uri="{FF2B5EF4-FFF2-40B4-BE49-F238E27FC236}">
              <a16:creationId xmlns:a16="http://schemas.microsoft.com/office/drawing/2014/main" id="{5EE7C8D2-FBD2-4D7D-BEA1-FC104755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63975</xdr:colOff>
      <xdr:row>24</xdr:row>
      <xdr:rowOff>120826</xdr:rowOff>
    </xdr:from>
    <xdr:to>
      <xdr:col>9</xdr:col>
      <xdr:colOff>600344</xdr:colOff>
      <xdr:row>47</xdr:row>
      <xdr:rowOff>143740</xdr:rowOff>
    </xdr:to>
    <xdr:graphicFrame macro="">
      <xdr:nvGraphicFramePr>
        <xdr:cNvPr id="9" name="Chart 8">
          <a:extLst>
            <a:ext uri="{FF2B5EF4-FFF2-40B4-BE49-F238E27FC236}">
              <a16:creationId xmlns:a16="http://schemas.microsoft.com/office/drawing/2014/main" id="{D14C86D2-920C-48A6-A1C8-31B2E360A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117763</xdr:colOff>
      <xdr:row>24</xdr:row>
      <xdr:rowOff>129790</xdr:rowOff>
    </xdr:from>
    <xdr:to>
      <xdr:col>20</xdr:col>
      <xdr:colOff>44532</xdr:colOff>
      <xdr:row>47</xdr:row>
      <xdr:rowOff>152704</xdr:rowOff>
    </xdr:to>
    <xdr:graphicFrame macro="">
      <xdr:nvGraphicFramePr>
        <xdr:cNvPr id="11" name="Chart 10">
          <a:extLst>
            <a:ext uri="{FF2B5EF4-FFF2-40B4-BE49-F238E27FC236}">
              <a16:creationId xmlns:a16="http://schemas.microsoft.com/office/drawing/2014/main" id="{A2573074-F23C-4D4A-8E9F-B12DF0277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126727</xdr:colOff>
      <xdr:row>24</xdr:row>
      <xdr:rowOff>138754</xdr:rowOff>
    </xdr:from>
    <xdr:to>
      <xdr:col>30</xdr:col>
      <xdr:colOff>53496</xdr:colOff>
      <xdr:row>47</xdr:row>
      <xdr:rowOff>154048</xdr:rowOff>
    </xdr:to>
    <xdr:graphicFrame macro="">
      <xdr:nvGraphicFramePr>
        <xdr:cNvPr id="13" name="Chart 12">
          <a:extLst>
            <a:ext uri="{FF2B5EF4-FFF2-40B4-BE49-F238E27FC236}">
              <a16:creationId xmlns:a16="http://schemas.microsoft.com/office/drawing/2014/main" id="{5F3FD58C-3D48-4998-AE36-97548555B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141513</xdr:colOff>
      <xdr:row>17</xdr:row>
      <xdr:rowOff>103440</xdr:rowOff>
    </xdr:to>
    <xdr:graphicFrame macro="">
      <xdr:nvGraphicFramePr>
        <xdr:cNvPr id="18" name="Chart 17">
          <a:extLst>
            <a:ext uri="{FF2B5EF4-FFF2-40B4-BE49-F238E27FC236}">
              <a16:creationId xmlns:a16="http://schemas.microsoft.com/office/drawing/2014/main" id="{C106E24C-CDA0-44E5-B033-1EED9F3C0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18</xdr:row>
      <xdr:rowOff>44187</xdr:rowOff>
    </xdr:from>
    <xdr:to>
      <xdr:col>10</xdr:col>
      <xdr:colOff>169222</xdr:colOff>
      <xdr:row>35</xdr:row>
      <xdr:rowOff>96166</xdr:rowOff>
    </xdr:to>
    <xdr:graphicFrame macro="">
      <xdr:nvGraphicFramePr>
        <xdr:cNvPr id="19" name="Chart 18">
          <a:extLst>
            <a:ext uri="{FF2B5EF4-FFF2-40B4-BE49-F238E27FC236}">
              <a16:creationId xmlns:a16="http://schemas.microsoft.com/office/drawing/2014/main" id="{33AA3111-7051-4A0C-8A2C-0B04588EE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36</xdr:row>
      <xdr:rowOff>75509</xdr:rowOff>
    </xdr:from>
    <xdr:to>
      <xdr:col>10</xdr:col>
      <xdr:colOff>183076</xdr:colOff>
      <xdr:row>55</xdr:row>
      <xdr:rowOff>34514</xdr:rowOff>
    </xdr:to>
    <xdr:graphicFrame macro="">
      <xdr:nvGraphicFramePr>
        <xdr:cNvPr id="24" name="Chart 23">
          <a:extLst>
            <a:ext uri="{FF2B5EF4-FFF2-40B4-BE49-F238E27FC236}">
              <a16:creationId xmlns:a16="http://schemas.microsoft.com/office/drawing/2014/main" id="{EB51A007-F1F2-4C1E-9428-9C66059D8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0</xdr:rowOff>
    </xdr:from>
    <xdr:to>
      <xdr:col>21</xdr:col>
      <xdr:colOff>141513</xdr:colOff>
      <xdr:row>17</xdr:row>
      <xdr:rowOff>103440</xdr:rowOff>
    </xdr:to>
    <xdr:graphicFrame macro="">
      <xdr:nvGraphicFramePr>
        <xdr:cNvPr id="25" name="Chart 24">
          <a:extLst>
            <a:ext uri="{FF2B5EF4-FFF2-40B4-BE49-F238E27FC236}">
              <a16:creationId xmlns:a16="http://schemas.microsoft.com/office/drawing/2014/main" id="{7CFFA827-BCFA-4319-9BB2-AAE729963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18</xdr:row>
      <xdr:rowOff>44187</xdr:rowOff>
    </xdr:from>
    <xdr:to>
      <xdr:col>21</xdr:col>
      <xdr:colOff>169222</xdr:colOff>
      <xdr:row>35</xdr:row>
      <xdr:rowOff>96166</xdr:rowOff>
    </xdr:to>
    <xdr:graphicFrame macro="">
      <xdr:nvGraphicFramePr>
        <xdr:cNvPr id="26" name="Chart 25">
          <a:extLst>
            <a:ext uri="{FF2B5EF4-FFF2-40B4-BE49-F238E27FC236}">
              <a16:creationId xmlns:a16="http://schemas.microsoft.com/office/drawing/2014/main" id="{1433B893-067D-4547-B18F-DCEB69799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9896</xdr:colOff>
      <xdr:row>36</xdr:row>
      <xdr:rowOff>75509</xdr:rowOff>
    </xdr:from>
    <xdr:to>
      <xdr:col>21</xdr:col>
      <xdr:colOff>183076</xdr:colOff>
      <xdr:row>55</xdr:row>
      <xdr:rowOff>34514</xdr:rowOff>
    </xdr:to>
    <xdr:graphicFrame macro="">
      <xdr:nvGraphicFramePr>
        <xdr:cNvPr id="27" name="Chart 26">
          <a:extLst>
            <a:ext uri="{FF2B5EF4-FFF2-40B4-BE49-F238E27FC236}">
              <a16:creationId xmlns:a16="http://schemas.microsoft.com/office/drawing/2014/main" id="{264654E7-0B73-4ED6-83F9-223B1686E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100669</xdr:rowOff>
    </xdr:to>
    <xdr:graphicFrame macro="">
      <xdr:nvGraphicFramePr>
        <xdr:cNvPr id="28" name="Chart 27">
          <a:extLst>
            <a:ext uri="{FF2B5EF4-FFF2-40B4-BE49-F238E27FC236}">
              <a16:creationId xmlns:a16="http://schemas.microsoft.com/office/drawing/2014/main" id="{DE6A00F6-DB29-4886-9645-9B0627397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10888</xdr:colOff>
      <xdr:row>18</xdr:row>
      <xdr:rowOff>44187</xdr:rowOff>
    </xdr:from>
    <xdr:to>
      <xdr:col>32</xdr:col>
      <xdr:colOff>169222</xdr:colOff>
      <xdr:row>35</xdr:row>
      <xdr:rowOff>93395</xdr:rowOff>
    </xdr:to>
    <xdr:graphicFrame macro="">
      <xdr:nvGraphicFramePr>
        <xdr:cNvPr id="29" name="Chart 28">
          <a:extLst>
            <a:ext uri="{FF2B5EF4-FFF2-40B4-BE49-F238E27FC236}">
              <a16:creationId xmlns:a16="http://schemas.microsoft.com/office/drawing/2014/main" id="{2FCA88CD-A5D7-4E45-BFEB-2C0587656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9896</xdr:colOff>
      <xdr:row>36</xdr:row>
      <xdr:rowOff>75508</xdr:rowOff>
    </xdr:from>
    <xdr:to>
      <xdr:col>32</xdr:col>
      <xdr:colOff>183076</xdr:colOff>
      <xdr:row>55</xdr:row>
      <xdr:rowOff>31743</xdr:rowOff>
    </xdr:to>
    <xdr:graphicFrame macro="">
      <xdr:nvGraphicFramePr>
        <xdr:cNvPr id="30" name="Chart 29">
          <a:extLst>
            <a:ext uri="{FF2B5EF4-FFF2-40B4-BE49-F238E27FC236}">
              <a16:creationId xmlns:a16="http://schemas.microsoft.com/office/drawing/2014/main" id="{4248ACF4-E36E-454F-BFB9-327DE2D2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100669</xdr:rowOff>
    </xdr:to>
    <xdr:graphicFrame macro="">
      <xdr:nvGraphicFramePr>
        <xdr:cNvPr id="31" name="Chart 30">
          <a:extLst>
            <a:ext uri="{FF2B5EF4-FFF2-40B4-BE49-F238E27FC236}">
              <a16:creationId xmlns:a16="http://schemas.microsoft.com/office/drawing/2014/main" id="{88C37436-D598-48F5-BFD9-4ADDDFEDA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10888</xdr:colOff>
      <xdr:row>18</xdr:row>
      <xdr:rowOff>44187</xdr:rowOff>
    </xdr:from>
    <xdr:to>
      <xdr:col>43</xdr:col>
      <xdr:colOff>169222</xdr:colOff>
      <xdr:row>35</xdr:row>
      <xdr:rowOff>93394</xdr:rowOff>
    </xdr:to>
    <xdr:graphicFrame macro="">
      <xdr:nvGraphicFramePr>
        <xdr:cNvPr id="32" name="Chart 31">
          <a:extLst>
            <a:ext uri="{FF2B5EF4-FFF2-40B4-BE49-F238E27FC236}">
              <a16:creationId xmlns:a16="http://schemas.microsoft.com/office/drawing/2014/main" id="{8B1425E9-463C-4C66-8771-EE2DFAF57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9896</xdr:colOff>
      <xdr:row>36</xdr:row>
      <xdr:rowOff>75508</xdr:rowOff>
    </xdr:from>
    <xdr:to>
      <xdr:col>43</xdr:col>
      <xdr:colOff>183076</xdr:colOff>
      <xdr:row>55</xdr:row>
      <xdr:rowOff>31743</xdr:rowOff>
    </xdr:to>
    <xdr:graphicFrame macro="">
      <xdr:nvGraphicFramePr>
        <xdr:cNvPr id="33" name="Chart 32">
          <a:extLst>
            <a:ext uri="{FF2B5EF4-FFF2-40B4-BE49-F238E27FC236}">
              <a16:creationId xmlns:a16="http://schemas.microsoft.com/office/drawing/2014/main" id="{14CBC718-2BD4-48FD-880C-9F27711A5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10885</xdr:rowOff>
    </xdr:from>
    <xdr:to>
      <xdr:col>10</xdr:col>
      <xdr:colOff>141513</xdr:colOff>
      <xdr:row>16</xdr:row>
      <xdr:rowOff>142900</xdr:rowOff>
    </xdr:to>
    <xdr:graphicFrame macro="">
      <xdr:nvGraphicFramePr>
        <xdr:cNvPr id="35" name="Chart 34">
          <a:extLst>
            <a:ext uri="{FF2B5EF4-FFF2-40B4-BE49-F238E27FC236}">
              <a16:creationId xmlns:a16="http://schemas.microsoft.com/office/drawing/2014/main" id="{40022BD7-BAFC-48A2-8B43-4ECE970F3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17</xdr:row>
      <xdr:rowOff>63237</xdr:rowOff>
    </xdr:from>
    <xdr:to>
      <xdr:col>10</xdr:col>
      <xdr:colOff>169222</xdr:colOff>
      <xdr:row>33</xdr:row>
      <xdr:rowOff>143791</xdr:rowOff>
    </xdr:to>
    <xdr:graphicFrame macro="">
      <xdr:nvGraphicFramePr>
        <xdr:cNvPr id="36" name="Chart 35">
          <a:extLst>
            <a:ext uri="{FF2B5EF4-FFF2-40B4-BE49-F238E27FC236}">
              <a16:creationId xmlns:a16="http://schemas.microsoft.com/office/drawing/2014/main" id="{36513004-6B58-4F14-A885-6805C624D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34</xdr:row>
      <xdr:rowOff>113609</xdr:rowOff>
    </xdr:from>
    <xdr:to>
      <xdr:col>10</xdr:col>
      <xdr:colOff>183076</xdr:colOff>
      <xdr:row>52</xdr:row>
      <xdr:rowOff>82139</xdr:rowOff>
    </xdr:to>
    <xdr:graphicFrame macro="">
      <xdr:nvGraphicFramePr>
        <xdr:cNvPr id="37" name="Chart 36">
          <a:extLst>
            <a:ext uri="{FF2B5EF4-FFF2-40B4-BE49-F238E27FC236}">
              <a16:creationId xmlns:a16="http://schemas.microsoft.com/office/drawing/2014/main" id="{82599184-09AF-47A5-9935-D73C6401A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1</xdr:rowOff>
    </xdr:from>
    <xdr:to>
      <xdr:col>21</xdr:col>
      <xdr:colOff>141513</xdr:colOff>
      <xdr:row>16</xdr:row>
      <xdr:rowOff>152401</xdr:rowOff>
    </xdr:to>
    <xdr:graphicFrame macro="">
      <xdr:nvGraphicFramePr>
        <xdr:cNvPr id="38" name="Chart 37">
          <a:extLst>
            <a:ext uri="{FF2B5EF4-FFF2-40B4-BE49-F238E27FC236}">
              <a16:creationId xmlns:a16="http://schemas.microsoft.com/office/drawing/2014/main" id="{BE8A80B6-4A2B-42A4-95C3-50511EC72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17</xdr:row>
      <xdr:rowOff>65315</xdr:rowOff>
    </xdr:from>
    <xdr:to>
      <xdr:col>21</xdr:col>
      <xdr:colOff>169222</xdr:colOff>
      <xdr:row>33</xdr:row>
      <xdr:rowOff>152400</xdr:rowOff>
    </xdr:to>
    <xdr:graphicFrame macro="">
      <xdr:nvGraphicFramePr>
        <xdr:cNvPr id="39" name="Chart 38">
          <a:extLst>
            <a:ext uri="{FF2B5EF4-FFF2-40B4-BE49-F238E27FC236}">
              <a16:creationId xmlns:a16="http://schemas.microsoft.com/office/drawing/2014/main" id="{F53900CB-B581-4DEF-B981-361569694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597725</xdr:colOff>
      <xdr:row>34</xdr:row>
      <xdr:rowOff>124494</xdr:rowOff>
    </xdr:from>
    <xdr:to>
      <xdr:col>21</xdr:col>
      <xdr:colOff>161305</xdr:colOff>
      <xdr:row>52</xdr:row>
      <xdr:rowOff>76200</xdr:rowOff>
    </xdr:to>
    <xdr:graphicFrame macro="">
      <xdr:nvGraphicFramePr>
        <xdr:cNvPr id="40" name="Chart 39">
          <a:extLst>
            <a:ext uri="{FF2B5EF4-FFF2-40B4-BE49-F238E27FC236}">
              <a16:creationId xmlns:a16="http://schemas.microsoft.com/office/drawing/2014/main" id="{1600A46A-C136-4F1B-B7F5-7F4E27312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31273</xdr:rowOff>
    </xdr:to>
    <xdr:graphicFrame macro="">
      <xdr:nvGraphicFramePr>
        <xdr:cNvPr id="41" name="Chart 40">
          <a:extLst>
            <a:ext uri="{FF2B5EF4-FFF2-40B4-BE49-F238E27FC236}">
              <a16:creationId xmlns:a16="http://schemas.microsoft.com/office/drawing/2014/main" id="{62CCACC2-457C-4826-8B5E-F2AD65E17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598716</xdr:colOff>
      <xdr:row>17</xdr:row>
      <xdr:rowOff>101337</xdr:rowOff>
    </xdr:from>
    <xdr:to>
      <xdr:col>32</xdr:col>
      <xdr:colOff>147450</xdr:colOff>
      <xdr:row>34</xdr:row>
      <xdr:rowOff>81148</xdr:rowOff>
    </xdr:to>
    <xdr:graphicFrame macro="">
      <xdr:nvGraphicFramePr>
        <xdr:cNvPr id="42" name="Chart 41">
          <a:extLst>
            <a:ext uri="{FF2B5EF4-FFF2-40B4-BE49-F238E27FC236}">
              <a16:creationId xmlns:a16="http://schemas.microsoft.com/office/drawing/2014/main" id="{80C2C892-39C1-424C-AFCD-29FCE4EBE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608611</xdr:colOff>
      <xdr:row>34</xdr:row>
      <xdr:rowOff>146265</xdr:rowOff>
    </xdr:from>
    <xdr:to>
      <xdr:col>32</xdr:col>
      <xdr:colOff>172191</xdr:colOff>
      <xdr:row>53</xdr:row>
      <xdr:rowOff>24939</xdr:rowOff>
    </xdr:to>
    <xdr:graphicFrame macro="">
      <xdr:nvGraphicFramePr>
        <xdr:cNvPr id="43" name="Chart 42">
          <a:extLst>
            <a:ext uri="{FF2B5EF4-FFF2-40B4-BE49-F238E27FC236}">
              <a16:creationId xmlns:a16="http://schemas.microsoft.com/office/drawing/2014/main" id="{436ED799-F158-4C0B-B98B-063FE9345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65315</xdr:rowOff>
    </xdr:to>
    <xdr:graphicFrame macro="">
      <xdr:nvGraphicFramePr>
        <xdr:cNvPr id="44" name="Chart 43">
          <a:extLst>
            <a:ext uri="{FF2B5EF4-FFF2-40B4-BE49-F238E27FC236}">
              <a16:creationId xmlns:a16="http://schemas.microsoft.com/office/drawing/2014/main" id="{FD189B22-D5AD-4D99-8A9C-0C94C4712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598717</xdr:colOff>
      <xdr:row>17</xdr:row>
      <xdr:rowOff>118754</xdr:rowOff>
    </xdr:from>
    <xdr:to>
      <xdr:col>43</xdr:col>
      <xdr:colOff>147451</xdr:colOff>
      <xdr:row>34</xdr:row>
      <xdr:rowOff>87085</xdr:rowOff>
    </xdr:to>
    <xdr:graphicFrame macro="">
      <xdr:nvGraphicFramePr>
        <xdr:cNvPr id="45" name="Chart 44">
          <a:extLst>
            <a:ext uri="{FF2B5EF4-FFF2-40B4-BE49-F238E27FC236}">
              <a16:creationId xmlns:a16="http://schemas.microsoft.com/office/drawing/2014/main" id="{01CB8B11-4CEE-4A16-9E15-555640995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608610</xdr:colOff>
      <xdr:row>34</xdr:row>
      <xdr:rowOff>148442</xdr:rowOff>
    </xdr:from>
    <xdr:to>
      <xdr:col>43</xdr:col>
      <xdr:colOff>172190</xdr:colOff>
      <xdr:row>53</xdr:row>
      <xdr:rowOff>54428</xdr:rowOff>
    </xdr:to>
    <xdr:graphicFrame macro="">
      <xdr:nvGraphicFramePr>
        <xdr:cNvPr id="46" name="Chart 45">
          <a:extLst>
            <a:ext uri="{FF2B5EF4-FFF2-40B4-BE49-F238E27FC236}">
              <a16:creationId xmlns:a16="http://schemas.microsoft.com/office/drawing/2014/main" id="{9CED658A-3809-47EB-8E9C-819B6A484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450272</xdr:colOff>
      <xdr:row>18</xdr:row>
      <xdr:rowOff>75853</xdr:rowOff>
    </xdr:to>
    <xdr:graphicFrame macro="">
      <xdr:nvGraphicFramePr>
        <xdr:cNvPr id="21" name="Chart 20">
          <a:extLst>
            <a:ext uri="{FF2B5EF4-FFF2-40B4-BE49-F238E27FC236}">
              <a16:creationId xmlns:a16="http://schemas.microsoft.com/office/drawing/2014/main" id="{7ACF3686-26D2-4419-8858-86B10E924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0</xdr:rowOff>
    </xdr:from>
    <xdr:to>
      <xdr:col>19</xdr:col>
      <xdr:colOff>450272</xdr:colOff>
      <xdr:row>18</xdr:row>
      <xdr:rowOff>75853</xdr:rowOff>
    </xdr:to>
    <xdr:graphicFrame macro="">
      <xdr:nvGraphicFramePr>
        <xdr:cNvPr id="25" name="Chart 24">
          <a:extLst>
            <a:ext uri="{FF2B5EF4-FFF2-40B4-BE49-F238E27FC236}">
              <a16:creationId xmlns:a16="http://schemas.microsoft.com/office/drawing/2014/main" id="{62A2A69E-48AB-4F69-9644-CED47CE46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0</xdr:row>
      <xdr:rowOff>0</xdr:rowOff>
    </xdr:from>
    <xdr:to>
      <xdr:col>29</xdr:col>
      <xdr:colOff>450272</xdr:colOff>
      <xdr:row>18</xdr:row>
      <xdr:rowOff>75852</xdr:rowOff>
    </xdr:to>
    <xdr:graphicFrame macro="">
      <xdr:nvGraphicFramePr>
        <xdr:cNvPr id="26" name="Chart 25">
          <a:extLst>
            <a:ext uri="{FF2B5EF4-FFF2-40B4-BE49-F238E27FC236}">
              <a16:creationId xmlns:a16="http://schemas.microsoft.com/office/drawing/2014/main" id="{EE65D6F7-A5E9-4879-A77A-233DE3225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0</xdr:row>
      <xdr:rowOff>0</xdr:rowOff>
    </xdr:from>
    <xdr:to>
      <xdr:col>39</xdr:col>
      <xdr:colOff>450272</xdr:colOff>
      <xdr:row>18</xdr:row>
      <xdr:rowOff>75852</xdr:rowOff>
    </xdr:to>
    <xdr:graphicFrame macro="">
      <xdr:nvGraphicFramePr>
        <xdr:cNvPr id="27" name="Chart 26">
          <a:extLst>
            <a:ext uri="{FF2B5EF4-FFF2-40B4-BE49-F238E27FC236}">
              <a16:creationId xmlns:a16="http://schemas.microsoft.com/office/drawing/2014/main" id="{F62EFE9B-F221-4164-B58F-97F159738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0</xdr:rowOff>
    </xdr:from>
    <xdr:to>
      <xdr:col>9</xdr:col>
      <xdr:colOff>450272</xdr:colOff>
      <xdr:row>38</xdr:row>
      <xdr:rowOff>32038</xdr:rowOff>
    </xdr:to>
    <xdr:graphicFrame macro="">
      <xdr:nvGraphicFramePr>
        <xdr:cNvPr id="28" name="Chart 27">
          <a:extLst>
            <a:ext uri="{FF2B5EF4-FFF2-40B4-BE49-F238E27FC236}">
              <a16:creationId xmlns:a16="http://schemas.microsoft.com/office/drawing/2014/main" id="{E0215F18-9043-4745-8CC7-67E3BAB48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19</xdr:row>
      <xdr:rowOff>0</xdr:rowOff>
    </xdr:from>
    <xdr:to>
      <xdr:col>19</xdr:col>
      <xdr:colOff>450272</xdr:colOff>
      <xdr:row>38</xdr:row>
      <xdr:rowOff>32038</xdr:rowOff>
    </xdr:to>
    <xdr:graphicFrame macro="">
      <xdr:nvGraphicFramePr>
        <xdr:cNvPr id="32" name="Chart 31">
          <a:extLst>
            <a:ext uri="{FF2B5EF4-FFF2-40B4-BE49-F238E27FC236}">
              <a16:creationId xmlns:a16="http://schemas.microsoft.com/office/drawing/2014/main" id="{90060873-CB9C-432A-84AE-73D490CE2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19</xdr:row>
      <xdr:rowOff>0</xdr:rowOff>
    </xdr:from>
    <xdr:to>
      <xdr:col>29</xdr:col>
      <xdr:colOff>450272</xdr:colOff>
      <xdr:row>38</xdr:row>
      <xdr:rowOff>32037</xdr:rowOff>
    </xdr:to>
    <xdr:graphicFrame macro="">
      <xdr:nvGraphicFramePr>
        <xdr:cNvPr id="33" name="Chart 32">
          <a:extLst>
            <a:ext uri="{FF2B5EF4-FFF2-40B4-BE49-F238E27FC236}">
              <a16:creationId xmlns:a16="http://schemas.microsoft.com/office/drawing/2014/main" id="{7F812416-D606-413B-9B43-E4D8B0842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19</xdr:row>
      <xdr:rowOff>0</xdr:rowOff>
    </xdr:from>
    <xdr:to>
      <xdr:col>39</xdr:col>
      <xdr:colOff>450272</xdr:colOff>
      <xdr:row>38</xdr:row>
      <xdr:rowOff>32037</xdr:rowOff>
    </xdr:to>
    <xdr:graphicFrame macro="">
      <xdr:nvGraphicFramePr>
        <xdr:cNvPr id="34" name="Chart 33">
          <a:extLst>
            <a:ext uri="{FF2B5EF4-FFF2-40B4-BE49-F238E27FC236}">
              <a16:creationId xmlns:a16="http://schemas.microsoft.com/office/drawing/2014/main" id="{A630D0BE-045D-40E7-B82D-740158B4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v>
    <v>8</v>
    <v>0</v>
    <v>1</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12121"/>
  </sheetPr>
  <dimension ref="A1:AZ1003"/>
  <sheetViews>
    <sheetView showGridLines="0" zoomScaleNormal="100" workbookViewId="0">
      <selection activeCell="D20" sqref="D20"/>
    </sheetView>
  </sheetViews>
  <sheetFormatPr defaultColWidth="8.88671875" defaultRowHeight="13.8" x14ac:dyDescent="0.25"/>
  <cols>
    <col min="1" max="16384" width="8.88671875" style="3"/>
  </cols>
  <sheetData>
    <row r="1" spans="1:52" s="7" customFormat="1"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spans="1:52" s="9" customFormat="1" ht="14.25" customHeight="1" x14ac:dyDescent="0.25">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row>
    <row r="3" spans="1:52"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24.6" x14ac:dyDescent="0.4">
      <c r="A4" s="2"/>
      <c r="B4" s="10" t="s">
        <v>20</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25">
      <c r="A5" s="2"/>
      <c r="B5" s="2" t="s">
        <v>13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25">
      <c r="A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25">
      <c r="A10" s="2"/>
      <c r="B10" s="2"/>
      <c r="C10" s="2"/>
      <c r="D10" s="2"/>
      <c r="E10" s="2"/>
      <c r="F10" s="2"/>
      <c r="G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25">
      <c r="A15" s="2"/>
      <c r="B15" s="2" t="s">
        <v>12</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25">
      <c r="A16" s="2"/>
      <c r="B16" s="11" t="str">
        <f>HYPERLINK("https://github.com/edwardoughton/ascend")</f>
        <v>https://github.com/edwardoughton/ascend</v>
      </c>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25">
      <c r="A18" s="2"/>
      <c r="B18" s="4" t="s">
        <v>0</v>
      </c>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25">
      <c r="A19" s="2"/>
      <c r="B19" s="2" t="s">
        <v>15</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25">
      <c r="A20" s="2"/>
      <c r="B20" s="2" t="s">
        <v>14</v>
      </c>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25">
      <c r="A21" s="2"/>
      <c r="B21" s="5" t="s">
        <v>16</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25">
      <c r="A22" s="2"/>
      <c r="B22" s="5" t="s">
        <v>17</v>
      </c>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25">
      <c r="A23" s="2"/>
      <c r="B23" s="5" t="s">
        <v>18</v>
      </c>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25">
      <c r="A25" s="2"/>
      <c r="B25" s="4" t="s">
        <v>19</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25">
      <c r="A26" s="2"/>
      <c r="B26" s="2" t="s">
        <v>21</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25">
      <c r="A27" s="2"/>
      <c r="B27" s="2" t="s">
        <v>22</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25">
      <c r="A28" s="2"/>
      <c r="B28" s="2" t="s">
        <v>23</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25">
      <c r="A29" s="2"/>
      <c r="B29" s="5"/>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25">
      <c r="A30" s="2"/>
      <c r="B30" s="4" t="s">
        <v>1</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spans="1:52" x14ac:dyDescent="0.25">
      <c r="A31" s="2"/>
      <c r="B31" s="2" t="s">
        <v>24</v>
      </c>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spans="1:52"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spans="1:52" x14ac:dyDescent="0.25">
      <c r="A33" s="2"/>
      <c r="B33" s="4" t="s">
        <v>2</v>
      </c>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spans="1:52" x14ac:dyDescent="0.25">
      <c r="A34" s="2"/>
      <c r="B34" s="2" t="s">
        <v>25</v>
      </c>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spans="1:52"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spans="1:52"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spans="1:52"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spans="1:52"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spans="1:52"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spans="1:52"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spans="1:52"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spans="1:52"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spans="1:52"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spans="1:52"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spans="1:52"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spans="1:52"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spans="1:52"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spans="1:52"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spans="1:52"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spans="1:52"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spans="1:52"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spans="1:52"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spans="1:52"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spans="1:52"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spans="1:52"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spans="1:52"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spans="1:52"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spans="1:52"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spans="1:52"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spans="1:52"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spans="1:52"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spans="1:52"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spans="1:52"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spans="1:52"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spans="1:52"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spans="1:5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spans="1:5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spans="1:5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spans="1:5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spans="1:5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spans="1:5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spans="1:5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spans="1:5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spans="1:5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spans="1:5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spans="1:5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spans="1:5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spans="1:5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spans="1:5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spans="1:5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spans="1:5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spans="1:5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spans="1:5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spans="1:5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spans="1:5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spans="1:5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spans="1:5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spans="1:5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spans="1:5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spans="1:5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spans="1:5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spans="1:5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spans="1:5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spans="1:5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spans="1:5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spans="1:5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spans="1:5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spans="1:5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spans="1:5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spans="1:5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spans="1:5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spans="1:5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spans="1:5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spans="1:5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spans="1:5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spans="1:5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spans="1:5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spans="1:5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spans="1:5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spans="1:5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spans="1:5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spans="1:5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spans="1:5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spans="1:5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spans="1:5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1:5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spans="1:5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spans="1:5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spans="1:5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spans="1:5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spans="1:5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1:5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spans="1:5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spans="1:5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spans="1:5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spans="1:5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spans="1:5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spans="1:5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spans="1:5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spans="1:5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spans="1:5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spans="1:5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spans="1:5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spans="1:5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spans="1:5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spans="1:5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spans="1:5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spans="1:5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spans="1:5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spans="1:5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spans="1:5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spans="1:5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spans="1:5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spans="1:5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spans="1:5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spans="1:5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1:5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spans="1:5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spans="1:5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spans="1:5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spans="1:5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spans="1:5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1:5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spans="1:5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spans="1:5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spans="1:5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spans="1:5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spans="1:5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spans="1:5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spans="1:5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spans="1:5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spans="1:5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spans="1:5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spans="1:5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spans="1:5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spans="1:5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spans="1:5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spans="1:5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spans="1:5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spans="1:5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spans="1:5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spans="1:5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1:5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spans="1:5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spans="1:5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spans="1:5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spans="1:5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spans="1:5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spans="1:5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spans="1:5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spans="1:5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spans="1:5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spans="1:5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spans="1:5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spans="1:5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spans="1:5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spans="1:5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spans="1:5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row r="192" spans="1:5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row>
    <row r="193" spans="1:5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row>
    <row r="194" spans="1:5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row>
    <row r="195" spans="1:5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row>
    <row r="196" spans="1:5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row>
    <row r="197" spans="1:5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row>
    <row r="198" spans="1:5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row>
    <row r="199" spans="1:5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row>
    <row r="200" spans="1:5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row>
    <row r="201" spans="1:5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row>
    <row r="202" spans="1:5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row>
    <row r="203" spans="1:5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row>
    <row r="204" spans="1:5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row>
    <row r="205" spans="1:5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row>
    <row r="206" spans="1:5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row>
    <row r="207" spans="1:5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row>
    <row r="208" spans="1:5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row>
    <row r="209" spans="1:5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1:5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row>
    <row r="211" spans="1:5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row>
    <row r="212" spans="1:5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1:5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row>
    <row r="214" spans="1:5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row>
    <row r="215" spans="1:5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row>
    <row r="216" spans="1:5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row>
    <row r="217" spans="1:5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row>
    <row r="218" spans="1:5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row>
    <row r="219" spans="1:5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row>
    <row r="220" spans="1:5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row>
    <row r="221" spans="1:5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row>
    <row r="222" spans="1:5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row>
    <row r="223" spans="1:5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row>
    <row r="224" spans="1:5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row>
    <row r="225" spans="1:5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row>
    <row r="226" spans="1:5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row>
    <row r="227" spans="1:5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row>
    <row r="228" spans="1:5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row>
    <row r="229" spans="1:5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row>
    <row r="230" spans="1:5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row>
    <row r="231" spans="1:5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row>
    <row r="232" spans="1:5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row>
    <row r="233" spans="1:5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row>
    <row r="234" spans="1:5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row>
    <row r="235" spans="1:5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row>
    <row r="236" spans="1:5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row>
    <row r="237" spans="1:5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row>
    <row r="238" spans="1:5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row>
    <row r="239" spans="1:5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row>
    <row r="240" spans="1:5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row>
    <row r="241" spans="1:5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row>
    <row r="242" spans="1:5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row>
    <row r="243" spans="1:5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1:5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row>
    <row r="245" spans="1:5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row>
    <row r="246" spans="1:5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row>
    <row r="247" spans="1:5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row>
    <row r="248" spans="1:5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row>
    <row r="249" spans="1:5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row>
    <row r="250" spans="1:5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row>
    <row r="251" spans="1:5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row>
    <row r="252" spans="1:5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row>
    <row r="253" spans="1:5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row>
    <row r="254" spans="1:5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row>
    <row r="255" spans="1:5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row>
    <row r="256" spans="1:5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row>
    <row r="257" spans="1:5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1:5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row>
    <row r="259" spans="1:5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row>
    <row r="260" spans="1:5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row>
    <row r="261" spans="1:5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row>
    <row r="262" spans="1:5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row>
    <row r="263" spans="1:5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row>
    <row r="264" spans="1:5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row>
    <row r="265" spans="1:5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row>
    <row r="266" spans="1:5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row>
    <row r="267" spans="1:5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row>
    <row r="268" spans="1:5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spans="1:5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row>
    <row r="270" spans="1:5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1:5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row>
    <row r="272" spans="1:5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row>
    <row r="273" spans="1:5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row>
    <row r="274" spans="1:5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1:5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row>
    <row r="276" spans="1:5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row>
    <row r="277" spans="1:5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row>
    <row r="278" spans="1:5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row>
    <row r="279" spans="1:5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spans="1:5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row>
    <row r="281" spans="1:5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row>
    <row r="282" spans="1:5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row>
    <row r="283" spans="1:5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row>
    <row r="284" spans="1:5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row>
    <row r="285" spans="1:5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row>
    <row r="286" spans="1:5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row>
    <row r="287" spans="1:5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row>
    <row r="288" spans="1:5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row>
    <row r="289" spans="1:5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row>
    <row r="290" spans="1:5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1:5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row>
    <row r="292" spans="1:5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row>
    <row r="293" spans="1:5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row>
    <row r="294" spans="1:5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row>
    <row r="295" spans="1:5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row>
    <row r="296" spans="1:5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1:5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row>
    <row r="298" spans="1:5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row>
    <row r="299" spans="1:5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row>
    <row r="300" spans="1:5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row>
    <row r="301" spans="1:5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row>
    <row r="302" spans="1:5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row>
    <row r="303" spans="1:5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row>
    <row r="304" spans="1:5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row>
    <row r="305" spans="1:5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1:5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row>
    <row r="307" spans="1:5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row>
    <row r="308" spans="1:5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row>
    <row r="309" spans="1:5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row>
    <row r="310" spans="1:5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1:5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row>
    <row r="312" spans="1:5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row>
    <row r="313" spans="1:5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row>
    <row r="314" spans="1:5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row>
    <row r="315" spans="1:5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row>
    <row r="316" spans="1:5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row>
    <row r="317" spans="1:5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1:5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row>
    <row r="319" spans="1:5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row>
    <row r="320" spans="1:5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spans="1:5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row>
    <row r="322" spans="1:5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row>
    <row r="323" spans="1:5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row>
    <row r="324" spans="1:5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row>
    <row r="325" spans="1:5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row>
    <row r="326" spans="1:5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1:5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1:5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1:5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row>
    <row r="330" spans="1:5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row>
    <row r="331" spans="1:5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row>
    <row r="332" spans="1:5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1:5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row>
    <row r="334" spans="1:5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row>
    <row r="335" spans="1:5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row>
    <row r="336" spans="1:5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row>
    <row r="337" spans="1:5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row>
    <row r="338" spans="1:5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row>
    <row r="339" spans="1:5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row>
    <row r="340" spans="1:5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row>
    <row r="341" spans="1:5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1:5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row>
    <row r="343" spans="1:5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row>
    <row r="344" spans="1:5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row>
    <row r="345" spans="1:5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row>
    <row r="346" spans="1:5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1:5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row>
    <row r="348" spans="1:5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row>
    <row r="349" spans="1:5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1:5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row>
    <row r="351" spans="1:5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row>
    <row r="352" spans="1:5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1:5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row>
    <row r="354" spans="1:5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row>
    <row r="355" spans="1:5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1:5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row>
    <row r="357" spans="1:5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row>
    <row r="358" spans="1:5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row>
    <row r="359" spans="1:5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row>
    <row r="360" spans="1:5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1:5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row>
    <row r="362" spans="1:5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row>
    <row r="363" spans="1:5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1:5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row>
    <row r="365" spans="1:5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row>
    <row r="366" spans="1:5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1:5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row>
    <row r="368" spans="1:5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row>
    <row r="369" spans="1:5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row>
    <row r="370" spans="1:5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row>
    <row r="371" spans="1:5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row>
    <row r="372" spans="1:5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spans="1:5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row>
    <row r="374" spans="1:5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row>
    <row r="375" spans="1:5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row>
    <row r="376" spans="1:5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row>
    <row r="377" spans="1:5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row>
    <row r="378" spans="1:5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row>
    <row r="379" spans="1:5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row>
    <row r="380" spans="1:5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row>
    <row r="381" spans="1:5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row>
    <row r="382" spans="1:5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row>
    <row r="383" spans="1:5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row>
    <row r="384" spans="1:5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row>
    <row r="385" spans="1:5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1:5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row>
    <row r="387" spans="1:5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row>
    <row r="388" spans="1:5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row>
    <row r="389" spans="1:5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1:5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row>
    <row r="391" spans="1:5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row>
    <row r="392" spans="1:5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1:5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row>
    <row r="394" spans="1:5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row>
    <row r="395" spans="1:5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row>
    <row r="396" spans="1:5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row>
    <row r="397" spans="1:5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row>
    <row r="398" spans="1:5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row>
    <row r="399" spans="1:5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row>
    <row r="400" spans="1:5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row>
    <row r="401" spans="1:5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row>
    <row r="402" spans="1:5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row>
    <row r="403" spans="1:5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row>
    <row r="404" spans="1:5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row>
    <row r="405" spans="1:5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1:5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row>
    <row r="407" spans="1:5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row>
    <row r="408" spans="1:5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row>
    <row r="409" spans="1:5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spans="1:5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1:5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row>
    <row r="412" spans="1:5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row>
    <row r="413" spans="1:5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row>
    <row r="414" spans="1:5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1:5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row>
    <row r="416" spans="1:5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row>
    <row r="417" spans="1:5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row>
    <row r="418" spans="1:5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1:5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row>
    <row r="420" spans="1:5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row>
    <row r="421" spans="1:5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row>
    <row r="422" spans="1:5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row>
    <row r="423" spans="1:5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1:5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row>
    <row r="425" spans="1:5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row>
    <row r="426" spans="1:5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row>
    <row r="427" spans="1:5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row>
    <row r="428" spans="1:5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row>
    <row r="429" spans="1:5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row>
    <row r="430" spans="1:5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1:5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row>
    <row r="432" spans="1:5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row>
    <row r="433" spans="1:5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row>
    <row r="434" spans="1:5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row>
    <row r="435" spans="1:5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row>
    <row r="436" spans="1:5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row>
    <row r="437" spans="1:5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row>
    <row r="438" spans="1:5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row>
    <row r="439" spans="1:5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1:5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row>
    <row r="441" spans="1:5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row>
    <row r="442" spans="1:5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row>
    <row r="443" spans="1:5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row>
    <row r="444" spans="1:5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row>
    <row r="445" spans="1:5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row>
    <row r="446" spans="1:5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row>
    <row r="447" spans="1:5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row>
    <row r="448" spans="1:5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row>
    <row r="449" spans="1:5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row>
    <row r="450" spans="1:5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row>
    <row r="451" spans="1:5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row>
    <row r="452" spans="1:5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row>
    <row r="453" spans="1:5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row>
    <row r="454" spans="1:5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row>
    <row r="455" spans="1:5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row>
    <row r="456" spans="1:5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row>
    <row r="457" spans="1:5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row>
    <row r="458" spans="1:5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row>
    <row r="459" spans="1:5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row>
    <row r="460" spans="1:5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row>
    <row r="461" spans="1:5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row>
    <row r="462" spans="1:5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row>
    <row r="463" spans="1:5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row>
    <row r="464" spans="1:5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1:5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row>
    <row r="466" spans="1:5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row>
    <row r="467" spans="1:5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row>
    <row r="468" spans="1:5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row>
    <row r="469" spans="1:5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row>
    <row r="470" spans="1:5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row>
    <row r="471" spans="1:5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row>
    <row r="472" spans="1:5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row>
    <row r="473" spans="1:5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row>
    <row r="474" spans="1:5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row>
    <row r="475" spans="1:5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row>
    <row r="476" spans="1:5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row>
    <row r="477" spans="1:5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row>
    <row r="478" spans="1:5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row>
    <row r="479" spans="1:5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row>
    <row r="480" spans="1:5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row>
    <row r="481" spans="1:5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row>
    <row r="482" spans="1:5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row>
    <row r="483" spans="1:5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row>
    <row r="484" spans="1:5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row>
    <row r="485" spans="1:5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row>
    <row r="486" spans="1:5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row>
    <row r="487" spans="1:5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row>
    <row r="488" spans="1:5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row>
    <row r="489" spans="1:5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1:5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row>
    <row r="491" spans="1:5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1:5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row>
    <row r="493" spans="1:5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row>
    <row r="494" spans="1:5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row>
    <row r="495" spans="1:5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row>
    <row r="496" spans="1:5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row>
    <row r="497" spans="1:5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row>
    <row r="498" spans="1:5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row>
    <row r="499" spans="1:5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row>
    <row r="500" spans="1:5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row>
    <row r="501" spans="1:5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row>
    <row r="502" spans="1:5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row>
    <row r="503" spans="1:5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row>
    <row r="504" spans="1:5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row>
    <row r="505" spans="1:5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1:5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row>
    <row r="507" spans="1:5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row>
    <row r="508" spans="1:5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row>
    <row r="509" spans="1:5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1:5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row>
    <row r="511" spans="1:5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row>
    <row r="512" spans="1:5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row>
    <row r="513" spans="1:5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1:5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row>
    <row r="515" spans="1:5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row>
    <row r="516" spans="1:5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row>
    <row r="517" spans="1:5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row>
    <row r="518" spans="1:5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row>
    <row r="519" spans="1:5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row>
    <row r="520" spans="1:5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row>
    <row r="521" spans="1:5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row>
    <row r="522" spans="1:5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row>
    <row r="523" spans="1:5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row>
    <row r="524" spans="1:5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row>
    <row r="525" spans="1:5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row>
    <row r="526" spans="1:5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row>
    <row r="527" spans="1:5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row>
    <row r="528" spans="1:5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row>
    <row r="529" spans="1:5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row>
    <row r="530" spans="1:5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row>
    <row r="531" spans="1:5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1:5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row>
    <row r="533" spans="1:5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row>
    <row r="534" spans="1:5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row>
    <row r="535" spans="1:5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row>
    <row r="536" spans="1:5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row>
    <row r="537" spans="1:5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row>
    <row r="538" spans="1:5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row>
    <row r="539" spans="1:5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row>
    <row r="540" spans="1:5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row>
    <row r="541" spans="1:5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row>
    <row r="542" spans="1:5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row>
    <row r="543" spans="1:5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row>
    <row r="544" spans="1:5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row>
    <row r="545" spans="1:5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row>
    <row r="546" spans="1:5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row>
    <row r="547" spans="1:5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row>
    <row r="548" spans="1:5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row>
    <row r="549" spans="1:5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row>
    <row r="550" spans="1:5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row>
    <row r="551" spans="1:5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row>
    <row r="552" spans="1:5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row>
    <row r="553" spans="1:5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row>
    <row r="554" spans="1:5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row>
    <row r="555" spans="1:5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row>
    <row r="556" spans="1:5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row>
    <row r="557" spans="1:5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row>
    <row r="558" spans="1:5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row>
    <row r="559" spans="1:5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row>
    <row r="560" spans="1:5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row>
    <row r="561" spans="1:5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row>
    <row r="562" spans="1:5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row>
    <row r="563" spans="1:5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row>
    <row r="564" spans="1:5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row>
    <row r="565" spans="1:5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row>
    <row r="566" spans="1:5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row>
    <row r="567" spans="1:5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row>
    <row r="568" spans="1:5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row>
    <row r="569" spans="1:5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row>
    <row r="570" spans="1:5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row>
    <row r="571" spans="1:5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row>
    <row r="572" spans="1:5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row>
    <row r="573" spans="1:5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row>
    <row r="574" spans="1:5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row>
    <row r="575" spans="1:5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row>
    <row r="576" spans="1:5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row>
    <row r="577" spans="1:5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row>
    <row r="578" spans="1:5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row>
    <row r="579" spans="1:5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row>
    <row r="580" spans="1:5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row>
    <row r="581" spans="1:5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row>
    <row r="582" spans="1:5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row>
    <row r="583" spans="1:5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row>
    <row r="584" spans="1:5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row>
    <row r="585" spans="1:5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row>
    <row r="586" spans="1:5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row>
    <row r="587" spans="1:5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row>
    <row r="588" spans="1:5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row>
    <row r="589" spans="1:5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row>
    <row r="590" spans="1:5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row>
    <row r="591" spans="1:5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row>
    <row r="592" spans="1:5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row>
    <row r="593" spans="1:5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row>
    <row r="594" spans="1:5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row>
    <row r="595" spans="1:5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row>
    <row r="596" spans="1:5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row>
    <row r="597" spans="1:5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row>
    <row r="598" spans="1:5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row>
    <row r="599" spans="1:5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row>
    <row r="600" spans="1:5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row>
    <row r="601" spans="1:5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row>
    <row r="602" spans="1:5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row>
    <row r="603" spans="1:5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row>
    <row r="604" spans="1:5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row>
    <row r="605" spans="1:5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row>
    <row r="606" spans="1:5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row>
    <row r="607" spans="1:5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row>
    <row r="608" spans="1:5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row>
    <row r="609" spans="1:5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row>
    <row r="610" spans="1:5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row>
    <row r="611" spans="1:5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row>
    <row r="612" spans="1:5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row>
    <row r="613" spans="1:5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row>
    <row r="614" spans="1:5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row>
    <row r="615" spans="1:5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row>
    <row r="616" spans="1:5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row>
    <row r="617" spans="1:5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row>
    <row r="618" spans="1:5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row>
    <row r="619" spans="1:5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row>
    <row r="620" spans="1:5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row>
    <row r="621" spans="1:5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row>
    <row r="622" spans="1:5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row>
    <row r="623" spans="1:5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row>
    <row r="624" spans="1:5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row>
    <row r="625" spans="1:5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row>
    <row r="626" spans="1:5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row>
    <row r="627" spans="1:5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row>
    <row r="628" spans="1:5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row>
    <row r="629" spans="1:5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row>
    <row r="630" spans="1:5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row>
    <row r="631" spans="1:5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row>
    <row r="632" spans="1:5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row>
    <row r="633" spans="1:5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row>
    <row r="634" spans="1:5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row>
    <row r="635" spans="1:5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row>
    <row r="636" spans="1:5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row>
    <row r="637" spans="1:5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row>
    <row r="638" spans="1:5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row>
    <row r="639" spans="1:5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row>
    <row r="640" spans="1:5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row>
    <row r="641" spans="1:5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row>
    <row r="642" spans="1:5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row>
    <row r="643" spans="1:5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row>
    <row r="644" spans="1:5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row>
    <row r="645" spans="1:5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row>
    <row r="646" spans="1:5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row>
    <row r="647" spans="1:5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row>
    <row r="648" spans="1:5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row>
    <row r="649" spans="1:5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row>
    <row r="650" spans="1:5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row>
    <row r="651" spans="1:5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row>
    <row r="652" spans="1:5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row>
    <row r="653" spans="1:5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row>
    <row r="654" spans="1:5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row>
    <row r="655" spans="1:5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row>
    <row r="656" spans="1:5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row>
    <row r="657" spans="1:5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row>
    <row r="658" spans="1:5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row>
    <row r="659" spans="1:5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row>
    <row r="660" spans="1:5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row>
    <row r="661" spans="1:5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row>
    <row r="662" spans="1:5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row>
    <row r="663" spans="1:5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row>
    <row r="664" spans="1:5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row>
    <row r="665" spans="1:5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row>
    <row r="666" spans="1:5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row>
    <row r="667" spans="1:5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row>
    <row r="668" spans="1:5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row>
    <row r="669" spans="1:5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row>
    <row r="670" spans="1:5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row>
    <row r="671" spans="1:5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row>
    <row r="672" spans="1:5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row>
    <row r="673" spans="1:5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row>
    <row r="674" spans="1:5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row>
    <row r="675" spans="1:5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row>
    <row r="676" spans="1:5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row>
    <row r="677" spans="1:5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row>
    <row r="678" spans="1:5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row>
    <row r="679" spans="1:5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row>
    <row r="680" spans="1:5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row>
    <row r="681" spans="1:5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row>
    <row r="682" spans="1:5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row>
    <row r="683" spans="1:5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row>
    <row r="684" spans="1:5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row>
    <row r="685" spans="1:5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row>
    <row r="686" spans="1:5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row>
    <row r="687" spans="1:5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row>
    <row r="688" spans="1:5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row>
    <row r="689" spans="1:5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row>
    <row r="690" spans="1:5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row>
    <row r="691" spans="1:5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row>
    <row r="692" spans="1:5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row>
    <row r="693" spans="1:5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row>
    <row r="694" spans="1:5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row>
    <row r="695" spans="1:5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row>
    <row r="696" spans="1:5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row>
    <row r="697" spans="1:5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row>
    <row r="698" spans="1:5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row>
    <row r="699" spans="1:5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row>
    <row r="700" spans="1:5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row>
    <row r="701" spans="1:5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row>
    <row r="702" spans="1:5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row>
    <row r="703" spans="1:5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row>
    <row r="704" spans="1:5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row>
    <row r="705" spans="1:5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row>
    <row r="706" spans="1:5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row>
    <row r="707" spans="1:5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row>
    <row r="708" spans="1:5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row>
    <row r="709" spans="1:5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row>
    <row r="710" spans="1:5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row>
    <row r="711" spans="1:5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row>
    <row r="712" spans="1:5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row>
    <row r="713" spans="1:5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row>
    <row r="714" spans="1:5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row>
    <row r="715" spans="1:5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row>
    <row r="716" spans="1:5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row>
    <row r="717" spans="1:5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row>
    <row r="718" spans="1:5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row>
    <row r="719" spans="1:5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row>
    <row r="720" spans="1:5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row>
    <row r="721" spans="1:5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row>
    <row r="722" spans="1:5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row>
    <row r="723" spans="1:5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row>
    <row r="724" spans="1:5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row>
    <row r="725" spans="1:5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row>
    <row r="726" spans="1:5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row>
    <row r="727" spans="1:5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row>
    <row r="728" spans="1:5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row>
    <row r="729" spans="1:5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row>
    <row r="730" spans="1:5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row>
    <row r="731" spans="1:5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row>
    <row r="732" spans="1:5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row>
    <row r="733" spans="1:5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row>
    <row r="734" spans="1:5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row>
    <row r="735" spans="1:5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row>
    <row r="736" spans="1:5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row>
    <row r="737" spans="1:5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row>
    <row r="738" spans="1:5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row>
    <row r="739" spans="1:5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row>
    <row r="740" spans="1:5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row>
    <row r="741" spans="1:5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row>
    <row r="742" spans="1:5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row>
    <row r="743" spans="1:5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row>
    <row r="744" spans="1:5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row>
    <row r="745" spans="1:5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row>
    <row r="746" spans="1:5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row>
    <row r="747" spans="1:5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row>
    <row r="748" spans="1:5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row>
    <row r="749" spans="1:5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row>
    <row r="750" spans="1:5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row>
    <row r="751" spans="1:5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row>
    <row r="752" spans="1:5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row>
    <row r="753" spans="1:5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row>
    <row r="754" spans="1:5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row>
    <row r="755" spans="1:5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row>
    <row r="756" spans="1:5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row>
    <row r="757" spans="1:5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row>
    <row r="758" spans="1:5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row>
    <row r="759" spans="1:5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row>
    <row r="760" spans="1:5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row>
    <row r="761" spans="1:5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row>
    <row r="762" spans="1:5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row>
    <row r="763" spans="1:5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row>
    <row r="764" spans="1:5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row>
    <row r="765" spans="1:5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row>
    <row r="766" spans="1:5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row>
    <row r="767" spans="1:5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row>
    <row r="768" spans="1:5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row>
    <row r="769" spans="1:5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row>
    <row r="770" spans="1:5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row>
    <row r="771" spans="1:5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row>
    <row r="772" spans="1:5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row>
    <row r="773" spans="1:5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row>
    <row r="774" spans="1:5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row>
    <row r="775" spans="1:5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row>
    <row r="776" spans="1:5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row>
    <row r="777" spans="1:5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row>
    <row r="778" spans="1:5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row>
    <row r="779" spans="1:5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row>
    <row r="780" spans="1:5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row>
    <row r="781" spans="1:5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row>
    <row r="782" spans="1:5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row>
    <row r="783" spans="1:5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row>
    <row r="784" spans="1:5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row>
    <row r="785" spans="1:5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row>
    <row r="786" spans="1:5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row>
    <row r="787" spans="1:5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row>
    <row r="788" spans="1:5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row>
    <row r="789" spans="1:5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row>
    <row r="790" spans="1:5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row>
    <row r="791" spans="1:5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row>
    <row r="792" spans="1:5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row>
    <row r="793" spans="1:5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row>
    <row r="794" spans="1:5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row>
    <row r="795" spans="1:5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row>
    <row r="796" spans="1:5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row>
    <row r="797" spans="1:5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row>
    <row r="798" spans="1:5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row>
    <row r="799" spans="1:5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row>
    <row r="800" spans="1:5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row>
    <row r="801" spans="1:5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row>
    <row r="802" spans="1:5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row>
    <row r="803" spans="1:5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row>
    <row r="804" spans="1:5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row>
    <row r="805" spans="1:5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row>
    <row r="806" spans="1:5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row>
    <row r="807" spans="1:5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row>
    <row r="808" spans="1:5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row>
    <row r="809" spans="1:5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row>
    <row r="810" spans="1:5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row>
    <row r="811" spans="1:5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row>
    <row r="812" spans="1:5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row>
    <row r="813" spans="1:5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row>
    <row r="814" spans="1:5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row>
    <row r="815" spans="1:5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row>
    <row r="816" spans="1:5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row>
    <row r="817" spans="1:5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row>
    <row r="818" spans="1:5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row>
    <row r="819" spans="1:5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row>
    <row r="820" spans="1:5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row>
    <row r="821" spans="1:5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row>
    <row r="822" spans="1:5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row>
    <row r="823" spans="1:5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row>
    <row r="824" spans="1:5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row>
    <row r="825" spans="1:5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row>
    <row r="826" spans="1:5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row>
    <row r="827" spans="1:5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row>
    <row r="828" spans="1:5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row>
    <row r="829" spans="1:5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row>
    <row r="830" spans="1:5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row>
    <row r="831" spans="1:5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row>
    <row r="832" spans="1:5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row>
    <row r="833" spans="1:5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row>
    <row r="834" spans="1:5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row>
    <row r="835" spans="1:5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row>
    <row r="836" spans="1:5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row>
    <row r="837" spans="1:5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row>
    <row r="838" spans="1:5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row>
    <row r="839" spans="1:5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row>
    <row r="840" spans="1:5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row>
    <row r="841" spans="1:5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row>
    <row r="842" spans="1:5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row>
    <row r="843" spans="1:5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row>
    <row r="844" spans="1:5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row>
    <row r="845" spans="1:5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row>
    <row r="846" spans="1:5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row>
    <row r="847" spans="1:5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row>
    <row r="848" spans="1:5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row>
    <row r="849" spans="1:5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row>
    <row r="850" spans="1:5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row>
    <row r="851" spans="1:5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row>
    <row r="852" spans="1:5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row>
    <row r="853" spans="1:5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row>
    <row r="854" spans="1:5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row>
    <row r="855" spans="1:5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row>
    <row r="856" spans="1:5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row>
    <row r="857" spans="1:5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row>
    <row r="858" spans="1:5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row>
    <row r="859" spans="1:5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row>
    <row r="860" spans="1:5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row>
    <row r="861" spans="1:5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row>
    <row r="862" spans="1:5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row>
    <row r="863" spans="1:5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row>
    <row r="864" spans="1:5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row>
    <row r="865" spans="1:5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row>
    <row r="866" spans="1:5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row>
    <row r="867" spans="1:5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row>
    <row r="868" spans="1:5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row>
    <row r="869" spans="1:5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row>
    <row r="870" spans="1:5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row>
    <row r="871" spans="1:5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row>
    <row r="872" spans="1:5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row>
    <row r="873" spans="1:5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row>
    <row r="874" spans="1:5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row>
    <row r="875" spans="1:5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row>
    <row r="876" spans="1:5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row>
    <row r="877" spans="1:5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row>
    <row r="878" spans="1:5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row>
    <row r="879" spans="1:5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row>
    <row r="880" spans="1:5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row>
    <row r="881" spans="1:5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row>
    <row r="882" spans="1:5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row>
    <row r="883" spans="1:5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row>
    <row r="884" spans="1:5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row>
    <row r="885" spans="1:5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row>
    <row r="886" spans="1:5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row>
    <row r="887" spans="1:5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row>
    <row r="888" spans="1:5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row>
    <row r="889" spans="1:5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row>
    <row r="890" spans="1:5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row>
    <row r="891" spans="1:5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row>
    <row r="892" spans="1:5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row>
    <row r="893" spans="1:5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row>
    <row r="894" spans="1:5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row>
    <row r="895" spans="1:5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row>
    <row r="896" spans="1:5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row>
    <row r="897" spans="1:5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row>
    <row r="898" spans="1:5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row>
    <row r="899" spans="1:5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row>
    <row r="900" spans="1:5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row>
    <row r="901" spans="1:5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row>
    <row r="902" spans="1:5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row>
    <row r="903" spans="1:5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row>
    <row r="904" spans="1:5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row>
    <row r="905" spans="1:5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row>
    <row r="906" spans="1:5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row>
    <row r="907" spans="1:5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row>
    <row r="908" spans="1:5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row>
    <row r="909" spans="1:5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row>
    <row r="910" spans="1:5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row>
    <row r="911" spans="1:5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row>
    <row r="912" spans="1:5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row>
    <row r="913" spans="1:5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row>
    <row r="914" spans="1:5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row>
    <row r="915" spans="1:5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row>
    <row r="916" spans="1:5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row>
    <row r="917" spans="1:5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row>
    <row r="918" spans="1:5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row>
    <row r="919" spans="1:5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row>
    <row r="920" spans="1:5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row>
    <row r="921" spans="1:5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row>
    <row r="922" spans="1:5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row>
    <row r="923" spans="1:5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row>
    <row r="924" spans="1:5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row>
    <row r="925" spans="1:5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row>
    <row r="926" spans="1:5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row>
    <row r="927" spans="1:5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row>
    <row r="928" spans="1:5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row>
    <row r="929" spans="1:5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row>
    <row r="930" spans="1:5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row>
    <row r="931" spans="1:5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row>
    <row r="932" spans="1:5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row>
    <row r="933" spans="1:5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row>
    <row r="934" spans="1:5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row>
    <row r="935" spans="1:5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row>
    <row r="936" spans="1:5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row>
    <row r="937" spans="1:5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row>
    <row r="938" spans="1:5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row>
    <row r="939" spans="1:5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row>
    <row r="940" spans="1:5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row>
    <row r="941" spans="1:5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row>
    <row r="942" spans="1:5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row>
    <row r="943" spans="1:5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row>
    <row r="944" spans="1:5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row>
    <row r="945" spans="1:5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row>
    <row r="946" spans="1:5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row>
    <row r="947" spans="1:5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row>
    <row r="948" spans="1:5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row>
    <row r="949" spans="1:5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row>
    <row r="950" spans="1:5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row>
    <row r="951" spans="1:5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row>
    <row r="952" spans="1:5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row>
    <row r="953" spans="1:5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row>
    <row r="954" spans="1:5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row>
    <row r="955" spans="1:5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row>
    <row r="956" spans="1:5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row>
    <row r="957" spans="1:5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row>
    <row r="958" spans="1:5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row>
    <row r="959" spans="1:5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row>
    <row r="960" spans="1:5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row>
    <row r="961" spans="1:5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row>
    <row r="962" spans="1:5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row>
    <row r="963" spans="1:5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row>
    <row r="964" spans="1:5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row>
    <row r="965" spans="1:5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row>
    <row r="966" spans="1:5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row>
    <row r="967" spans="1:5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row>
    <row r="968" spans="1:5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row>
    <row r="969" spans="1:5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row>
    <row r="970" spans="1:5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row>
    <row r="971" spans="1:5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row>
    <row r="972" spans="1:5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row>
    <row r="973" spans="1:5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row>
    <row r="974" spans="1:5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row>
    <row r="975" spans="1:5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row>
    <row r="976" spans="1:5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row>
    <row r="977" spans="1:5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row>
    <row r="978" spans="1:5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row>
    <row r="979" spans="1:5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row>
    <row r="980" spans="1:5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row>
    <row r="981" spans="1:5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row>
    <row r="982" spans="1:5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row>
    <row r="983" spans="1:5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row>
    <row r="984" spans="1:5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row>
    <row r="985" spans="1:5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row>
    <row r="986" spans="1:5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row>
    <row r="987" spans="1:5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row>
    <row r="988" spans="1:5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row>
    <row r="989" spans="1:5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row>
    <row r="990" spans="1:5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row>
    <row r="991" spans="1:5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row>
    <row r="992" spans="1:5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row>
    <row r="993" spans="1:5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row>
    <row r="994" spans="1:5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row>
    <row r="995" spans="1:5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row>
    <row r="996" spans="1:5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row>
    <row r="997" spans="1:5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row>
    <row r="998" spans="1:5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row>
    <row r="999" spans="1:5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row>
    <row r="1000" spans="1:5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row>
    <row r="1001" spans="1:52"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row>
    <row r="1002" spans="1:52"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row>
    <row r="1003" spans="1:52"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row>
  </sheetData>
  <pageMargins left="0.75" right="0.75" top="1" bottom="1" header="0.5" footer="0.5"/>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212121"/>
  </sheetPr>
  <dimension ref="A1:AZ998"/>
  <sheetViews>
    <sheetView showGridLines="0" zoomScale="70" zoomScaleNormal="70" workbookViewId="0">
      <selection activeCell="D13" sqref="D13"/>
    </sheetView>
  </sheetViews>
  <sheetFormatPr defaultColWidth="8.88671875" defaultRowHeight="13.8" x14ac:dyDescent="0.25"/>
  <cols>
    <col min="1" max="16384" width="8.88671875" style="3"/>
  </cols>
  <sheetData>
    <row r="1" spans="1:52" ht="14.4" customHeight="1" x14ac:dyDescent="0.25">
      <c r="A1" s="244" t="s">
        <v>3</v>
      </c>
      <c r="B1" s="244"/>
      <c r="C1" s="244"/>
      <c r="D1" s="244"/>
      <c r="E1" s="244"/>
      <c r="F1" s="244"/>
      <c r="G1" s="244"/>
      <c r="H1" s="244"/>
      <c r="I1" s="244"/>
      <c r="J1" s="244"/>
      <c r="K1" s="244"/>
      <c r="L1" s="244"/>
      <c r="M1" s="244"/>
      <c r="N1" s="244"/>
      <c r="O1" s="244"/>
      <c r="P1" s="244"/>
      <c r="Q1" s="244"/>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ht="13.8" customHeight="1" x14ac:dyDescent="0.25">
      <c r="A2" s="244"/>
      <c r="B2" s="244"/>
      <c r="C2" s="244"/>
      <c r="D2" s="244"/>
      <c r="E2" s="244"/>
      <c r="F2" s="244"/>
      <c r="G2" s="244"/>
      <c r="H2" s="244"/>
      <c r="I2" s="244"/>
      <c r="J2" s="244"/>
      <c r="K2" s="244"/>
      <c r="L2" s="244"/>
      <c r="M2" s="244"/>
      <c r="N2" s="244"/>
      <c r="O2" s="244"/>
      <c r="P2" s="244"/>
      <c r="Q2" s="244"/>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spans="1:52" ht="13.8" customHeight="1" x14ac:dyDescent="0.25">
      <c r="A3" s="244"/>
      <c r="B3" s="244"/>
      <c r="C3" s="244"/>
      <c r="D3" s="244"/>
      <c r="E3" s="244"/>
      <c r="F3" s="244"/>
      <c r="G3" s="244"/>
      <c r="H3" s="244"/>
      <c r="I3" s="244"/>
      <c r="J3" s="244"/>
      <c r="K3" s="244"/>
      <c r="L3" s="244"/>
      <c r="M3" s="244"/>
      <c r="N3" s="244"/>
      <c r="O3" s="244"/>
      <c r="P3" s="244"/>
      <c r="Q3" s="244"/>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13.8" customHeight="1" x14ac:dyDescent="0.25">
      <c r="A4" s="244"/>
      <c r="B4" s="244"/>
      <c r="C4" s="244"/>
      <c r="D4" s="244"/>
      <c r="E4" s="244"/>
      <c r="F4" s="244"/>
      <c r="G4" s="244"/>
      <c r="H4" s="244"/>
      <c r="I4" s="244"/>
      <c r="J4" s="244"/>
      <c r="K4" s="244"/>
      <c r="L4" s="244"/>
      <c r="M4" s="244"/>
      <c r="N4" s="244"/>
      <c r="O4" s="244"/>
      <c r="P4" s="244"/>
      <c r="Q4" s="244"/>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25">
      <c r="A5" s="244"/>
      <c r="B5" s="244"/>
      <c r="C5" s="244"/>
      <c r="D5" s="244"/>
      <c r="E5" s="244"/>
      <c r="F5" s="244"/>
      <c r="G5" s="244"/>
      <c r="H5" s="244"/>
      <c r="I5" s="244"/>
      <c r="J5" s="244"/>
      <c r="K5" s="244"/>
      <c r="L5" s="244"/>
      <c r="M5" s="244"/>
      <c r="N5" s="244"/>
      <c r="O5" s="244"/>
      <c r="P5" s="244"/>
      <c r="Q5" s="244"/>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25">
      <c r="A6" s="244"/>
      <c r="B6" s="244"/>
      <c r="C6" s="244"/>
      <c r="D6" s="244"/>
      <c r="E6" s="244"/>
      <c r="F6" s="244"/>
      <c r="G6" s="244"/>
      <c r="H6" s="244"/>
      <c r="I6" s="244"/>
      <c r="J6" s="244"/>
      <c r="K6" s="244"/>
      <c r="L6" s="244"/>
      <c r="M6" s="244"/>
      <c r="N6" s="244"/>
      <c r="O6" s="244"/>
      <c r="P6" s="244"/>
      <c r="Q6" s="244"/>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25">
      <c r="A8" s="2"/>
      <c r="B8" s="4" t="s">
        <v>4</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25">
      <c r="A9" s="2"/>
      <c r="B9" s="5" t="s">
        <v>26</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25">
      <c r="A11" s="2"/>
      <c r="B11" s="4" t="s">
        <v>5</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25">
      <c r="A12" s="2"/>
      <c r="B12" s="5" t="s">
        <v>27</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25">
      <c r="A13" s="2"/>
      <c r="B13" s="5" t="s">
        <v>28</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A14" s="2"/>
      <c r="B14" s="5" t="s">
        <v>29</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25">
      <c r="A15" s="2"/>
      <c r="B15" s="5" t="s">
        <v>30</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25">
      <c r="A17" s="2"/>
      <c r="B17" s="4" t="s">
        <v>31</v>
      </c>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ht="14.4" x14ac:dyDescent="0.3">
      <c r="A25" s="2"/>
      <c r="B25" s="2"/>
      <c r="C25" s="2"/>
      <c r="D25" s="2"/>
      <c r="E25" s="2"/>
      <c r="F25" s="2"/>
      <c r="G25" s="2"/>
      <c r="H25" s="2"/>
      <c r="I25" s="2"/>
      <c r="J25" s="2"/>
      <c r="K25" s="2"/>
      <c r="L25" s="2"/>
      <c r="M25" s="2"/>
      <c r="N25" s="2"/>
      <c r="O25" s="2"/>
      <c r="P25" s="2"/>
      <c r="Q25" s="2"/>
      <c r="R25" s="2"/>
      <c r="S25" s="2"/>
      <c r="T25"/>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spans="1:52"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spans="1:52"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spans="1:52"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spans="1:52"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spans="1:52"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spans="1:52"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spans="1:52"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spans="1:52"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spans="1:52"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spans="1:52"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spans="1:52"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spans="1:52"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spans="1:52"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spans="1:52"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spans="1:52"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spans="1:52"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spans="1:52"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spans="1:52"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spans="1:52"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spans="1:52"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spans="1:52"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spans="1:52"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spans="1:52"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spans="1:52"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spans="1:52"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spans="1:52"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spans="1:52"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spans="1:52"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spans="1:52"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spans="1:52"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spans="1:52"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spans="1:52"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spans="1:52"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spans="1:52"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spans="1:52"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spans="1:5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spans="1:5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spans="1:5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spans="1:5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spans="1:5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spans="1:5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spans="1:5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spans="1:5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spans="1:5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spans="1:5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spans="1:5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spans="1:5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spans="1:5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spans="1:5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spans="1:5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spans="1:5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spans="1:5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spans="1:5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spans="1:5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spans="1:5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spans="1:5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spans="1:5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spans="1:5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spans="1:5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spans="1:5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spans="1:5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spans="1:5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spans="1:5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spans="1:5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spans="1:5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spans="1:5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spans="1:5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spans="1:5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spans="1:5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spans="1:5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spans="1:5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spans="1:5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spans="1:5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spans="1:5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spans="1:5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spans="1:5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spans="1:5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spans="1:5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spans="1:5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spans="1:5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spans="1:5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spans="1:5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spans="1:5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spans="1:5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spans="1:5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1:5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spans="1:5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spans="1:5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spans="1:5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spans="1:5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spans="1:5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1:5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spans="1:5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spans="1:5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spans="1:5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spans="1:5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spans="1:5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spans="1:5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spans="1:5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spans="1:5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spans="1:5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spans="1:5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spans="1:5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spans="1:5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spans="1:5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spans="1:5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spans="1:5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spans="1:5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spans="1:5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spans="1:5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spans="1:5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spans="1:5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spans="1:5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spans="1:5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spans="1:5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spans="1:5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1:5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spans="1:5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spans="1:5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spans="1:5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spans="1:5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spans="1:5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1:5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spans="1:5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spans="1:5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spans="1:5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spans="1:5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spans="1:5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spans="1:5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spans="1:5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spans="1:5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spans="1:5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spans="1:5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spans="1:5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spans="1:5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spans="1:5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spans="1:5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spans="1:5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spans="1:5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spans="1:5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spans="1:5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spans="1:5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1:5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spans="1:5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spans="1:5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spans="1:5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spans="1:5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spans="1:5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spans="1:5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spans="1:5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spans="1:5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spans="1:5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spans="1:5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spans="1:5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spans="1:5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spans="1:5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spans="1:5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spans="1:5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row r="192" spans="1:5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row>
    <row r="193" spans="1:5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row>
    <row r="194" spans="1:5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row>
    <row r="195" spans="1:5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row>
    <row r="196" spans="1:5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row>
    <row r="197" spans="1:5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row>
    <row r="198" spans="1:5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row>
    <row r="199" spans="1:5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row>
    <row r="200" spans="1:5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row>
    <row r="201" spans="1:5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row>
    <row r="202" spans="1:5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row>
    <row r="203" spans="1:5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row>
    <row r="204" spans="1:5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row>
    <row r="205" spans="1:5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row>
    <row r="206" spans="1:5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row>
    <row r="207" spans="1:5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row>
    <row r="208" spans="1:5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row>
    <row r="209" spans="1:5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1:5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row>
    <row r="211" spans="1:5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row>
    <row r="212" spans="1:5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1:5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row>
    <row r="214" spans="1:5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row>
    <row r="215" spans="1:5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row>
    <row r="216" spans="1:5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row>
    <row r="217" spans="1:5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row>
    <row r="218" spans="1:5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row>
    <row r="219" spans="1:5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row>
    <row r="220" spans="1:5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row>
    <row r="221" spans="1:5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row>
    <row r="222" spans="1:5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row>
    <row r="223" spans="1:5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row>
    <row r="224" spans="1:5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row>
    <row r="225" spans="1:5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row>
    <row r="226" spans="1:5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row>
    <row r="227" spans="1:5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row>
    <row r="228" spans="1:5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row>
    <row r="229" spans="1:5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row>
    <row r="230" spans="1:5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row>
    <row r="231" spans="1:5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row>
    <row r="232" spans="1:5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row>
    <row r="233" spans="1:5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row>
    <row r="234" spans="1:5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row>
    <row r="235" spans="1:5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row>
    <row r="236" spans="1:5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row>
    <row r="237" spans="1:5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row>
    <row r="238" spans="1:5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row>
    <row r="239" spans="1:5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row>
    <row r="240" spans="1:5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row>
    <row r="241" spans="1:5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row>
    <row r="242" spans="1:5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row>
    <row r="243" spans="1:5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1:5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row>
    <row r="245" spans="1:5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row>
    <row r="246" spans="1:5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row>
    <row r="247" spans="1:5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row>
    <row r="248" spans="1:5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row>
    <row r="249" spans="1:5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row>
    <row r="250" spans="1:5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row>
    <row r="251" spans="1:5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row>
    <row r="252" spans="1:5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row>
    <row r="253" spans="1:5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row>
    <row r="254" spans="1:5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row>
    <row r="255" spans="1:5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row>
    <row r="256" spans="1:5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row>
    <row r="257" spans="1:5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1:5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row>
    <row r="259" spans="1:5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row>
    <row r="260" spans="1:5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row>
    <row r="261" spans="1:5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row>
    <row r="262" spans="1:5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row>
    <row r="263" spans="1:5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row>
    <row r="264" spans="1:5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row>
    <row r="265" spans="1:5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row>
    <row r="266" spans="1:5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row>
    <row r="267" spans="1:5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row>
    <row r="268" spans="1:5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spans="1:5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row>
    <row r="270" spans="1:5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1:5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row>
    <row r="272" spans="1:5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row>
    <row r="273" spans="1:5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row>
    <row r="274" spans="1:5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1:5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row>
    <row r="276" spans="1:5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row>
    <row r="277" spans="1:5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row>
    <row r="278" spans="1:5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row>
    <row r="279" spans="1:5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spans="1:5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row>
    <row r="281" spans="1:5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row>
    <row r="282" spans="1:5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row>
    <row r="283" spans="1:5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row>
    <row r="284" spans="1:5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row>
    <row r="285" spans="1:5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row>
    <row r="286" spans="1:5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row>
    <row r="287" spans="1:5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row>
    <row r="288" spans="1:5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row>
    <row r="289" spans="1:5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row>
    <row r="290" spans="1:5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1:5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row>
    <row r="292" spans="1:5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row>
    <row r="293" spans="1:5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row>
    <row r="294" spans="1:5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row>
    <row r="295" spans="1:5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row>
    <row r="296" spans="1:5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1:5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row>
    <row r="298" spans="1:5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row>
    <row r="299" spans="1:5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row>
    <row r="300" spans="1:5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row>
    <row r="301" spans="1:5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row>
    <row r="302" spans="1:5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row>
    <row r="303" spans="1:5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row>
    <row r="304" spans="1:5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row>
    <row r="305" spans="1:5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1:5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row>
    <row r="307" spans="1:5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row>
    <row r="308" spans="1:5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row>
    <row r="309" spans="1:5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row>
    <row r="310" spans="1:5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1:5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row>
    <row r="312" spans="1:5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row>
    <row r="313" spans="1:5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row>
    <row r="314" spans="1:5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row>
    <row r="315" spans="1:5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row>
    <row r="316" spans="1:5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row>
    <row r="317" spans="1:5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1:5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row>
    <row r="319" spans="1:5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row>
    <row r="320" spans="1:5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spans="1:5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row>
    <row r="322" spans="1:5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row>
    <row r="323" spans="1:5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row>
    <row r="324" spans="1:5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row>
    <row r="325" spans="1:5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row>
    <row r="326" spans="1:5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1:5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1:5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1:5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row>
    <row r="330" spans="1:5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row>
    <row r="331" spans="1:5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row>
    <row r="332" spans="1:5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1:5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row>
    <row r="334" spans="1:5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row>
    <row r="335" spans="1:5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row>
    <row r="336" spans="1:5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row>
    <row r="337" spans="1:5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row>
    <row r="338" spans="1:5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row>
    <row r="339" spans="1:5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row>
    <row r="340" spans="1:5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row>
    <row r="341" spans="1:5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1:5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row>
    <row r="343" spans="1:5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row>
    <row r="344" spans="1:5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row>
    <row r="345" spans="1:5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row>
    <row r="346" spans="1:5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1:5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row>
    <row r="348" spans="1:5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row>
    <row r="349" spans="1:5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1:5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row>
    <row r="351" spans="1:5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row>
    <row r="352" spans="1:5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1:5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row>
    <row r="354" spans="1:5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row>
    <row r="355" spans="1:5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1:5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row>
    <row r="357" spans="1:5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row>
    <row r="358" spans="1:5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row>
    <row r="359" spans="1:5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row>
    <row r="360" spans="1:5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1:5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row>
    <row r="362" spans="1:5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row>
    <row r="363" spans="1:5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1:5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row>
    <row r="365" spans="1:5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row>
    <row r="366" spans="1:5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1:5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row>
    <row r="368" spans="1:5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row>
    <row r="369" spans="1:5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row>
    <row r="370" spans="1:5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row>
    <row r="371" spans="1:5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row>
    <row r="372" spans="1:5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spans="1:5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row>
    <row r="374" spans="1:5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row>
    <row r="375" spans="1:5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row>
    <row r="376" spans="1:5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row>
    <row r="377" spans="1:5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row>
    <row r="378" spans="1:5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row>
    <row r="379" spans="1:5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row>
    <row r="380" spans="1:5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row>
    <row r="381" spans="1:5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row>
    <row r="382" spans="1:5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row>
    <row r="383" spans="1:5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row>
    <row r="384" spans="1:5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row>
    <row r="385" spans="1:5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1:5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row>
    <row r="387" spans="1:5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row>
    <row r="388" spans="1:5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row>
    <row r="389" spans="1:5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1:5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row>
    <row r="391" spans="1:5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row>
    <row r="392" spans="1:5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1:5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row>
    <row r="394" spans="1:5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row>
    <row r="395" spans="1:5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row>
    <row r="396" spans="1:5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row>
    <row r="397" spans="1:5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row>
    <row r="398" spans="1:5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row>
    <row r="399" spans="1:5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row>
    <row r="400" spans="1:5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row>
    <row r="401" spans="1:5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row>
    <row r="402" spans="1:5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row>
    <row r="403" spans="1:5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row>
    <row r="404" spans="1:5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row>
    <row r="405" spans="1:5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1:5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row>
    <row r="407" spans="1:5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row>
    <row r="408" spans="1:5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row>
    <row r="409" spans="1:5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spans="1:5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1:5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row>
    <row r="412" spans="1:5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row>
    <row r="413" spans="1:5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row>
    <row r="414" spans="1:5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1:5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row>
    <row r="416" spans="1:5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row>
    <row r="417" spans="1:5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row>
    <row r="418" spans="1:5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1:5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row>
    <row r="420" spans="1:5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row>
    <row r="421" spans="1:5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row>
    <row r="422" spans="1:5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row>
    <row r="423" spans="1:5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1:5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row>
    <row r="425" spans="1:5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row>
    <row r="426" spans="1:5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row>
    <row r="427" spans="1:5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row>
    <row r="428" spans="1:5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row>
    <row r="429" spans="1:5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row>
    <row r="430" spans="1:5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1:5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row>
    <row r="432" spans="1:5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row>
    <row r="433" spans="1:5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row>
    <row r="434" spans="1:5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row>
    <row r="435" spans="1:5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row>
    <row r="436" spans="1:5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row>
    <row r="437" spans="1:5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row>
    <row r="438" spans="1:5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row>
    <row r="439" spans="1:5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1:5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row>
    <row r="441" spans="1:5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row>
    <row r="442" spans="1:5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row>
    <row r="443" spans="1:5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row>
    <row r="444" spans="1:5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row>
    <row r="445" spans="1:5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row>
    <row r="446" spans="1:5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row>
    <row r="447" spans="1:5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row>
    <row r="448" spans="1:5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row>
    <row r="449" spans="1:5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row>
    <row r="450" spans="1:5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row>
    <row r="451" spans="1:5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row>
    <row r="452" spans="1:5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row>
    <row r="453" spans="1:5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row>
    <row r="454" spans="1:5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row>
    <row r="455" spans="1:5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row>
    <row r="456" spans="1:5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row>
    <row r="457" spans="1:5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row>
    <row r="458" spans="1:5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row>
    <row r="459" spans="1:5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row>
    <row r="460" spans="1:5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row>
    <row r="461" spans="1:5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row>
    <row r="462" spans="1:5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row>
    <row r="463" spans="1:5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row>
    <row r="464" spans="1:5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1:5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row>
    <row r="466" spans="1:5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row>
    <row r="467" spans="1:5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row>
    <row r="468" spans="1:5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row>
    <row r="469" spans="1:5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row>
    <row r="470" spans="1:5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row>
    <row r="471" spans="1:5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row>
    <row r="472" spans="1:5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row>
    <row r="473" spans="1:5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row>
    <row r="474" spans="1:5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row>
    <row r="475" spans="1:5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row>
    <row r="476" spans="1:5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row>
    <row r="477" spans="1:5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row>
    <row r="478" spans="1:5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row>
    <row r="479" spans="1:5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row>
    <row r="480" spans="1:5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row>
    <row r="481" spans="1:5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row>
    <row r="482" spans="1:5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row>
    <row r="483" spans="1:5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row>
    <row r="484" spans="1:5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row>
    <row r="485" spans="1:5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row>
    <row r="486" spans="1:5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row>
    <row r="487" spans="1:5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row>
    <row r="488" spans="1:5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row>
    <row r="489" spans="1:5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1:5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row>
    <row r="491" spans="1:5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1:5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row>
    <row r="493" spans="1:5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row>
    <row r="494" spans="1:5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row>
    <row r="495" spans="1:5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row>
    <row r="496" spans="1:5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row>
    <row r="497" spans="1:5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row>
    <row r="498" spans="1:5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row>
    <row r="499" spans="1:5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row>
    <row r="500" spans="1:5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row>
    <row r="501" spans="1:5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row>
    <row r="502" spans="1:5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row>
    <row r="503" spans="1:5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row>
    <row r="504" spans="1:5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row>
    <row r="505" spans="1:5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1:5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row>
    <row r="507" spans="1:5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row>
    <row r="508" spans="1:5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row>
    <row r="509" spans="1:5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1:5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row>
    <row r="511" spans="1:5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row>
    <row r="512" spans="1:5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row>
    <row r="513" spans="1:5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1:5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row>
    <row r="515" spans="1:5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row>
    <row r="516" spans="1:5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row>
    <row r="517" spans="1:5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row>
    <row r="518" spans="1:5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row>
    <row r="519" spans="1:5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row>
    <row r="520" spans="1:5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row>
    <row r="521" spans="1:5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row>
    <row r="522" spans="1:5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row>
    <row r="523" spans="1:5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row>
    <row r="524" spans="1:5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row>
    <row r="525" spans="1:5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row>
    <row r="526" spans="1:5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row>
    <row r="527" spans="1:5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row>
    <row r="528" spans="1:5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row>
    <row r="529" spans="1:5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row>
    <row r="530" spans="1:5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row>
    <row r="531" spans="1:5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1:5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row>
    <row r="533" spans="1:5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row>
    <row r="534" spans="1:5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row>
    <row r="535" spans="1:5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row>
    <row r="536" spans="1:5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row>
    <row r="537" spans="1:5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row>
    <row r="538" spans="1:5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row>
    <row r="539" spans="1:5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row>
    <row r="540" spans="1:5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row>
    <row r="541" spans="1:5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row>
    <row r="542" spans="1:5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row>
    <row r="543" spans="1:5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row>
    <row r="544" spans="1:5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row>
    <row r="545" spans="1:5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row>
    <row r="546" spans="1:5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row>
    <row r="547" spans="1:5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row>
    <row r="548" spans="1:5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row>
    <row r="549" spans="1:5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row>
    <row r="550" spans="1:5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row>
    <row r="551" spans="1:5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row>
    <row r="552" spans="1:5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row>
    <row r="553" spans="1:5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row>
    <row r="554" spans="1:5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row>
    <row r="555" spans="1:5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row>
    <row r="556" spans="1:5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row>
    <row r="557" spans="1:5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row>
    <row r="558" spans="1:5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row>
    <row r="559" spans="1:5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row>
    <row r="560" spans="1:5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row>
    <row r="561" spans="1:5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row>
    <row r="562" spans="1:5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row>
    <row r="563" spans="1:5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row>
    <row r="564" spans="1:5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row>
    <row r="565" spans="1:5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row>
    <row r="566" spans="1:5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row>
    <row r="567" spans="1:5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row>
    <row r="568" spans="1:5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row>
    <row r="569" spans="1:5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row>
    <row r="570" spans="1:5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row>
    <row r="571" spans="1:5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row>
    <row r="572" spans="1:5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row>
    <row r="573" spans="1:5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row>
    <row r="574" spans="1:5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row>
    <row r="575" spans="1:5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row>
    <row r="576" spans="1:5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row>
    <row r="577" spans="1:5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row>
    <row r="578" spans="1:5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row>
    <row r="579" spans="1:5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row>
    <row r="580" spans="1:5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row>
    <row r="581" spans="1:5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row>
    <row r="582" spans="1:5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row>
    <row r="583" spans="1:5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row>
    <row r="584" spans="1:5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row>
    <row r="585" spans="1:5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row>
    <row r="586" spans="1:5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row>
    <row r="587" spans="1:5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row>
    <row r="588" spans="1:5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row>
    <row r="589" spans="1:5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row>
    <row r="590" spans="1:5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row>
    <row r="591" spans="1:5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row>
    <row r="592" spans="1:5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row>
    <row r="593" spans="1:5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row>
    <row r="594" spans="1:5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row>
    <row r="595" spans="1:5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row>
    <row r="596" spans="1:5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row>
    <row r="597" spans="1:5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row>
    <row r="598" spans="1:5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row>
    <row r="599" spans="1:5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row>
    <row r="600" spans="1:5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row>
    <row r="601" spans="1:5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row>
    <row r="602" spans="1:5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row>
    <row r="603" spans="1:5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row>
    <row r="604" spans="1:5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row>
    <row r="605" spans="1:5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row>
    <row r="606" spans="1:5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row>
    <row r="607" spans="1:5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row>
    <row r="608" spans="1:5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row>
    <row r="609" spans="1:5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row>
    <row r="610" spans="1:5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row>
    <row r="611" spans="1:5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row>
    <row r="612" spans="1:5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row>
    <row r="613" spans="1:5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row>
    <row r="614" spans="1:5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row>
    <row r="615" spans="1:5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row>
    <row r="616" spans="1:5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row>
    <row r="617" spans="1:5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row>
    <row r="618" spans="1:5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row>
    <row r="619" spans="1:5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row>
    <row r="620" spans="1:5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row>
    <row r="621" spans="1:5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row>
    <row r="622" spans="1:5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row>
    <row r="623" spans="1:5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row>
    <row r="624" spans="1:5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row>
    <row r="625" spans="1:5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row>
    <row r="626" spans="1:5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row>
    <row r="627" spans="1:5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row>
    <row r="628" spans="1:5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row>
    <row r="629" spans="1:5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row>
    <row r="630" spans="1:5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row>
    <row r="631" spans="1:5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row>
    <row r="632" spans="1:5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row>
    <row r="633" spans="1:5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row>
    <row r="634" spans="1:5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row>
    <row r="635" spans="1:5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row>
    <row r="636" spans="1:5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row>
    <row r="637" spans="1:5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row>
    <row r="638" spans="1:5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row>
    <row r="639" spans="1:5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row>
    <row r="640" spans="1:5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row>
    <row r="641" spans="1:5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row>
    <row r="642" spans="1:5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row>
    <row r="643" spans="1:5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row>
    <row r="644" spans="1:5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row>
    <row r="645" spans="1:5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row>
    <row r="646" spans="1:5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row>
    <row r="647" spans="1:5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row>
    <row r="648" spans="1:5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row>
    <row r="649" spans="1:5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row>
    <row r="650" spans="1:5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row>
    <row r="651" spans="1:5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row>
    <row r="652" spans="1:5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row>
    <row r="653" spans="1:5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row>
    <row r="654" spans="1:5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row>
    <row r="655" spans="1:5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row>
    <row r="656" spans="1:5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row>
    <row r="657" spans="1:5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row>
    <row r="658" spans="1:5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row>
    <row r="659" spans="1:5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row>
    <row r="660" spans="1:5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row>
    <row r="661" spans="1:5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row>
    <row r="662" spans="1:5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row>
    <row r="663" spans="1:5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row>
    <row r="664" spans="1:5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row>
    <row r="665" spans="1:5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row>
    <row r="666" spans="1:5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row>
    <row r="667" spans="1:5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row>
    <row r="668" spans="1:5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row>
    <row r="669" spans="1:5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row>
    <row r="670" spans="1:5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row>
    <row r="671" spans="1:5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row>
    <row r="672" spans="1:5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row>
    <row r="673" spans="1:5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row>
    <row r="674" spans="1:5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row>
    <row r="675" spans="1:5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row>
    <row r="676" spans="1:5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row>
    <row r="677" spans="1:5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row>
    <row r="678" spans="1:5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row>
    <row r="679" spans="1:5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row>
    <row r="680" spans="1:5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row>
    <row r="681" spans="1:5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row>
    <row r="682" spans="1:5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row>
    <row r="683" spans="1:5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row>
    <row r="684" spans="1:5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row>
    <row r="685" spans="1:5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row>
    <row r="686" spans="1:5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row>
    <row r="687" spans="1:5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row>
    <row r="688" spans="1:5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row>
    <row r="689" spans="1:5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row>
    <row r="690" spans="1:5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row>
    <row r="691" spans="1:5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row>
    <row r="692" spans="1:5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row>
    <row r="693" spans="1:5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row>
    <row r="694" spans="1:5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row>
    <row r="695" spans="1:5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row>
    <row r="696" spans="1:5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row>
    <row r="697" spans="1:5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row>
    <row r="698" spans="1:5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row>
    <row r="699" spans="1:5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row>
    <row r="700" spans="1:5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row>
    <row r="701" spans="1:5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row>
    <row r="702" spans="1:5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row>
    <row r="703" spans="1:5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row>
    <row r="704" spans="1:5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row>
    <row r="705" spans="1:5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row>
    <row r="706" spans="1:5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row>
    <row r="707" spans="1:5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row>
    <row r="708" spans="1:5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row>
    <row r="709" spans="1:5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row>
    <row r="710" spans="1:5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row>
    <row r="711" spans="1:5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row>
    <row r="712" spans="1:5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row>
    <row r="713" spans="1:5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row>
    <row r="714" spans="1:5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row>
    <row r="715" spans="1:5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row>
    <row r="716" spans="1:5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row>
    <row r="717" spans="1:5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row>
    <row r="718" spans="1:5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row>
    <row r="719" spans="1:5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row>
    <row r="720" spans="1:5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row>
    <row r="721" spans="1:5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row>
    <row r="722" spans="1:5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row>
    <row r="723" spans="1:5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row>
    <row r="724" spans="1:5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row>
    <row r="725" spans="1:5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row>
    <row r="726" spans="1:5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row>
    <row r="727" spans="1:5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row>
    <row r="728" spans="1:5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row>
    <row r="729" spans="1:5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row>
    <row r="730" spans="1:5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row>
    <row r="731" spans="1:5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row>
    <row r="732" spans="1:5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row>
    <row r="733" spans="1:5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row>
    <row r="734" spans="1:5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row>
    <row r="735" spans="1:5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row>
    <row r="736" spans="1:5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row>
    <row r="737" spans="1:5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row>
    <row r="738" spans="1:5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row>
    <row r="739" spans="1:5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row>
    <row r="740" spans="1:5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row>
    <row r="741" spans="1:5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row>
    <row r="742" spans="1:5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row>
    <row r="743" spans="1:5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row>
    <row r="744" spans="1:5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row>
    <row r="745" spans="1:5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row>
    <row r="746" spans="1:5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row>
    <row r="747" spans="1:5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row>
    <row r="748" spans="1:5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row>
    <row r="749" spans="1:5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row>
    <row r="750" spans="1:5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row>
    <row r="751" spans="1:5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row>
    <row r="752" spans="1:5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row>
    <row r="753" spans="1:5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row>
    <row r="754" spans="1:5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row>
    <row r="755" spans="1:5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row>
    <row r="756" spans="1:5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row>
    <row r="757" spans="1:5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row>
    <row r="758" spans="1:5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row>
    <row r="759" spans="1:5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row>
    <row r="760" spans="1:5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row>
    <row r="761" spans="1:5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row>
    <row r="762" spans="1:5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row>
    <row r="763" spans="1:5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row>
    <row r="764" spans="1:5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row>
    <row r="765" spans="1:5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row>
    <row r="766" spans="1:5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row>
    <row r="767" spans="1:5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row>
    <row r="768" spans="1:5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row>
    <row r="769" spans="1:5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row>
    <row r="770" spans="1:5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row>
    <row r="771" spans="1:5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row>
    <row r="772" spans="1:5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row>
    <row r="773" spans="1:5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row>
    <row r="774" spans="1:5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row>
    <row r="775" spans="1:5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row>
    <row r="776" spans="1:5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row>
    <row r="777" spans="1:5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row>
    <row r="778" spans="1:5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row>
    <row r="779" spans="1:5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row>
    <row r="780" spans="1:5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row>
    <row r="781" spans="1:5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row>
    <row r="782" spans="1:5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row>
    <row r="783" spans="1:5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row>
    <row r="784" spans="1:5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row>
    <row r="785" spans="1:5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row>
    <row r="786" spans="1:5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row>
    <row r="787" spans="1:5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row>
    <row r="788" spans="1:5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row>
    <row r="789" spans="1:5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row>
    <row r="790" spans="1:5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row>
    <row r="791" spans="1:5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row>
    <row r="792" spans="1:5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row>
    <row r="793" spans="1:5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row>
    <row r="794" spans="1:5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row>
    <row r="795" spans="1:5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row>
    <row r="796" spans="1:5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row>
    <row r="797" spans="1:5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row>
    <row r="798" spans="1:5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row>
    <row r="799" spans="1:5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row>
    <row r="800" spans="1:5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row>
    <row r="801" spans="1:5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row>
    <row r="802" spans="1:5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row>
    <row r="803" spans="1:5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row>
    <row r="804" spans="1:5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row>
    <row r="805" spans="1:5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row>
    <row r="806" spans="1:5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row>
    <row r="807" spans="1:5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row>
    <row r="808" spans="1:5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row>
    <row r="809" spans="1:5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row>
    <row r="810" spans="1:5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row>
    <row r="811" spans="1:5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row>
    <row r="812" spans="1:5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row>
    <row r="813" spans="1:5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row>
    <row r="814" spans="1:5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row>
    <row r="815" spans="1:5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row>
    <row r="816" spans="1:5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row>
    <row r="817" spans="1:5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row>
    <row r="818" spans="1:5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row>
    <row r="819" spans="1:5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row>
    <row r="820" spans="1:5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row>
    <row r="821" spans="1:5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row>
    <row r="822" spans="1:5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row>
    <row r="823" spans="1:5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row>
    <row r="824" spans="1:5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row>
    <row r="825" spans="1:5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row>
    <row r="826" spans="1:5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row>
    <row r="827" spans="1:5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row>
    <row r="828" spans="1:5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row>
    <row r="829" spans="1:5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row>
    <row r="830" spans="1:5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row>
    <row r="831" spans="1:5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row>
    <row r="832" spans="1:5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row>
    <row r="833" spans="1:5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row>
    <row r="834" spans="1:5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row>
    <row r="835" spans="1:5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row>
    <row r="836" spans="1:5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row>
    <row r="837" spans="1:5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row>
    <row r="838" spans="1:5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row>
    <row r="839" spans="1:5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row>
    <row r="840" spans="1:5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row>
    <row r="841" spans="1:5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row>
    <row r="842" spans="1:5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row>
    <row r="843" spans="1:5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row>
    <row r="844" spans="1:5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row>
    <row r="845" spans="1:5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row>
    <row r="846" spans="1:5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row>
    <row r="847" spans="1:5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row>
    <row r="848" spans="1:5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row>
    <row r="849" spans="1:5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row>
    <row r="850" spans="1:5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row>
    <row r="851" spans="1:5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row>
    <row r="852" spans="1:5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row>
    <row r="853" spans="1:5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row>
    <row r="854" spans="1:5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row>
    <row r="855" spans="1:5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row>
    <row r="856" spans="1:5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row>
    <row r="857" spans="1:5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row>
    <row r="858" spans="1:5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row>
    <row r="859" spans="1:5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row>
    <row r="860" spans="1:5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row>
    <row r="861" spans="1:5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row>
    <row r="862" spans="1:5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row>
    <row r="863" spans="1:5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row>
    <row r="864" spans="1:5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row>
    <row r="865" spans="1:5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row>
    <row r="866" spans="1:5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row>
    <row r="867" spans="1:5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row>
    <row r="868" spans="1:5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row>
    <row r="869" spans="1:5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row>
    <row r="870" spans="1:5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row>
    <row r="871" spans="1:5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row>
    <row r="872" spans="1:5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row>
    <row r="873" spans="1:5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row>
    <row r="874" spans="1:5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row>
    <row r="875" spans="1:5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row>
    <row r="876" spans="1:5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row>
    <row r="877" spans="1:5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row>
    <row r="878" spans="1:5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row>
    <row r="879" spans="1:5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row>
    <row r="880" spans="1:5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row>
    <row r="881" spans="1:5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row>
    <row r="882" spans="1:5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row>
    <row r="883" spans="1:5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row>
    <row r="884" spans="1:5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row>
    <row r="885" spans="1:5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row>
    <row r="886" spans="1:5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row>
    <row r="887" spans="1:5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row>
    <row r="888" spans="1:5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row>
    <row r="889" spans="1:5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row>
    <row r="890" spans="1:5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row>
    <row r="891" spans="1:5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row>
    <row r="892" spans="1:5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row>
    <row r="893" spans="1:5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row>
    <row r="894" spans="1:5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row>
    <row r="895" spans="1:5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row>
    <row r="896" spans="1:5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row>
    <row r="897" spans="1:5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row>
    <row r="898" spans="1:5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row>
    <row r="899" spans="1:5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row>
    <row r="900" spans="1:5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row>
    <row r="901" spans="1:5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row>
    <row r="902" spans="1:5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row>
    <row r="903" spans="1:5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row>
    <row r="904" spans="1:5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row>
    <row r="905" spans="1:5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row>
    <row r="906" spans="1:5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row>
    <row r="907" spans="1:5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row>
    <row r="908" spans="1:5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row>
    <row r="909" spans="1:5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row>
    <row r="910" spans="1:5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row>
    <row r="911" spans="1:5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row>
    <row r="912" spans="1:5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row>
    <row r="913" spans="1:5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row>
    <row r="914" spans="1:5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row>
    <row r="915" spans="1:5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row>
    <row r="916" spans="1:5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row>
    <row r="917" spans="1:5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row>
    <row r="918" spans="1:5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row>
    <row r="919" spans="1:5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row>
    <row r="920" spans="1:5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row>
    <row r="921" spans="1:5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row>
    <row r="922" spans="1:5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row>
    <row r="923" spans="1:5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row>
    <row r="924" spans="1:5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row>
    <row r="925" spans="1:5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row>
    <row r="926" spans="1:5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row>
    <row r="927" spans="1:5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row>
    <row r="928" spans="1:5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row>
    <row r="929" spans="1:5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row>
    <row r="930" spans="1:5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row>
    <row r="931" spans="1:5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row>
    <row r="932" spans="1:5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row>
    <row r="933" spans="1:5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row>
    <row r="934" spans="1:5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row>
    <row r="935" spans="1:5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row>
    <row r="936" spans="1:5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row>
    <row r="937" spans="1:5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row>
    <row r="938" spans="1:5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row>
    <row r="939" spans="1:5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row>
    <row r="940" spans="1:5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row>
    <row r="941" spans="1:5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row>
    <row r="942" spans="1:5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row>
    <row r="943" spans="1:5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row>
    <row r="944" spans="1:5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row>
    <row r="945" spans="1:5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row>
    <row r="946" spans="1:5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row>
    <row r="947" spans="1:5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row>
    <row r="948" spans="1:5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row>
    <row r="949" spans="1:5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row>
    <row r="950" spans="1:5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row>
    <row r="951" spans="1:5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row>
    <row r="952" spans="1:5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row>
    <row r="953" spans="1:5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row>
    <row r="954" spans="1:5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row>
    <row r="955" spans="1:5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row>
    <row r="956" spans="1:5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row>
    <row r="957" spans="1:5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row>
    <row r="958" spans="1:5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row>
    <row r="959" spans="1:5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row>
    <row r="960" spans="1:5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row>
    <row r="961" spans="1:5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row>
    <row r="962" spans="1:5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row>
    <row r="963" spans="1:5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row>
    <row r="964" spans="1:5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row>
    <row r="965" spans="1:5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row>
    <row r="966" spans="1:5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row>
    <row r="967" spans="1:5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row>
    <row r="968" spans="1:5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row>
    <row r="969" spans="1:5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row>
    <row r="970" spans="1:5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row>
    <row r="971" spans="1:5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row>
    <row r="972" spans="1:5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row>
    <row r="973" spans="1:5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row>
    <row r="974" spans="1:5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row>
    <row r="975" spans="1:5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row>
    <row r="976" spans="1:5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row>
    <row r="977" spans="1:5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row>
    <row r="978" spans="1:5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row>
    <row r="979" spans="1:5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row>
    <row r="980" spans="1:5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row>
    <row r="981" spans="1:5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row>
    <row r="982" spans="1:5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row>
    <row r="983" spans="1:5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row>
    <row r="984" spans="1:5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row>
    <row r="985" spans="1:5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row>
    <row r="986" spans="1:5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row>
    <row r="987" spans="1:5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row>
    <row r="988" spans="1:5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row>
    <row r="989" spans="1:5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row>
    <row r="990" spans="1:5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row>
    <row r="991" spans="1:5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row>
    <row r="992" spans="1:5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row>
    <row r="993" spans="1:5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row>
    <row r="994" spans="1:5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row>
    <row r="995" spans="1:5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row>
    <row r="996" spans="1:5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row>
    <row r="997" spans="1:5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row>
    <row r="998" spans="1:5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row>
  </sheetData>
  <mergeCells count="1">
    <mergeCell ref="A1:Q6"/>
  </mergeCells>
  <pageMargins left="0.75" right="0.75" top="1" bottom="1" header="0.5" footer="0.5"/>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A90C1-FA82-4BEF-9A76-47396F05ACE3}">
  <sheetPr codeName="Sheet6">
    <tabColor rgb="FF212121"/>
  </sheetPr>
  <dimension ref="A1:S165"/>
  <sheetViews>
    <sheetView showGridLines="0" zoomScale="85" zoomScaleNormal="85" workbookViewId="0">
      <selection activeCell="A130" sqref="A130:H163"/>
    </sheetView>
  </sheetViews>
  <sheetFormatPr defaultColWidth="8.88671875" defaultRowHeight="13.8" x14ac:dyDescent="0.25"/>
  <cols>
    <col min="1" max="1" width="54.33203125" style="156" bestFit="1" customWidth="1"/>
    <col min="2" max="2" width="27.88671875" style="156" bestFit="1" customWidth="1"/>
    <col min="3" max="3" width="19.44140625" style="156" customWidth="1"/>
    <col min="4" max="4" width="12.33203125" style="156" bestFit="1" customWidth="1"/>
    <col min="5" max="5" width="16.21875" style="156" customWidth="1"/>
    <col min="6" max="6" width="11" style="156" customWidth="1"/>
    <col min="7" max="7" width="12.6640625" style="156" bestFit="1" customWidth="1"/>
    <col min="8" max="9" width="15.6640625" style="156" bestFit="1" customWidth="1"/>
    <col min="10" max="10" width="24.109375" style="156" bestFit="1" customWidth="1"/>
    <col min="11" max="11" width="14.77734375" style="156" bestFit="1" customWidth="1"/>
    <col min="12" max="12" width="10.109375" style="156" bestFit="1" customWidth="1"/>
    <col min="13" max="13" width="64.5546875" style="156" bestFit="1" customWidth="1"/>
    <col min="14" max="14" width="6.77734375" style="156" bestFit="1" customWidth="1"/>
    <col min="15" max="18" width="9.88671875" style="156" bestFit="1" customWidth="1"/>
    <col min="19" max="19" width="6.6640625" style="156" customWidth="1"/>
    <col min="20" max="20" width="8.88671875" style="156"/>
    <col min="21" max="21" width="9.6640625" style="156" customWidth="1"/>
    <col min="22" max="22" width="8.5546875" style="156" customWidth="1"/>
    <col min="23" max="16384" width="8.88671875" style="156"/>
  </cols>
  <sheetData>
    <row r="1" spans="1:19" s="153" customFormat="1" x14ac:dyDescent="0.25">
      <c r="A1" s="164"/>
      <c r="B1" s="14"/>
      <c r="C1" s="164"/>
      <c r="D1" s="164"/>
      <c r="E1" s="164"/>
      <c r="F1" s="164"/>
      <c r="G1" s="165"/>
      <c r="H1" s="164"/>
      <c r="I1" s="164"/>
      <c r="J1" s="164"/>
      <c r="K1" s="164"/>
      <c r="M1" s="164"/>
      <c r="N1" s="164"/>
      <c r="O1" s="164"/>
      <c r="P1" s="164"/>
      <c r="Q1" s="164"/>
      <c r="R1" s="164"/>
    </row>
    <row r="2" spans="1:19" s="154" customFormat="1" x14ac:dyDescent="0.25">
      <c r="B2" s="175"/>
      <c r="C2" s="230">
        <f>C10/365</f>
        <v>1.9232876712328768</v>
      </c>
      <c r="G2" s="176"/>
    </row>
    <row r="3" spans="1:19" ht="14.4" thickBot="1" x14ac:dyDescent="0.3">
      <c r="A3" s="224" t="s">
        <v>383</v>
      </c>
      <c r="C3" s="156">
        <f t="shared" ref="C3:H3" si="0">SUM(C6:C8)</f>
        <v>74</v>
      </c>
      <c r="D3" s="156">
        <f t="shared" si="0"/>
        <v>84</v>
      </c>
      <c r="E3" s="156">
        <f t="shared" si="0"/>
        <v>94</v>
      </c>
      <c r="F3" s="156">
        <f t="shared" si="0"/>
        <v>118</v>
      </c>
      <c r="G3" s="156">
        <f t="shared" si="0"/>
        <v>166</v>
      </c>
      <c r="H3" s="156">
        <f t="shared" si="0"/>
        <v>215</v>
      </c>
    </row>
    <row r="4" spans="1:19" s="155" customFormat="1" ht="14.4" customHeight="1" x14ac:dyDescent="0.25">
      <c r="A4" s="247" t="s">
        <v>381</v>
      </c>
      <c r="B4" s="245"/>
      <c r="C4" s="245" t="s">
        <v>88</v>
      </c>
      <c r="D4" s="245"/>
      <c r="E4" s="245"/>
      <c r="F4" s="245" t="s">
        <v>89</v>
      </c>
      <c r="G4" s="245"/>
      <c r="H4" s="245"/>
      <c r="I4" s="245" t="s">
        <v>89</v>
      </c>
      <c r="J4" s="245"/>
      <c r="K4" s="246"/>
    </row>
    <row r="5" spans="1:19" s="154" customFormat="1" x14ac:dyDescent="0.25">
      <c r="A5" s="248"/>
      <c r="B5" s="249"/>
      <c r="C5" s="171" t="s">
        <v>8</v>
      </c>
      <c r="D5" s="171" t="s">
        <v>92</v>
      </c>
      <c r="E5" s="171" t="s">
        <v>7</v>
      </c>
      <c r="F5" s="171" t="s">
        <v>8</v>
      </c>
      <c r="G5" s="171" t="s">
        <v>92</v>
      </c>
      <c r="H5" s="171" t="s">
        <v>7</v>
      </c>
      <c r="I5" s="171" t="s">
        <v>8</v>
      </c>
      <c r="J5" s="171" t="s">
        <v>92</v>
      </c>
      <c r="K5" s="170" t="s">
        <v>7</v>
      </c>
      <c r="S5" s="155"/>
    </row>
    <row r="6" spans="1:19" x14ac:dyDescent="0.25">
      <c r="A6" s="24" t="s">
        <v>90</v>
      </c>
      <c r="B6" s="131" t="s">
        <v>91</v>
      </c>
      <c r="C6" s="18">
        <v>22</v>
      </c>
      <c r="D6" s="18">
        <v>24</v>
      </c>
      <c r="E6" s="18">
        <v>26</v>
      </c>
      <c r="F6" s="18">
        <v>49</v>
      </c>
      <c r="G6" s="18">
        <v>67</v>
      </c>
      <c r="H6" s="18">
        <v>85</v>
      </c>
      <c r="I6" s="166">
        <f ca="1">(F6-$B$25)/$B$25</f>
        <v>1.2272727272727273</v>
      </c>
      <c r="J6" s="166">
        <f ca="1">(G6-$B$25)/$B$25</f>
        <v>2.0454545454545454</v>
      </c>
      <c r="K6" s="51">
        <f ca="1">(H6-$B$25)/$B$25</f>
        <v>2.8636363636363638</v>
      </c>
      <c r="S6" s="158"/>
    </row>
    <row r="7" spans="1:19" x14ac:dyDescent="0.25">
      <c r="A7" s="24"/>
      <c r="B7" s="131" t="s">
        <v>93</v>
      </c>
      <c r="C7" s="18">
        <v>19</v>
      </c>
      <c r="D7" s="18">
        <v>21</v>
      </c>
      <c r="E7" s="18">
        <v>23</v>
      </c>
      <c r="F7" s="18">
        <v>49</v>
      </c>
      <c r="G7" s="18">
        <v>67</v>
      </c>
      <c r="H7" s="18">
        <v>85</v>
      </c>
      <c r="I7" s="166">
        <f ca="1">(F7-$B$37)/$B$37</f>
        <v>-0.125</v>
      </c>
      <c r="J7" s="166">
        <f ca="1">(G7-$B$37)/$B$37</f>
        <v>0.19642857142857142</v>
      </c>
      <c r="K7" s="51">
        <f ca="1">(H7-$B$37)/$B$37</f>
        <v>0.5178571428571429</v>
      </c>
      <c r="S7" s="158"/>
    </row>
    <row r="8" spans="1:19" x14ac:dyDescent="0.25">
      <c r="A8" s="24"/>
      <c r="B8" s="131" t="s">
        <v>388</v>
      </c>
      <c r="C8" s="18">
        <v>33</v>
      </c>
      <c r="D8" s="18">
        <v>39</v>
      </c>
      <c r="E8" s="18">
        <v>45</v>
      </c>
      <c r="F8" s="18">
        <v>20</v>
      </c>
      <c r="G8" s="18">
        <v>32</v>
      </c>
      <c r="H8" s="18">
        <v>45</v>
      </c>
      <c r="I8" s="166">
        <f ca="1">(F8-($B$44))/($B$44)</f>
        <v>9</v>
      </c>
      <c r="J8" s="166">
        <f ca="1">(G8-($B$44))/($B$44)</f>
        <v>15</v>
      </c>
      <c r="K8" s="51">
        <f ca="1">(H8-($B$44))/($B$44)</f>
        <v>21.5</v>
      </c>
      <c r="S8" s="158"/>
    </row>
    <row r="9" spans="1:19" x14ac:dyDescent="0.25">
      <c r="A9" s="16" t="s">
        <v>94</v>
      </c>
      <c r="B9" s="131"/>
      <c r="C9" s="18">
        <v>1</v>
      </c>
      <c r="D9" s="18">
        <v>8</v>
      </c>
      <c r="E9" s="18">
        <v>16</v>
      </c>
      <c r="F9" s="18">
        <v>1</v>
      </c>
      <c r="G9" s="18">
        <v>8</v>
      </c>
      <c r="H9" s="18">
        <v>16</v>
      </c>
      <c r="I9" s="220" t="s">
        <v>11</v>
      </c>
      <c r="J9" s="220" t="s">
        <v>11</v>
      </c>
      <c r="K9" s="241" t="s">
        <v>11</v>
      </c>
      <c r="S9" s="158"/>
    </row>
    <row r="10" spans="1:19" x14ac:dyDescent="0.25">
      <c r="A10" s="250" t="s">
        <v>95</v>
      </c>
      <c r="B10" s="251"/>
      <c r="C10" s="235">
        <v>702</v>
      </c>
      <c r="D10" s="235">
        <v>250000</v>
      </c>
      <c r="E10" s="235">
        <v>525600</v>
      </c>
      <c r="F10" s="235">
        <v>525600</v>
      </c>
      <c r="G10" s="235">
        <v>750000</v>
      </c>
      <c r="H10" s="235">
        <v>1000000</v>
      </c>
      <c r="I10" s="220" t="s">
        <v>11</v>
      </c>
      <c r="J10" s="220" t="s">
        <v>11</v>
      </c>
      <c r="K10" s="241" t="s">
        <v>11</v>
      </c>
      <c r="L10" s="229"/>
      <c r="S10" s="158"/>
    </row>
    <row r="11" spans="1:19" x14ac:dyDescent="0.25">
      <c r="A11" s="250" t="s">
        <v>391</v>
      </c>
      <c r="B11" s="251"/>
      <c r="C11" s="235">
        <f>C10/SUM(C6:C9)</f>
        <v>9.36</v>
      </c>
      <c r="D11" s="235">
        <f>D10/SUM(D6:D9)</f>
        <v>2717.391304347826</v>
      </c>
      <c r="E11" s="235">
        <f>E10/SUM(E6:E9)</f>
        <v>4778.181818181818</v>
      </c>
      <c r="F11" s="235">
        <f>F10/(SUM(F6:F8)*F9)</f>
        <v>4454.2372881355932</v>
      </c>
      <c r="G11" s="235">
        <f>G10/(SUM(G6:G8)*G9)</f>
        <v>564.75903614457832</v>
      </c>
      <c r="H11" s="235">
        <f>H10/(SUM(H6:H8)*H9)</f>
        <v>290.69767441860466</v>
      </c>
      <c r="I11" s="220" t="s">
        <v>11</v>
      </c>
      <c r="J11" s="220" t="s">
        <v>11</v>
      </c>
      <c r="K11" s="241" t="s">
        <v>11</v>
      </c>
      <c r="S11" s="158"/>
    </row>
    <row r="12" spans="1:19" ht="14.4" thickBot="1" x14ac:dyDescent="0.3">
      <c r="A12" s="252" t="s">
        <v>392</v>
      </c>
      <c r="B12" s="253"/>
      <c r="C12" s="167">
        <f t="shared" ref="C12:H12" si="1">C10/(SUM(C6:C8)*C9)</f>
        <v>9.486486486486486</v>
      </c>
      <c r="D12" s="167">
        <f t="shared" si="1"/>
        <v>372.02380952380952</v>
      </c>
      <c r="E12" s="167">
        <f t="shared" si="1"/>
        <v>349.468085106383</v>
      </c>
      <c r="F12" s="167">
        <f t="shared" si="1"/>
        <v>4454.2372881355932</v>
      </c>
      <c r="G12" s="167">
        <f t="shared" si="1"/>
        <v>564.75903614457832</v>
      </c>
      <c r="H12" s="167">
        <f t="shared" si="1"/>
        <v>290.69767441860466</v>
      </c>
      <c r="I12" s="242" t="s">
        <v>11</v>
      </c>
      <c r="J12" s="242" t="s">
        <v>11</v>
      </c>
      <c r="K12" s="243" t="s">
        <v>11</v>
      </c>
      <c r="S12" s="158"/>
    </row>
    <row r="13" spans="1:19" x14ac:dyDescent="0.25">
      <c r="A13" s="233"/>
      <c r="B13" s="233"/>
      <c r="C13" s="234"/>
      <c r="D13" s="234"/>
      <c r="E13" s="234"/>
      <c r="F13" s="234"/>
      <c r="G13" s="234"/>
      <c r="H13" s="234"/>
      <c r="I13" s="234"/>
      <c r="J13" s="234"/>
      <c r="K13" s="234"/>
      <c r="S13" s="158"/>
    </row>
    <row r="14" spans="1:19" x14ac:dyDescent="0.25">
      <c r="B14" s="231"/>
      <c r="C14" s="229"/>
      <c r="D14" s="229"/>
      <c r="E14" s="229"/>
      <c r="F14" s="229"/>
      <c r="G14" s="229"/>
      <c r="H14" s="229"/>
      <c r="I14" s="232"/>
      <c r="S14" s="158"/>
    </row>
    <row r="15" spans="1:19" ht="14.4" thickBot="1" x14ac:dyDescent="0.3">
      <c r="A15" s="159" t="s">
        <v>385</v>
      </c>
      <c r="S15" s="158"/>
    </row>
    <row r="16" spans="1:19" x14ac:dyDescent="0.25">
      <c r="A16" s="226" t="s">
        <v>107</v>
      </c>
      <c r="B16" s="245" t="s">
        <v>109</v>
      </c>
      <c r="C16" s="245"/>
      <c r="D16" s="245"/>
      <c r="E16" s="245"/>
      <c r="F16" s="245"/>
      <c r="G16" s="254" t="s">
        <v>393</v>
      </c>
      <c r="H16" s="254"/>
      <c r="I16" s="255"/>
      <c r="S16" s="157"/>
    </row>
    <row r="17" spans="1:19" x14ac:dyDescent="0.25">
      <c r="A17" s="227" t="str">
        <f>Current!P1</f>
        <v>Use Case</v>
      </c>
      <c r="B17" s="211" t="str">
        <f>Current!Q1</f>
        <v>Count</v>
      </c>
      <c r="C17" s="211" t="str">
        <f>Current!F1</f>
        <v>Share</v>
      </c>
      <c r="D17" s="211" t="s">
        <v>8</v>
      </c>
      <c r="E17" s="211" t="s">
        <v>92</v>
      </c>
      <c r="F17" s="211" t="s">
        <v>7</v>
      </c>
      <c r="G17" s="211" t="s">
        <v>8</v>
      </c>
      <c r="H17" s="211" t="s">
        <v>92</v>
      </c>
      <c r="I17" s="239" t="s">
        <v>7</v>
      </c>
      <c r="S17" s="157"/>
    </row>
    <row r="18" spans="1:19" x14ac:dyDescent="0.25">
      <c r="A18" s="227" t="str">
        <f>Current!P2</f>
        <v>Human Space Flight</v>
      </c>
      <c r="B18" s="205">
        <f ca="1">Current!Q2</f>
        <v>1</v>
      </c>
      <c r="C18" s="166">
        <f t="shared" ref="C18:C24" ca="1" si="2">B18/$B$25</f>
        <v>4.5454545454545456E-2</v>
      </c>
      <c r="D18" s="217">
        <f t="shared" ref="D18:F21" ca="1" si="3">ROUND($B18*(1+I$6),0)</f>
        <v>2</v>
      </c>
      <c r="E18" s="217">
        <f t="shared" ca="1" si="3"/>
        <v>3</v>
      </c>
      <c r="F18" s="217">
        <f t="shared" ca="1" si="3"/>
        <v>4</v>
      </c>
      <c r="G18" s="236">
        <f t="shared" ref="G18:G24" ca="1" si="4">D18*$F$11</f>
        <v>8908.4745762711864</v>
      </c>
      <c r="H18" s="236">
        <f t="shared" ref="H18:H24" ca="1" si="5">E18*$G$11</f>
        <v>1694.2771084337351</v>
      </c>
      <c r="I18" s="237">
        <f t="shared" ref="I18:I24" ca="1" si="6">F18*$H$11</f>
        <v>1162.7906976744187</v>
      </c>
      <c r="S18" s="157"/>
    </row>
    <row r="19" spans="1:19" x14ac:dyDescent="0.25">
      <c r="A19" s="227" t="str">
        <f>Current!P3</f>
        <v>Near Earth Robotic - LEO Science</v>
      </c>
      <c r="B19" s="205">
        <f ca="1">Current!Q3</f>
        <v>19</v>
      </c>
      <c r="C19" s="166">
        <f t="shared" ca="1" si="2"/>
        <v>0.86363636363636365</v>
      </c>
      <c r="D19" s="217">
        <f t="shared" ca="1" si="3"/>
        <v>42</v>
      </c>
      <c r="E19" s="217">
        <f t="shared" ca="1" si="3"/>
        <v>58</v>
      </c>
      <c r="F19" s="217">
        <f t="shared" ca="1" si="3"/>
        <v>73</v>
      </c>
      <c r="G19" s="236">
        <f t="shared" ca="1" si="4"/>
        <v>187077.96610169491</v>
      </c>
      <c r="H19" s="236">
        <f t="shared" ca="1" si="5"/>
        <v>32756.024096385543</v>
      </c>
      <c r="I19" s="237">
        <f t="shared" ca="1" si="6"/>
        <v>21220.930232558141</v>
      </c>
      <c r="S19" s="157"/>
    </row>
    <row r="20" spans="1:19" x14ac:dyDescent="0.25">
      <c r="A20" s="227" t="str">
        <f>Current!P4</f>
        <v>Near Earth Robotic - GEO and Near Earth</v>
      </c>
      <c r="B20" s="205">
        <f ca="1">Current!Q4</f>
        <v>2</v>
      </c>
      <c r="C20" s="166">
        <f t="shared" ca="1" si="2"/>
        <v>9.0909090909090912E-2</v>
      </c>
      <c r="D20" s="217">
        <f t="shared" ca="1" si="3"/>
        <v>4</v>
      </c>
      <c r="E20" s="217">
        <f t="shared" ca="1" si="3"/>
        <v>6</v>
      </c>
      <c r="F20" s="217">
        <f t="shared" ca="1" si="3"/>
        <v>8</v>
      </c>
      <c r="G20" s="236">
        <f t="shared" ca="1" si="4"/>
        <v>17816.949152542373</v>
      </c>
      <c r="H20" s="236">
        <f t="shared" ca="1" si="5"/>
        <v>3388.5542168674701</v>
      </c>
      <c r="I20" s="237">
        <f t="shared" ca="1" si="6"/>
        <v>2325.5813953488373</v>
      </c>
      <c r="S20" s="157"/>
    </row>
    <row r="21" spans="1:19" x14ac:dyDescent="0.25">
      <c r="A21" s="227" t="str">
        <f>Current!P5</f>
        <v>Deep Space Robotic</v>
      </c>
      <c r="B21" s="205">
        <f ca="1">Current!Q5</f>
        <v>0</v>
      </c>
      <c r="C21" s="166">
        <f t="shared" ca="1" si="2"/>
        <v>0</v>
      </c>
      <c r="D21" s="217">
        <f t="shared" ca="1" si="3"/>
        <v>0</v>
      </c>
      <c r="E21" s="217">
        <f t="shared" ca="1" si="3"/>
        <v>0</v>
      </c>
      <c r="F21" s="217">
        <f t="shared" ca="1" si="3"/>
        <v>0</v>
      </c>
      <c r="G21" s="236">
        <f t="shared" ca="1" si="4"/>
        <v>0</v>
      </c>
      <c r="H21" s="236">
        <f t="shared" ca="1" si="5"/>
        <v>0</v>
      </c>
      <c r="I21" s="237">
        <f t="shared" ca="1" si="6"/>
        <v>0</v>
      </c>
      <c r="S21" s="157"/>
    </row>
    <row r="22" spans="1:19" x14ac:dyDescent="0.25">
      <c r="A22" s="227" t="str">
        <f>Current!P6</f>
        <v>Near Earth Robotic - Low Latency &amp; Complex Needs</v>
      </c>
      <c r="B22" s="205">
        <f ca="1">Current!Q6</f>
        <v>0</v>
      </c>
      <c r="C22" s="166">
        <f t="shared" ca="1" si="2"/>
        <v>0</v>
      </c>
      <c r="D22" s="217">
        <f t="shared" ref="D22:E24" ca="1" si="7">ROUND($B22*(1+I$6),0)</f>
        <v>0</v>
      </c>
      <c r="E22" s="217">
        <f t="shared" ca="1" si="7"/>
        <v>0</v>
      </c>
      <c r="F22" s="217">
        <f ca="1">ROUNDUP($B22*(1+K$6),0)</f>
        <v>0</v>
      </c>
      <c r="G22" s="236">
        <f t="shared" ca="1" si="4"/>
        <v>0</v>
      </c>
      <c r="H22" s="236">
        <f t="shared" ca="1" si="5"/>
        <v>0</v>
      </c>
      <c r="I22" s="237">
        <f t="shared" ca="1" si="6"/>
        <v>0</v>
      </c>
      <c r="S22" s="157"/>
    </row>
    <row r="23" spans="1:19" x14ac:dyDescent="0.25">
      <c r="A23" s="227" t="str">
        <f>Current!P7</f>
        <v>Mission Operations</v>
      </c>
      <c r="B23" s="205">
        <f ca="1">Current!Q7</f>
        <v>0</v>
      </c>
      <c r="C23" s="166">
        <f t="shared" ca="1" si="2"/>
        <v>0</v>
      </c>
      <c r="D23" s="217">
        <f t="shared" ca="1" si="7"/>
        <v>0</v>
      </c>
      <c r="E23" s="217">
        <f t="shared" ca="1" si="7"/>
        <v>0</v>
      </c>
      <c r="F23" s="217">
        <f ca="1">ROUND($B23*(1+K$6),0)</f>
        <v>0</v>
      </c>
      <c r="G23" s="236">
        <f t="shared" ca="1" si="4"/>
        <v>0</v>
      </c>
      <c r="H23" s="236">
        <f t="shared" ca="1" si="5"/>
        <v>0</v>
      </c>
      <c r="I23" s="237">
        <f t="shared" ca="1" si="6"/>
        <v>0</v>
      </c>
      <c r="S23" s="157"/>
    </row>
    <row r="24" spans="1:19" x14ac:dyDescent="0.25">
      <c r="A24" s="227" t="str">
        <f>Current!P9</f>
        <v>Terrestrial &amp; Aerial</v>
      </c>
      <c r="B24" s="205">
        <f ca="1">Current!Q9</f>
        <v>0</v>
      </c>
      <c r="C24" s="166">
        <f t="shared" ca="1" si="2"/>
        <v>0</v>
      </c>
      <c r="D24" s="217">
        <f t="shared" ca="1" si="7"/>
        <v>0</v>
      </c>
      <c r="E24" s="217">
        <f t="shared" ca="1" si="7"/>
        <v>0</v>
      </c>
      <c r="F24" s="217">
        <f ca="1">ROUND($B24*(1+K$6),0)</f>
        <v>0</v>
      </c>
      <c r="G24" s="236">
        <f t="shared" ca="1" si="4"/>
        <v>0</v>
      </c>
      <c r="H24" s="236">
        <f t="shared" ca="1" si="5"/>
        <v>0</v>
      </c>
      <c r="I24" s="237">
        <f t="shared" ca="1" si="6"/>
        <v>0</v>
      </c>
    </row>
    <row r="25" spans="1:19" ht="14.4" customHeight="1" thickBot="1" x14ac:dyDescent="0.3">
      <c r="A25" s="169" t="s">
        <v>389</v>
      </c>
      <c r="B25" s="201">
        <f ca="1">SUM(B18:B23,B24)</f>
        <v>22</v>
      </c>
      <c r="C25" s="177">
        <f t="shared" ref="C25:I25" ca="1" si="8">SUM(C18:C24)</f>
        <v>1</v>
      </c>
      <c r="D25" s="218">
        <f t="shared" ca="1" si="8"/>
        <v>48</v>
      </c>
      <c r="E25" s="218">
        <f t="shared" ca="1" si="8"/>
        <v>67</v>
      </c>
      <c r="F25" s="218">
        <f t="shared" ca="1" si="8"/>
        <v>85</v>
      </c>
      <c r="G25" s="218">
        <f t="shared" ca="1" si="8"/>
        <v>213803.38983050847</v>
      </c>
      <c r="H25" s="218">
        <f t="shared" ca="1" si="8"/>
        <v>37838.855421686749</v>
      </c>
      <c r="I25" s="219">
        <f t="shared" ca="1" si="8"/>
        <v>24709.302325581397</v>
      </c>
      <c r="J25" s="229"/>
    </row>
    <row r="27" spans="1:19" ht="14.4" customHeight="1" thickBot="1" x14ac:dyDescent="0.3">
      <c r="A27" s="159" t="s">
        <v>386</v>
      </c>
    </row>
    <row r="28" spans="1:19" x14ac:dyDescent="0.25">
      <c r="A28" s="226" t="s">
        <v>107</v>
      </c>
      <c r="B28" s="245" t="s">
        <v>378</v>
      </c>
      <c r="C28" s="245"/>
      <c r="D28" s="245"/>
      <c r="E28" s="245"/>
      <c r="F28" s="245"/>
      <c r="G28" s="254" t="s">
        <v>393</v>
      </c>
      <c r="H28" s="254"/>
      <c r="I28" s="255"/>
    </row>
    <row r="29" spans="1:19" x14ac:dyDescent="0.25">
      <c r="A29" s="210" t="str">
        <f>Current!AB1</f>
        <v>Use Case</v>
      </c>
      <c r="B29" s="211" t="str">
        <f>Current!AC1</f>
        <v>Count</v>
      </c>
      <c r="C29" s="211" t="str">
        <f>Current!AD1</f>
        <v>Share</v>
      </c>
      <c r="D29" s="211" t="s">
        <v>8</v>
      </c>
      <c r="E29" s="211" t="s">
        <v>92</v>
      </c>
      <c r="F29" s="211" t="s">
        <v>7</v>
      </c>
      <c r="G29" s="211" t="s">
        <v>8</v>
      </c>
      <c r="H29" s="211" t="s">
        <v>92</v>
      </c>
      <c r="I29" s="239" t="s">
        <v>7</v>
      </c>
    </row>
    <row r="30" spans="1:19" x14ac:dyDescent="0.25">
      <c r="A30" s="210" t="str">
        <f>Current!AB2</f>
        <v>Human Space Flight</v>
      </c>
      <c r="B30" s="205">
        <f ca="1">Current!AC2</f>
        <v>7</v>
      </c>
      <c r="C30" s="166">
        <f t="shared" ref="C30:C36" ca="1" si="9">B30/$B$37</f>
        <v>0.125</v>
      </c>
      <c r="D30" s="217">
        <f t="shared" ref="D30:F36" ca="1" si="10">ROUND($B30*(1+I$7),0)</f>
        <v>6</v>
      </c>
      <c r="E30" s="217">
        <f t="shared" ca="1" si="10"/>
        <v>8</v>
      </c>
      <c r="F30" s="217">
        <f t="shared" ca="1" si="10"/>
        <v>11</v>
      </c>
      <c r="G30" s="236">
        <f t="shared" ref="G30:G36" ca="1" si="11">D30*$F$11</f>
        <v>26725.423728813559</v>
      </c>
      <c r="H30" s="236">
        <f t="shared" ref="H30:H36" ca="1" si="12">E30*$G$11</f>
        <v>4518.0722891566265</v>
      </c>
      <c r="I30" s="237">
        <f t="shared" ref="I30:I36" ca="1" si="13">F30*$H$11</f>
        <v>3197.6744186046512</v>
      </c>
    </row>
    <row r="31" spans="1:19" x14ac:dyDescent="0.25">
      <c r="A31" s="210" t="str">
        <f>Current!AB3</f>
        <v>Near Earth Robotic - LEO Science</v>
      </c>
      <c r="B31" s="205">
        <f ca="1">Current!AC3</f>
        <v>22</v>
      </c>
      <c r="C31" s="166">
        <f t="shared" ca="1" si="9"/>
        <v>0.39285714285714285</v>
      </c>
      <c r="D31" s="217">
        <f t="shared" ca="1" si="10"/>
        <v>19</v>
      </c>
      <c r="E31" s="217">
        <f t="shared" ca="1" si="10"/>
        <v>26</v>
      </c>
      <c r="F31" s="217">
        <f t="shared" ca="1" si="10"/>
        <v>33</v>
      </c>
      <c r="G31" s="236">
        <f t="shared" ca="1" si="11"/>
        <v>84630.508474576272</v>
      </c>
      <c r="H31" s="236">
        <f t="shared" ca="1" si="12"/>
        <v>14683.734939759037</v>
      </c>
      <c r="I31" s="237">
        <f t="shared" ca="1" si="13"/>
        <v>9593.0232558139542</v>
      </c>
    </row>
    <row r="32" spans="1:19" x14ac:dyDescent="0.25">
      <c r="A32" s="210" t="str">
        <f>Current!AB4</f>
        <v>Near Earth Robotic - GEO and Near Earth</v>
      </c>
      <c r="B32" s="205">
        <f ca="1">Current!AC4</f>
        <v>3</v>
      </c>
      <c r="C32" s="166">
        <f t="shared" ca="1" si="9"/>
        <v>5.3571428571428568E-2</v>
      </c>
      <c r="D32" s="217">
        <f t="shared" ca="1" si="10"/>
        <v>3</v>
      </c>
      <c r="E32" s="217">
        <f t="shared" ca="1" si="10"/>
        <v>4</v>
      </c>
      <c r="F32" s="217">
        <f t="shared" ca="1" si="10"/>
        <v>5</v>
      </c>
      <c r="G32" s="236">
        <f t="shared" ca="1" si="11"/>
        <v>13362.71186440678</v>
      </c>
      <c r="H32" s="236">
        <f t="shared" ca="1" si="12"/>
        <v>2259.0361445783133</v>
      </c>
      <c r="I32" s="237">
        <f t="shared" ca="1" si="13"/>
        <v>1453.4883720930234</v>
      </c>
    </row>
    <row r="33" spans="1:10" x14ac:dyDescent="0.25">
      <c r="A33" s="210" t="str">
        <f>Current!AB5</f>
        <v>Deep Space Robotic</v>
      </c>
      <c r="B33" s="205">
        <f ca="1">Current!AC5</f>
        <v>1</v>
      </c>
      <c r="C33" s="166">
        <f t="shared" ca="1" si="9"/>
        <v>1.7857142857142856E-2</v>
      </c>
      <c r="D33" s="217">
        <f t="shared" ca="1" si="10"/>
        <v>1</v>
      </c>
      <c r="E33" s="217">
        <f t="shared" ca="1" si="10"/>
        <v>1</v>
      </c>
      <c r="F33" s="217">
        <f t="shared" ca="1" si="10"/>
        <v>2</v>
      </c>
      <c r="G33" s="236">
        <f t="shared" ca="1" si="11"/>
        <v>4454.2372881355932</v>
      </c>
      <c r="H33" s="236">
        <f t="shared" ca="1" si="12"/>
        <v>564.75903614457832</v>
      </c>
      <c r="I33" s="237">
        <f t="shared" ca="1" si="13"/>
        <v>581.39534883720933</v>
      </c>
    </row>
    <row r="34" spans="1:10" x14ac:dyDescent="0.25">
      <c r="A34" s="210" t="str">
        <f>Current!AB6</f>
        <v>Near Earth Robotic - Low Latency &amp; Complex Needs</v>
      </c>
      <c r="B34" s="205">
        <f ca="1">Current!AC6</f>
        <v>2</v>
      </c>
      <c r="C34" s="166">
        <f t="shared" ca="1" si="9"/>
        <v>3.5714285714285712E-2</v>
      </c>
      <c r="D34" s="217">
        <f t="shared" ca="1" si="10"/>
        <v>2</v>
      </c>
      <c r="E34" s="217">
        <f t="shared" ca="1" si="10"/>
        <v>2</v>
      </c>
      <c r="F34" s="217">
        <f t="shared" ca="1" si="10"/>
        <v>3</v>
      </c>
      <c r="G34" s="236">
        <f t="shared" ca="1" si="11"/>
        <v>8908.4745762711864</v>
      </c>
      <c r="H34" s="236">
        <f t="shared" ca="1" si="12"/>
        <v>1129.5180722891566</v>
      </c>
      <c r="I34" s="237">
        <f t="shared" ca="1" si="13"/>
        <v>872.09302325581393</v>
      </c>
    </row>
    <row r="35" spans="1:10" x14ac:dyDescent="0.25">
      <c r="A35" s="210" t="str">
        <f>Current!AB7</f>
        <v>Mission Operations</v>
      </c>
      <c r="B35" s="205">
        <f ca="1">Current!AC7</f>
        <v>8</v>
      </c>
      <c r="C35" s="166">
        <f t="shared" ca="1" si="9"/>
        <v>0.14285714285714285</v>
      </c>
      <c r="D35" s="217">
        <f t="shared" ca="1" si="10"/>
        <v>7</v>
      </c>
      <c r="E35" s="217">
        <f t="shared" ca="1" si="10"/>
        <v>10</v>
      </c>
      <c r="F35" s="217">
        <f t="shared" ca="1" si="10"/>
        <v>12</v>
      </c>
      <c r="G35" s="236">
        <f t="shared" ca="1" si="11"/>
        <v>31179.661016949154</v>
      </c>
      <c r="H35" s="236">
        <f t="shared" ca="1" si="12"/>
        <v>5647.5903614457829</v>
      </c>
      <c r="I35" s="237">
        <f t="shared" ca="1" si="13"/>
        <v>3488.3720930232557</v>
      </c>
    </row>
    <row r="36" spans="1:10" x14ac:dyDescent="0.25">
      <c r="A36" s="210" t="str">
        <f>Current!AB9</f>
        <v>Terrestrial &amp; Aerial</v>
      </c>
      <c r="B36" s="205">
        <f ca="1">Current!AC9</f>
        <v>13</v>
      </c>
      <c r="C36" s="166">
        <f t="shared" ca="1" si="9"/>
        <v>0.23214285714285715</v>
      </c>
      <c r="D36" s="217">
        <f t="shared" ca="1" si="10"/>
        <v>11</v>
      </c>
      <c r="E36" s="217">
        <f t="shared" ca="1" si="10"/>
        <v>16</v>
      </c>
      <c r="F36" s="217">
        <f t="shared" ca="1" si="10"/>
        <v>20</v>
      </c>
      <c r="G36" s="236">
        <f t="shared" ca="1" si="11"/>
        <v>48996.610169491527</v>
      </c>
      <c r="H36" s="236">
        <f t="shared" ca="1" si="12"/>
        <v>9036.1445783132531</v>
      </c>
      <c r="I36" s="237">
        <f t="shared" ca="1" si="13"/>
        <v>5813.9534883720935</v>
      </c>
    </row>
    <row r="37" spans="1:10" ht="16.2" thickBot="1" x14ac:dyDescent="0.3">
      <c r="A37" s="209" t="s">
        <v>389</v>
      </c>
      <c r="B37" s="201">
        <f ca="1">SUM(B30:B35,B36)</f>
        <v>56</v>
      </c>
      <c r="C37" s="177">
        <f t="shared" ref="C37:I37" ca="1" si="14">SUM(C30:C36)</f>
        <v>1</v>
      </c>
      <c r="D37" s="218">
        <f t="shared" ca="1" si="14"/>
        <v>49</v>
      </c>
      <c r="E37" s="218">
        <f t="shared" ca="1" si="14"/>
        <v>67</v>
      </c>
      <c r="F37" s="218">
        <f t="shared" ca="1" si="14"/>
        <v>86</v>
      </c>
      <c r="G37" s="218">
        <f t="shared" ca="1" si="14"/>
        <v>218257.6271186441</v>
      </c>
      <c r="H37" s="218">
        <f t="shared" ca="1" si="14"/>
        <v>37838.855421686749</v>
      </c>
      <c r="I37" s="219">
        <f t="shared" ca="1" si="14"/>
        <v>25000</v>
      </c>
      <c r="J37" s="229"/>
    </row>
    <row r="38" spans="1:10" x14ac:dyDescent="0.25">
      <c r="J38" s="229"/>
    </row>
    <row r="39" spans="1:10" ht="14.4" thickBot="1" x14ac:dyDescent="0.3">
      <c r="A39" s="159" t="s">
        <v>387</v>
      </c>
    </row>
    <row r="40" spans="1:10" x14ac:dyDescent="0.25">
      <c r="A40" s="226" t="s">
        <v>107</v>
      </c>
      <c r="B40" s="245" t="s">
        <v>390</v>
      </c>
      <c r="C40" s="245"/>
      <c r="D40" s="245"/>
      <c r="E40" s="245"/>
      <c r="F40" s="245"/>
      <c r="G40" s="254" t="s">
        <v>393</v>
      </c>
      <c r="H40" s="254"/>
      <c r="I40" s="255"/>
    </row>
    <row r="41" spans="1:10" ht="15" customHeight="1" x14ac:dyDescent="0.25">
      <c r="A41" s="227" t="s">
        <v>98</v>
      </c>
      <c r="B41" s="211" t="s">
        <v>99</v>
      </c>
      <c r="C41" s="211" t="s">
        <v>108</v>
      </c>
      <c r="D41" s="211" t="s">
        <v>8</v>
      </c>
      <c r="E41" s="211" t="s">
        <v>92</v>
      </c>
      <c r="F41" s="211" t="s">
        <v>7</v>
      </c>
      <c r="G41" s="211" t="s">
        <v>8</v>
      </c>
      <c r="H41" s="211" t="s">
        <v>92</v>
      </c>
      <c r="I41" s="239" t="s">
        <v>7</v>
      </c>
    </row>
    <row r="42" spans="1:10" x14ac:dyDescent="0.25">
      <c r="A42" s="210" t="s">
        <v>379</v>
      </c>
      <c r="B42" s="205">
        <f ca="1">Current!Q8</f>
        <v>0</v>
      </c>
      <c r="C42" s="166">
        <f ca="1">B42/$B$44</f>
        <v>0</v>
      </c>
      <c r="D42" s="213">
        <f t="shared" ref="D42:F43" ca="1" si="15">ROUND($B42*(1+I$8),0)</f>
        <v>0</v>
      </c>
      <c r="E42" s="213">
        <f t="shared" ca="1" si="15"/>
        <v>0</v>
      </c>
      <c r="F42" s="213">
        <f t="shared" ca="1" si="15"/>
        <v>0</v>
      </c>
      <c r="G42" s="236">
        <f ca="1">D42*$F$11</f>
        <v>0</v>
      </c>
      <c r="H42" s="236">
        <f ca="1">E42*$G$11</f>
        <v>0</v>
      </c>
      <c r="I42" s="237">
        <f ca="1">F42*$H$11</f>
        <v>0</v>
      </c>
    </row>
    <row r="43" spans="1:10" x14ac:dyDescent="0.25">
      <c r="A43" s="210" t="s">
        <v>380</v>
      </c>
      <c r="B43" s="214">
        <f ca="1">Current!AC8</f>
        <v>2</v>
      </c>
      <c r="C43" s="166">
        <f ca="1">B43/$B$44</f>
        <v>1</v>
      </c>
      <c r="D43" s="213">
        <f t="shared" ca="1" si="15"/>
        <v>20</v>
      </c>
      <c r="E43" s="213">
        <f t="shared" ca="1" si="15"/>
        <v>32</v>
      </c>
      <c r="F43" s="213">
        <f t="shared" ca="1" si="15"/>
        <v>45</v>
      </c>
      <c r="G43" s="236">
        <f ca="1">D43*$F$11</f>
        <v>89084.745762711857</v>
      </c>
      <c r="H43" s="236">
        <f ca="1">E43*$G$11</f>
        <v>18072.289156626506</v>
      </c>
      <c r="I43" s="237">
        <f ca="1">F43*$H$11</f>
        <v>13081.39534883721</v>
      </c>
    </row>
    <row r="44" spans="1:10" ht="14.4" customHeight="1" thickBot="1" x14ac:dyDescent="0.3">
      <c r="A44" s="209" t="s">
        <v>100</v>
      </c>
      <c r="B44" s="201">
        <f ca="1">SUM(B42:B43)</f>
        <v>2</v>
      </c>
      <c r="C44" s="215">
        <f ca="1">SUM(C42:C43)</f>
        <v>1</v>
      </c>
      <c r="D44" s="216">
        <f ca="1">SUM(D42:D43)</f>
        <v>20</v>
      </c>
      <c r="E44" s="216">
        <f t="shared" ref="E44:I44" ca="1" si="16">SUM(E42:E43)</f>
        <v>32</v>
      </c>
      <c r="F44" s="216">
        <f t="shared" ca="1" si="16"/>
        <v>45</v>
      </c>
      <c r="G44" s="216">
        <f t="shared" ca="1" si="16"/>
        <v>89084.745762711857</v>
      </c>
      <c r="H44" s="216">
        <f t="shared" ca="1" si="16"/>
        <v>18072.289156626506</v>
      </c>
      <c r="I44" s="240">
        <f t="shared" ca="1" si="16"/>
        <v>13081.39534883721</v>
      </c>
    </row>
    <row r="45" spans="1:10" x14ac:dyDescent="0.25">
      <c r="A45" s="225"/>
      <c r="B45" s="221"/>
      <c r="C45" s="222"/>
      <c r="D45" s="223"/>
      <c r="E45" s="223"/>
      <c r="F45" s="223"/>
    </row>
    <row r="46" spans="1:10" x14ac:dyDescent="0.25">
      <c r="A46" s="225"/>
      <c r="B46" s="221"/>
      <c r="C46" s="222"/>
      <c r="D46" s="223"/>
      <c r="E46" s="223"/>
      <c r="F46" s="223"/>
    </row>
    <row r="48" spans="1:10" ht="14.4" thickBot="1" x14ac:dyDescent="0.3">
      <c r="A48" s="159" t="s">
        <v>384</v>
      </c>
    </row>
    <row r="49" spans="1:11" ht="14.4" customHeight="1" x14ac:dyDescent="0.25">
      <c r="A49" s="263" t="s">
        <v>382</v>
      </c>
      <c r="B49" s="264"/>
      <c r="C49" s="261" t="s">
        <v>88</v>
      </c>
      <c r="D49" s="261"/>
      <c r="E49" s="261"/>
      <c r="F49" s="261" t="s">
        <v>89</v>
      </c>
      <c r="G49" s="261"/>
      <c r="H49" s="261"/>
      <c r="I49" s="245" t="s">
        <v>89</v>
      </c>
      <c r="J49" s="245"/>
      <c r="K49" s="246"/>
    </row>
    <row r="50" spans="1:11" x14ac:dyDescent="0.25">
      <c r="A50" s="265"/>
      <c r="B50" s="266"/>
      <c r="C50" s="171" t="s">
        <v>8</v>
      </c>
      <c r="D50" s="171" t="s">
        <v>92</v>
      </c>
      <c r="E50" s="171" t="s">
        <v>7</v>
      </c>
      <c r="F50" s="171" t="s">
        <v>8</v>
      </c>
      <c r="G50" s="171" t="s">
        <v>92</v>
      </c>
      <c r="H50" s="171" t="s">
        <v>7</v>
      </c>
      <c r="I50" s="171" t="s">
        <v>8</v>
      </c>
      <c r="J50" s="171" t="s">
        <v>92</v>
      </c>
      <c r="K50" s="170" t="s">
        <v>7</v>
      </c>
    </row>
    <row r="51" spans="1:11" x14ac:dyDescent="0.25">
      <c r="A51" s="228" t="s">
        <v>90</v>
      </c>
      <c r="B51" s="171" t="s">
        <v>91</v>
      </c>
      <c r="C51" s="18">
        <v>20</v>
      </c>
      <c r="D51" s="18">
        <v>22</v>
      </c>
      <c r="E51" s="18">
        <v>24</v>
      </c>
      <c r="F51" s="18">
        <v>40</v>
      </c>
      <c r="G51" s="18">
        <v>58</v>
      </c>
      <c r="H51" s="18">
        <v>76</v>
      </c>
      <c r="I51" s="166">
        <f t="shared" ref="I51:K52" ca="1" si="17">(F51-$B$69)/$B$25</f>
        <v>0.81818181818181823</v>
      </c>
      <c r="J51" s="166">
        <f t="shared" ca="1" si="17"/>
        <v>1.6363636363636365</v>
      </c>
      <c r="K51" s="51">
        <f t="shared" ca="1" si="17"/>
        <v>2.4545454545454546</v>
      </c>
    </row>
    <row r="52" spans="1:11" x14ac:dyDescent="0.25">
      <c r="A52" s="228"/>
      <c r="B52" s="173" t="s">
        <v>93</v>
      </c>
      <c r="C52" s="17">
        <v>12</v>
      </c>
      <c r="D52" s="17">
        <v>14</v>
      </c>
      <c r="E52" s="17">
        <v>16</v>
      </c>
      <c r="F52" s="18">
        <v>40</v>
      </c>
      <c r="G52" s="18">
        <v>58</v>
      </c>
      <c r="H52" s="18">
        <v>76</v>
      </c>
      <c r="I52" s="166">
        <f t="shared" ca="1" si="17"/>
        <v>0.81818181818181823</v>
      </c>
      <c r="J52" s="166">
        <f t="shared" ca="1" si="17"/>
        <v>1.6363636363636365</v>
      </c>
      <c r="K52" s="51">
        <f t="shared" ca="1" si="17"/>
        <v>2.4545454545454546</v>
      </c>
    </row>
    <row r="53" spans="1:11" ht="14.4" customHeight="1" x14ac:dyDescent="0.25">
      <c r="A53" s="174" t="s">
        <v>94</v>
      </c>
      <c r="B53" s="173"/>
      <c r="C53" s="17">
        <v>1</v>
      </c>
      <c r="D53" s="17">
        <v>12</v>
      </c>
      <c r="E53" s="17">
        <v>25</v>
      </c>
      <c r="F53" s="17">
        <v>1</v>
      </c>
      <c r="G53" s="17">
        <v>12</v>
      </c>
      <c r="H53" s="17">
        <v>25</v>
      </c>
      <c r="I53" s="220" t="s">
        <v>11</v>
      </c>
      <c r="J53" s="220" t="s">
        <v>11</v>
      </c>
      <c r="K53" s="241" t="s">
        <v>11</v>
      </c>
    </row>
    <row r="54" spans="1:11" x14ac:dyDescent="0.25">
      <c r="A54" s="267" t="s">
        <v>95</v>
      </c>
      <c r="B54" s="268"/>
      <c r="C54" s="238">
        <v>89840</v>
      </c>
      <c r="D54" s="238">
        <v>250000</v>
      </c>
      <c r="E54" s="238">
        <v>525600</v>
      </c>
      <c r="F54" s="238">
        <v>525600</v>
      </c>
      <c r="G54" s="238">
        <v>750000</v>
      </c>
      <c r="H54" s="238">
        <v>1000000</v>
      </c>
      <c r="I54" s="220" t="s">
        <v>11</v>
      </c>
      <c r="J54" s="220" t="s">
        <v>11</v>
      </c>
      <c r="K54" s="241" t="s">
        <v>11</v>
      </c>
    </row>
    <row r="55" spans="1:11" x14ac:dyDescent="0.25">
      <c r="A55" s="256" t="s">
        <v>391</v>
      </c>
      <c r="B55" s="257"/>
      <c r="C55" s="235">
        <f t="shared" ref="C55:H55" si="18">C54/SUM(C51:C52)</f>
        <v>2807.5</v>
      </c>
      <c r="D55" s="235">
        <f t="shared" si="18"/>
        <v>6944.4444444444443</v>
      </c>
      <c r="E55" s="235">
        <f t="shared" si="18"/>
        <v>13140</v>
      </c>
      <c r="F55" s="235">
        <f t="shared" si="18"/>
        <v>6570</v>
      </c>
      <c r="G55" s="235">
        <f t="shared" si="18"/>
        <v>6465.5172413793107</v>
      </c>
      <c r="H55" s="235">
        <f t="shared" si="18"/>
        <v>6578.9473684210525</v>
      </c>
      <c r="I55" s="220" t="s">
        <v>11</v>
      </c>
      <c r="J55" s="220" t="s">
        <v>11</v>
      </c>
      <c r="K55" s="241" t="s">
        <v>11</v>
      </c>
    </row>
    <row r="56" spans="1:11" ht="14.4" thickBot="1" x14ac:dyDescent="0.3">
      <c r="A56" s="258" t="s">
        <v>392</v>
      </c>
      <c r="B56" s="259"/>
      <c r="C56" s="167">
        <f>C54/(SUM(C50:C52)*C53)</f>
        <v>2807.5</v>
      </c>
      <c r="D56" s="167">
        <f>D54/(SUM(D50:D52)*D53)</f>
        <v>578.7037037037037</v>
      </c>
      <c r="E56" s="167">
        <f>E54/(SUM(E50:E52)*E53)</f>
        <v>525.6</v>
      </c>
      <c r="F56" s="167">
        <f>F54/(SUM(F51:F52)*F53)</f>
        <v>6570</v>
      </c>
      <c r="G56" s="167">
        <f>G54/(SUM(G51:G52)*G53)</f>
        <v>538.79310344827582</v>
      </c>
      <c r="H56" s="167">
        <f>H54/(SUM(H51:H52)*H53)</f>
        <v>263.15789473684208</v>
      </c>
      <c r="I56" s="242" t="s">
        <v>11</v>
      </c>
      <c r="J56" s="242" t="s">
        <v>11</v>
      </c>
      <c r="K56" s="243" t="s">
        <v>11</v>
      </c>
    </row>
    <row r="58" spans="1:11" ht="14.4" thickBot="1" x14ac:dyDescent="0.3">
      <c r="A58" s="159" t="s">
        <v>394</v>
      </c>
    </row>
    <row r="59" spans="1:11" x14ac:dyDescent="0.25">
      <c r="A59" s="226" t="s">
        <v>107</v>
      </c>
      <c r="B59" s="245" t="s">
        <v>109</v>
      </c>
      <c r="C59" s="245"/>
      <c r="D59" s="245"/>
      <c r="E59" s="245"/>
      <c r="F59" s="245"/>
      <c r="G59" s="254" t="s">
        <v>393</v>
      </c>
      <c r="H59" s="254"/>
      <c r="I59" s="255"/>
    </row>
    <row r="60" spans="1:11" x14ac:dyDescent="0.25">
      <c r="A60" s="210" t="str">
        <f>Current!P1</f>
        <v>Use Case</v>
      </c>
      <c r="B60" s="212" t="str">
        <f>Current!Q1</f>
        <v>Count</v>
      </c>
      <c r="C60" s="212" t="str">
        <f>Current!R1</f>
        <v>Share</v>
      </c>
      <c r="D60" s="211" t="s">
        <v>8</v>
      </c>
      <c r="E60" s="211" t="s">
        <v>92</v>
      </c>
      <c r="F60" s="211" t="s">
        <v>7</v>
      </c>
      <c r="G60" s="211" t="s">
        <v>8</v>
      </c>
      <c r="H60" s="211" t="s">
        <v>92</v>
      </c>
      <c r="I60" s="239" t="s">
        <v>7</v>
      </c>
    </row>
    <row r="61" spans="1:11" x14ac:dyDescent="0.25">
      <c r="A61" s="210" t="str">
        <f>Current!P2</f>
        <v>Human Space Flight</v>
      </c>
      <c r="B61" s="214">
        <f ca="1">Current!Q2</f>
        <v>1</v>
      </c>
      <c r="C61" s="166">
        <f ca="1">B61/$B$69</f>
        <v>4.5454545454545456E-2</v>
      </c>
      <c r="D61" s="217">
        <f ca="1">ROUND($B61*(1+I$51),0)</f>
        <v>2</v>
      </c>
      <c r="E61" s="217">
        <f t="shared" ref="E61:F61" ca="1" si="19">ROUND($B61*(1+J$51),0)</f>
        <v>3</v>
      </c>
      <c r="F61" s="217">
        <f t="shared" ca="1" si="19"/>
        <v>3</v>
      </c>
      <c r="G61" s="236">
        <f ca="1">D61*$F$55</f>
        <v>13140</v>
      </c>
      <c r="H61" s="236">
        <f ca="1">E61*$G$55</f>
        <v>19396.551724137931</v>
      </c>
      <c r="I61" s="237">
        <f ca="1">F61*$H$55</f>
        <v>19736.842105263157</v>
      </c>
    </row>
    <row r="62" spans="1:11" x14ac:dyDescent="0.25">
      <c r="A62" s="210" t="str">
        <f>Current!P3</f>
        <v>Near Earth Robotic - LEO Science</v>
      </c>
      <c r="B62" s="214">
        <f ca="1">Current!Q3</f>
        <v>19</v>
      </c>
      <c r="C62" s="166">
        <f t="shared" ref="C62:C68" ca="1" si="20">B62/$B$69</f>
        <v>0.86363636363636365</v>
      </c>
      <c r="D62" s="217">
        <f t="shared" ref="D62:D68" ca="1" si="21">ROUND($B62*(1+I$51),0)</f>
        <v>35</v>
      </c>
      <c r="E62" s="217">
        <f t="shared" ref="E62:E68" ca="1" si="22">ROUND($B62*(1+J$51),0)</f>
        <v>50</v>
      </c>
      <c r="F62" s="217">
        <f t="shared" ref="F62:F68" ca="1" si="23">ROUND($B62*(1+K$51),0)</f>
        <v>66</v>
      </c>
      <c r="G62" s="236">
        <f t="shared" ref="G62:G68" ca="1" si="24">D62*$F$55</f>
        <v>229950</v>
      </c>
      <c r="H62" s="236">
        <f t="shared" ref="H62:H68" ca="1" si="25">E62*$G$55</f>
        <v>323275.86206896551</v>
      </c>
      <c r="I62" s="237">
        <f t="shared" ref="I62:I68" ca="1" si="26">F62*$H$55</f>
        <v>434210.52631578944</v>
      </c>
    </row>
    <row r="63" spans="1:11" x14ac:dyDescent="0.25">
      <c r="A63" s="210" t="str">
        <f>Current!P4</f>
        <v>Near Earth Robotic - GEO and Near Earth</v>
      </c>
      <c r="B63" s="214">
        <f ca="1">Current!Q4</f>
        <v>2</v>
      </c>
      <c r="C63" s="166">
        <f t="shared" ca="1" si="20"/>
        <v>9.0909090909090912E-2</v>
      </c>
      <c r="D63" s="217">
        <f t="shared" ca="1" si="21"/>
        <v>4</v>
      </c>
      <c r="E63" s="217">
        <f t="shared" ca="1" si="22"/>
        <v>5</v>
      </c>
      <c r="F63" s="217">
        <f t="shared" ca="1" si="23"/>
        <v>7</v>
      </c>
      <c r="G63" s="236">
        <f t="shared" ca="1" si="24"/>
        <v>26280</v>
      </c>
      <c r="H63" s="236">
        <f t="shared" ca="1" si="25"/>
        <v>32327.586206896554</v>
      </c>
      <c r="I63" s="237">
        <f t="shared" ca="1" si="26"/>
        <v>46052.631578947367</v>
      </c>
    </row>
    <row r="64" spans="1:11" ht="14.4" customHeight="1" x14ac:dyDescent="0.25">
      <c r="A64" s="210" t="str">
        <f>Current!P5</f>
        <v>Deep Space Robotic</v>
      </c>
      <c r="B64" s="214">
        <f ca="1">Current!Q5</f>
        <v>0</v>
      </c>
      <c r="C64" s="166">
        <f t="shared" ca="1" si="20"/>
        <v>0</v>
      </c>
      <c r="D64" s="217">
        <f t="shared" ca="1" si="21"/>
        <v>0</v>
      </c>
      <c r="E64" s="217">
        <f t="shared" ca="1" si="22"/>
        <v>0</v>
      </c>
      <c r="F64" s="217">
        <f t="shared" ca="1" si="23"/>
        <v>0</v>
      </c>
      <c r="G64" s="236">
        <f t="shared" ca="1" si="24"/>
        <v>0</v>
      </c>
      <c r="H64" s="236">
        <f t="shared" ca="1" si="25"/>
        <v>0</v>
      </c>
      <c r="I64" s="237">
        <f t="shared" ca="1" si="26"/>
        <v>0</v>
      </c>
    </row>
    <row r="65" spans="1:9" x14ac:dyDescent="0.25">
      <c r="A65" s="210" t="str">
        <f>Current!P6</f>
        <v>Near Earth Robotic - Low Latency &amp; Complex Needs</v>
      </c>
      <c r="B65" s="214">
        <f ca="1">Current!Q6</f>
        <v>0</v>
      </c>
      <c r="C65" s="166">
        <f t="shared" ca="1" si="20"/>
        <v>0</v>
      </c>
      <c r="D65" s="217">
        <f t="shared" ca="1" si="21"/>
        <v>0</v>
      </c>
      <c r="E65" s="217">
        <f t="shared" ca="1" si="22"/>
        <v>0</v>
      </c>
      <c r="F65" s="217">
        <f t="shared" ca="1" si="23"/>
        <v>0</v>
      </c>
      <c r="G65" s="236">
        <f t="shared" ca="1" si="24"/>
        <v>0</v>
      </c>
      <c r="H65" s="236">
        <f t="shared" ca="1" si="25"/>
        <v>0</v>
      </c>
      <c r="I65" s="237">
        <f t="shared" ca="1" si="26"/>
        <v>0</v>
      </c>
    </row>
    <row r="66" spans="1:9" x14ac:dyDescent="0.25">
      <c r="A66" s="210" t="str">
        <f>Current!P7</f>
        <v>Mission Operations</v>
      </c>
      <c r="B66" s="214">
        <f ca="1">Current!Q7</f>
        <v>0</v>
      </c>
      <c r="C66" s="166">
        <f t="shared" ca="1" si="20"/>
        <v>0</v>
      </c>
      <c r="D66" s="217">
        <f t="shared" ca="1" si="21"/>
        <v>0</v>
      </c>
      <c r="E66" s="217">
        <f t="shared" ca="1" si="22"/>
        <v>0</v>
      </c>
      <c r="F66" s="217">
        <f t="shared" ca="1" si="23"/>
        <v>0</v>
      </c>
      <c r="G66" s="236">
        <f t="shared" ca="1" si="24"/>
        <v>0</v>
      </c>
      <c r="H66" s="236">
        <f t="shared" ca="1" si="25"/>
        <v>0</v>
      </c>
      <c r="I66" s="237">
        <f t="shared" ca="1" si="26"/>
        <v>0</v>
      </c>
    </row>
    <row r="67" spans="1:9" x14ac:dyDescent="0.25">
      <c r="A67" s="210" t="str">
        <f>Current!P8</f>
        <v>Launch Events</v>
      </c>
      <c r="B67" s="214">
        <f ca="1">Current!Q8</f>
        <v>0</v>
      </c>
      <c r="C67" s="166">
        <f t="shared" ca="1" si="20"/>
        <v>0</v>
      </c>
      <c r="D67" s="217">
        <f t="shared" ca="1" si="21"/>
        <v>0</v>
      </c>
      <c r="E67" s="217">
        <f t="shared" ca="1" si="22"/>
        <v>0</v>
      </c>
      <c r="F67" s="217">
        <f t="shared" ca="1" si="23"/>
        <v>0</v>
      </c>
      <c r="G67" s="236">
        <f t="shared" ca="1" si="24"/>
        <v>0</v>
      </c>
      <c r="H67" s="236">
        <f t="shared" ca="1" si="25"/>
        <v>0</v>
      </c>
      <c r="I67" s="237">
        <f t="shared" ca="1" si="26"/>
        <v>0</v>
      </c>
    </row>
    <row r="68" spans="1:9" x14ac:dyDescent="0.25">
      <c r="A68" s="210" t="str">
        <f>Current!P9</f>
        <v>Terrestrial &amp; Aerial</v>
      </c>
      <c r="B68" s="214">
        <f ca="1">Current!Q9</f>
        <v>0</v>
      </c>
      <c r="C68" s="166">
        <f t="shared" ca="1" si="20"/>
        <v>0</v>
      </c>
      <c r="D68" s="217">
        <f t="shared" ca="1" si="21"/>
        <v>0</v>
      </c>
      <c r="E68" s="217">
        <f t="shared" ca="1" si="22"/>
        <v>0</v>
      </c>
      <c r="F68" s="217">
        <f t="shared" ca="1" si="23"/>
        <v>0</v>
      </c>
      <c r="G68" s="236">
        <f t="shared" ca="1" si="24"/>
        <v>0</v>
      </c>
      <c r="H68" s="236">
        <f t="shared" ca="1" si="25"/>
        <v>0</v>
      </c>
      <c r="I68" s="237">
        <f t="shared" ca="1" si="26"/>
        <v>0</v>
      </c>
    </row>
    <row r="69" spans="1:9" ht="16.2" thickBot="1" x14ac:dyDescent="0.3">
      <c r="A69" s="169" t="s">
        <v>377</v>
      </c>
      <c r="B69" s="201">
        <f ca="1">SUM(B61:B66,B68)</f>
        <v>22</v>
      </c>
      <c r="C69" s="177">
        <f ca="1">SUM(C61:C68)</f>
        <v>1</v>
      </c>
      <c r="D69" s="218">
        <f ca="1">SUM(D61:D68)</f>
        <v>41</v>
      </c>
      <c r="E69" s="218">
        <f ca="1">SUM(E61:E68)</f>
        <v>58</v>
      </c>
      <c r="F69" s="218">
        <f ca="1">SUM(F61:F68)</f>
        <v>76</v>
      </c>
      <c r="G69" s="218">
        <f t="shared" ref="G69:I69" ca="1" si="27">SUM(G61:G68)</f>
        <v>269370</v>
      </c>
      <c r="H69" s="218">
        <f t="shared" ca="1" si="27"/>
        <v>375000</v>
      </c>
      <c r="I69" s="219">
        <f t="shared" ca="1" si="27"/>
        <v>499999.99999999994</v>
      </c>
    </row>
    <row r="71" spans="1:9" ht="14.4" thickBot="1" x14ac:dyDescent="0.3">
      <c r="A71" s="159" t="s">
        <v>395</v>
      </c>
    </row>
    <row r="72" spans="1:9" x14ac:dyDescent="0.25">
      <c r="A72" s="226" t="s">
        <v>107</v>
      </c>
      <c r="B72" s="245" t="s">
        <v>378</v>
      </c>
      <c r="C72" s="245"/>
      <c r="D72" s="245"/>
      <c r="E72" s="245"/>
      <c r="F72" s="245"/>
      <c r="G72" s="254" t="s">
        <v>393</v>
      </c>
      <c r="H72" s="254"/>
      <c r="I72" s="255"/>
    </row>
    <row r="73" spans="1:9" x14ac:dyDescent="0.25">
      <c r="A73" s="210" t="str">
        <f>Current!P1</f>
        <v>Use Case</v>
      </c>
      <c r="B73" s="212" t="str">
        <f>Current!Q1</f>
        <v>Count</v>
      </c>
      <c r="C73" s="212" t="str">
        <f>Current!R1</f>
        <v>Share</v>
      </c>
      <c r="D73" s="211" t="s">
        <v>8</v>
      </c>
      <c r="E73" s="211" t="s">
        <v>92</v>
      </c>
      <c r="F73" s="211" t="s">
        <v>7</v>
      </c>
      <c r="G73" s="211" t="s">
        <v>8</v>
      </c>
      <c r="H73" s="211" t="s">
        <v>92</v>
      </c>
      <c r="I73" s="239" t="s">
        <v>7</v>
      </c>
    </row>
    <row r="74" spans="1:9" x14ac:dyDescent="0.25">
      <c r="A74" s="210" t="str">
        <f>Current!P2</f>
        <v>Human Space Flight</v>
      </c>
      <c r="B74" s="205">
        <f ca="1">Current!AC2</f>
        <v>7</v>
      </c>
      <c r="C74" s="166">
        <f t="shared" ref="C74:C79" ca="1" si="28">B74/$B$37</f>
        <v>0.125</v>
      </c>
      <c r="D74" s="217">
        <f ca="1">ROUND($B74*(1+I$52),0)</f>
        <v>13</v>
      </c>
      <c r="E74" s="217">
        <f t="shared" ref="E74:F81" ca="1" si="29">ROUND($B74*(1+J$52),0)</f>
        <v>18</v>
      </c>
      <c r="F74" s="217">
        <f ca="1">ROUND($B74*(1+K$52),0)</f>
        <v>24</v>
      </c>
      <c r="G74" s="236">
        <f ca="1">D74*$F$55</f>
        <v>85410</v>
      </c>
      <c r="H74" s="236">
        <f ca="1">E74*$G$55</f>
        <v>116379.31034482759</v>
      </c>
      <c r="I74" s="237">
        <f ca="1">F74*$H$55</f>
        <v>157894.73684210525</v>
      </c>
    </row>
    <row r="75" spans="1:9" x14ac:dyDescent="0.25">
      <c r="A75" s="210" t="str">
        <f>Current!P3</f>
        <v>Near Earth Robotic - LEO Science</v>
      </c>
      <c r="B75" s="205">
        <f ca="1">Current!AC3</f>
        <v>22</v>
      </c>
      <c r="C75" s="166">
        <f t="shared" ca="1" si="28"/>
        <v>0.39285714285714285</v>
      </c>
      <c r="D75" s="217">
        <f t="shared" ref="D75:D81" ca="1" si="30">ROUND($B75*(1+I$52),0)</f>
        <v>40</v>
      </c>
      <c r="E75" s="217">
        <f t="shared" ca="1" si="29"/>
        <v>58</v>
      </c>
      <c r="F75" s="217">
        <f ca="1">ROUND($B75*(1+K$52),0)</f>
        <v>76</v>
      </c>
      <c r="G75" s="236">
        <f t="shared" ref="G75:G81" ca="1" si="31">D75*$F$55</f>
        <v>262800</v>
      </c>
      <c r="H75" s="236">
        <f t="shared" ref="H75:H81" ca="1" si="32">E75*$G$55</f>
        <v>375000</v>
      </c>
      <c r="I75" s="237">
        <f t="shared" ref="I75:I81" ca="1" si="33">F75*$H$55</f>
        <v>500000</v>
      </c>
    </row>
    <row r="76" spans="1:9" x14ac:dyDescent="0.25">
      <c r="A76" s="210" t="str">
        <f>Current!P4</f>
        <v>Near Earth Robotic - GEO and Near Earth</v>
      </c>
      <c r="B76" s="205">
        <f ca="1">Current!AC4</f>
        <v>3</v>
      </c>
      <c r="C76" s="166">
        <f t="shared" ca="1" si="28"/>
        <v>5.3571428571428568E-2</v>
      </c>
      <c r="D76" s="217">
        <f t="shared" ca="1" si="30"/>
        <v>5</v>
      </c>
      <c r="E76" s="217">
        <f t="shared" ca="1" si="29"/>
        <v>8</v>
      </c>
      <c r="F76" s="217">
        <f t="shared" ca="1" si="29"/>
        <v>10</v>
      </c>
      <c r="G76" s="236">
        <f t="shared" ca="1" si="31"/>
        <v>32850</v>
      </c>
      <c r="H76" s="236">
        <f t="shared" ca="1" si="32"/>
        <v>51724.137931034486</v>
      </c>
      <c r="I76" s="237">
        <f t="shared" ca="1" si="33"/>
        <v>65789.473684210519</v>
      </c>
    </row>
    <row r="77" spans="1:9" x14ac:dyDescent="0.25">
      <c r="A77" s="210" t="str">
        <f>Current!P5</f>
        <v>Deep Space Robotic</v>
      </c>
      <c r="B77" s="205">
        <f ca="1">Current!AC5</f>
        <v>1</v>
      </c>
      <c r="C77" s="166">
        <f t="shared" ca="1" si="28"/>
        <v>1.7857142857142856E-2</v>
      </c>
      <c r="D77" s="217">
        <f t="shared" ca="1" si="30"/>
        <v>2</v>
      </c>
      <c r="E77" s="217">
        <f t="shared" ca="1" si="29"/>
        <v>3</v>
      </c>
      <c r="F77" s="217">
        <f ca="1">ROUND($B77*(1+K$52),0)</f>
        <v>3</v>
      </c>
      <c r="G77" s="236">
        <f t="shared" ca="1" si="31"/>
        <v>13140</v>
      </c>
      <c r="H77" s="236">
        <f t="shared" ca="1" si="32"/>
        <v>19396.551724137931</v>
      </c>
      <c r="I77" s="237">
        <f t="shared" ca="1" si="33"/>
        <v>19736.842105263157</v>
      </c>
    </row>
    <row r="78" spans="1:9" x14ac:dyDescent="0.25">
      <c r="A78" s="210" t="str">
        <f>Current!P6</f>
        <v>Near Earth Robotic - Low Latency &amp; Complex Needs</v>
      </c>
      <c r="B78" s="205">
        <f ca="1">Current!AC6</f>
        <v>2</v>
      </c>
      <c r="C78" s="166">
        <f t="shared" ca="1" si="28"/>
        <v>3.5714285714285712E-2</v>
      </c>
      <c r="D78" s="217">
        <f t="shared" ca="1" si="30"/>
        <v>4</v>
      </c>
      <c r="E78" s="217">
        <f t="shared" ca="1" si="29"/>
        <v>5</v>
      </c>
      <c r="F78" s="217">
        <f t="shared" ca="1" si="29"/>
        <v>7</v>
      </c>
      <c r="G78" s="236">
        <f t="shared" ca="1" si="31"/>
        <v>26280</v>
      </c>
      <c r="H78" s="236">
        <f t="shared" ca="1" si="32"/>
        <v>32327.586206896554</v>
      </c>
      <c r="I78" s="237">
        <f t="shared" ca="1" si="33"/>
        <v>46052.631578947367</v>
      </c>
    </row>
    <row r="79" spans="1:9" x14ac:dyDescent="0.25">
      <c r="A79" s="210" t="str">
        <f>Current!P7</f>
        <v>Mission Operations</v>
      </c>
      <c r="B79" s="205">
        <f ca="1">Current!AC7</f>
        <v>8</v>
      </c>
      <c r="C79" s="166">
        <f t="shared" ca="1" si="28"/>
        <v>0.14285714285714285</v>
      </c>
      <c r="D79" s="217">
        <f t="shared" ca="1" si="30"/>
        <v>15</v>
      </c>
      <c r="E79" s="217">
        <f t="shared" ca="1" si="29"/>
        <v>21</v>
      </c>
      <c r="F79" s="217">
        <f t="shared" ca="1" si="29"/>
        <v>28</v>
      </c>
      <c r="G79" s="236">
        <f t="shared" ca="1" si="31"/>
        <v>98550</v>
      </c>
      <c r="H79" s="236">
        <f t="shared" ca="1" si="32"/>
        <v>135775.86206896554</v>
      </c>
      <c r="I79" s="237">
        <f t="shared" ca="1" si="33"/>
        <v>184210.52631578947</v>
      </c>
    </row>
    <row r="80" spans="1:9" x14ac:dyDescent="0.25">
      <c r="A80" s="210" t="str">
        <f>Current!P8</f>
        <v>Launch Events</v>
      </c>
      <c r="B80" s="205">
        <f ca="1">Current!AC8</f>
        <v>2</v>
      </c>
      <c r="C80" s="220" t="s">
        <v>11</v>
      </c>
      <c r="D80" s="217">
        <f t="shared" ca="1" si="30"/>
        <v>4</v>
      </c>
      <c r="E80" s="217">
        <f t="shared" ca="1" si="29"/>
        <v>5</v>
      </c>
      <c r="F80" s="217">
        <f ca="1">ROUND($B80*(1+K$52),0)</f>
        <v>7</v>
      </c>
      <c r="G80" s="236">
        <f t="shared" ca="1" si="31"/>
        <v>26280</v>
      </c>
      <c r="H80" s="236">
        <f t="shared" ca="1" si="32"/>
        <v>32327.586206896554</v>
      </c>
      <c r="I80" s="237">
        <f t="shared" ca="1" si="33"/>
        <v>46052.631578947367</v>
      </c>
    </row>
    <row r="81" spans="1:9" x14ac:dyDescent="0.25">
      <c r="A81" s="210" t="str">
        <f>Current!P9</f>
        <v>Terrestrial &amp; Aerial</v>
      </c>
      <c r="B81" s="205">
        <f ca="1">Current!AC9</f>
        <v>13</v>
      </c>
      <c r="C81" s="166">
        <f ca="1">B81/$B$37</f>
        <v>0.23214285714285715</v>
      </c>
      <c r="D81" s="217">
        <f t="shared" ca="1" si="30"/>
        <v>24</v>
      </c>
      <c r="E81" s="217">
        <f t="shared" ca="1" si="29"/>
        <v>34</v>
      </c>
      <c r="F81" s="217">
        <f t="shared" ca="1" si="29"/>
        <v>45</v>
      </c>
      <c r="G81" s="236">
        <f t="shared" ca="1" si="31"/>
        <v>157680</v>
      </c>
      <c r="H81" s="236">
        <f t="shared" ca="1" si="32"/>
        <v>219827.58620689655</v>
      </c>
      <c r="I81" s="237">
        <f t="shared" ca="1" si="33"/>
        <v>296052.63157894736</v>
      </c>
    </row>
    <row r="82" spans="1:9" ht="16.2" thickBot="1" x14ac:dyDescent="0.3">
      <c r="A82" s="209" t="s">
        <v>377</v>
      </c>
      <c r="B82" s="201">
        <f ca="1">SUM(B74:B79,B81)</f>
        <v>56</v>
      </c>
      <c r="C82" s="177">
        <f ca="1">SUM(C74:C81)</f>
        <v>1</v>
      </c>
      <c r="D82" s="218">
        <f ca="1">SUM(D74:D81)</f>
        <v>107</v>
      </c>
      <c r="E82" s="218">
        <f ca="1">SUM(E74:E81)</f>
        <v>152</v>
      </c>
      <c r="F82" s="218">
        <f ca="1">SUM(F74:F81)</f>
        <v>200</v>
      </c>
      <c r="G82" s="218">
        <f ca="1">SUM(G74:G81)</f>
        <v>702990</v>
      </c>
      <c r="H82" s="218">
        <f t="shared" ref="H82" ca="1" si="34">SUM(H74:H81)</f>
        <v>982758.6206896553</v>
      </c>
      <c r="I82" s="219">
        <f t="shared" ref="I82" ca="1" si="35">SUM(I74:I81)</f>
        <v>1315789.4736842106</v>
      </c>
    </row>
    <row r="105" ht="14.4" customHeight="1" x14ac:dyDescent="0.25"/>
    <row r="118" spans="1:5" ht="14.4" customHeight="1" x14ac:dyDescent="0.25"/>
    <row r="120" spans="1:5" ht="14.4" thickBot="1" x14ac:dyDescent="0.3">
      <c r="A120" s="159" t="s">
        <v>225</v>
      </c>
    </row>
    <row r="121" spans="1:5" x14ac:dyDescent="0.25">
      <c r="A121" s="260" t="s">
        <v>226</v>
      </c>
      <c r="B121" s="261"/>
      <c r="C121" s="261"/>
      <c r="D121" s="262"/>
      <c r="E121" s="65"/>
    </row>
    <row r="122" spans="1:5" x14ac:dyDescent="0.25">
      <c r="A122" s="168" t="s">
        <v>6</v>
      </c>
      <c r="B122" s="172" t="s">
        <v>9</v>
      </c>
      <c r="C122" s="172" t="s">
        <v>10</v>
      </c>
      <c r="D122" s="170" t="s">
        <v>114</v>
      </c>
    </row>
    <row r="123" spans="1:5" x14ac:dyDescent="0.25">
      <c r="A123" s="130" t="s">
        <v>105</v>
      </c>
      <c r="B123" s="18" t="s">
        <v>106</v>
      </c>
      <c r="C123" s="18">
        <v>2</v>
      </c>
      <c r="D123" s="19" t="s">
        <v>115</v>
      </c>
    </row>
    <row r="124" spans="1:5" x14ac:dyDescent="0.25">
      <c r="A124" s="130" t="s">
        <v>113</v>
      </c>
      <c r="B124" s="18" t="s">
        <v>106</v>
      </c>
      <c r="C124" s="18">
        <v>63.7</v>
      </c>
      <c r="D124" s="19" t="s">
        <v>116</v>
      </c>
    </row>
    <row r="125" spans="1:5" x14ac:dyDescent="0.25">
      <c r="A125" s="130" t="s">
        <v>191</v>
      </c>
      <c r="B125" s="18" t="s">
        <v>117</v>
      </c>
      <c r="C125" s="18">
        <v>500</v>
      </c>
      <c r="D125" s="19" t="s">
        <v>115</v>
      </c>
    </row>
    <row r="126" spans="1:5" ht="16.2" thickBot="1" x14ac:dyDescent="0.3">
      <c r="A126" s="169" t="s">
        <v>192</v>
      </c>
      <c r="B126" s="20" t="s">
        <v>106</v>
      </c>
      <c r="C126" s="177">
        <v>0.5</v>
      </c>
      <c r="D126" s="178" t="s">
        <v>115</v>
      </c>
    </row>
    <row r="127" spans="1:5" ht="15.6" x14ac:dyDescent="0.3">
      <c r="D127" s="160"/>
    </row>
    <row r="130" spans="1:11" x14ac:dyDescent="0.25">
      <c r="A130" s="159" t="s">
        <v>224</v>
      </c>
      <c r="J130" s="159" t="s">
        <v>227</v>
      </c>
    </row>
    <row r="131" spans="1:11" ht="27.6" x14ac:dyDescent="0.25">
      <c r="A131" s="134" t="s">
        <v>185</v>
      </c>
      <c r="B131" s="134" t="s">
        <v>10</v>
      </c>
      <c r="C131" s="134" t="s">
        <v>9</v>
      </c>
      <c r="D131" s="134" t="s">
        <v>174</v>
      </c>
      <c r="E131" s="137" t="s">
        <v>182</v>
      </c>
      <c r="F131" s="138" t="s">
        <v>183</v>
      </c>
      <c r="G131" s="138" t="s">
        <v>184</v>
      </c>
      <c r="H131" s="138" t="s">
        <v>114</v>
      </c>
      <c r="J131" s="137" t="s">
        <v>198</v>
      </c>
      <c r="K131" s="137" t="s">
        <v>182</v>
      </c>
    </row>
    <row r="132" spans="1:11" x14ac:dyDescent="0.25">
      <c r="A132" s="134" t="s">
        <v>160</v>
      </c>
      <c r="B132" s="48">
        <v>20000000</v>
      </c>
      <c r="C132" s="127" t="s">
        <v>175</v>
      </c>
      <c r="D132" s="127">
        <v>5</v>
      </c>
      <c r="E132" s="128">
        <f>B132*D132</f>
        <v>100000000</v>
      </c>
      <c r="F132" s="127" t="s">
        <v>176</v>
      </c>
      <c r="G132" s="127" t="s">
        <v>177</v>
      </c>
      <c r="H132" s="127" t="s">
        <v>115</v>
      </c>
      <c r="J132" s="15" t="s">
        <v>195</v>
      </c>
      <c r="K132" s="141">
        <f>Costs!X15</f>
        <v>323124097.47309846</v>
      </c>
    </row>
    <row r="133" spans="1:11" x14ac:dyDescent="0.25">
      <c r="A133" s="134" t="s">
        <v>161</v>
      </c>
      <c r="B133" s="129">
        <v>200000</v>
      </c>
      <c r="C133" s="127" t="s">
        <v>175</v>
      </c>
      <c r="D133" s="127">
        <v>5</v>
      </c>
      <c r="E133" s="128">
        <f t="shared" ref="E133:E143" si="36">B133*D133</f>
        <v>1000000</v>
      </c>
      <c r="F133" s="127" t="s">
        <v>176</v>
      </c>
      <c r="G133" s="127" t="s">
        <v>177</v>
      </c>
      <c r="H133" s="127" t="s">
        <v>115</v>
      </c>
      <c r="J133" s="15" t="s">
        <v>196</v>
      </c>
      <c r="K133" s="142">
        <f>K132/(60*24*364.25*D132*Settings!B145)</f>
        <v>6.1603770585125153</v>
      </c>
    </row>
    <row r="134" spans="1:11" x14ac:dyDescent="0.25">
      <c r="A134" s="137" t="s">
        <v>162</v>
      </c>
      <c r="B134" s="129">
        <v>1000000</v>
      </c>
      <c r="C134" s="127" t="s">
        <v>175</v>
      </c>
      <c r="D134" s="127">
        <v>1</v>
      </c>
      <c r="E134" s="128">
        <f t="shared" si="36"/>
        <v>1000000</v>
      </c>
      <c r="F134" s="127" t="s">
        <v>176</v>
      </c>
      <c r="G134" s="127" t="s">
        <v>177</v>
      </c>
      <c r="H134" s="127" t="s">
        <v>115</v>
      </c>
      <c r="J134" s="15" t="s">
        <v>197</v>
      </c>
      <c r="K134" s="142">
        <f>$K$133*1.1</f>
        <v>6.7764147643637678</v>
      </c>
    </row>
    <row r="135" spans="1:11" x14ac:dyDescent="0.25">
      <c r="A135" s="138" t="s">
        <v>163</v>
      </c>
      <c r="B135" s="127">
        <v>150</v>
      </c>
      <c r="C135" s="127" t="s">
        <v>187</v>
      </c>
      <c r="D135" s="127">
        <v>450</v>
      </c>
      <c r="E135" s="128">
        <f t="shared" si="36"/>
        <v>67500</v>
      </c>
      <c r="F135" s="127" t="s">
        <v>176</v>
      </c>
      <c r="G135" s="127" t="s">
        <v>177</v>
      </c>
      <c r="H135" s="127" t="s">
        <v>115</v>
      </c>
      <c r="J135" s="15" t="s">
        <v>199</v>
      </c>
      <c r="K135" s="142">
        <f>$K$133*1.2</f>
        <v>7.3924524702150176</v>
      </c>
    </row>
    <row r="136" spans="1:11" x14ac:dyDescent="0.25">
      <c r="A136" s="138" t="s">
        <v>164</v>
      </c>
      <c r="B136" s="129">
        <v>20000</v>
      </c>
      <c r="C136" s="127" t="s">
        <v>188</v>
      </c>
      <c r="D136" s="127">
        <v>10</v>
      </c>
      <c r="E136" s="128">
        <f t="shared" si="36"/>
        <v>200000</v>
      </c>
      <c r="F136" s="127" t="s">
        <v>176</v>
      </c>
      <c r="G136" s="127" t="s">
        <v>177</v>
      </c>
      <c r="H136" s="127" t="s">
        <v>115</v>
      </c>
      <c r="I136" s="161"/>
      <c r="J136" s="15" t="s">
        <v>200</v>
      </c>
      <c r="K136" s="142">
        <f>$K$133*1.3</f>
        <v>8.008490176066271</v>
      </c>
    </row>
    <row r="137" spans="1:11" x14ac:dyDescent="0.25">
      <c r="A137" s="138" t="s">
        <v>212</v>
      </c>
      <c r="B137" s="129">
        <v>500000</v>
      </c>
      <c r="C137" s="127" t="s">
        <v>213</v>
      </c>
      <c r="D137" s="145">
        <v>7</v>
      </c>
      <c r="E137" s="143">
        <f>B137*D137</f>
        <v>3500000</v>
      </c>
      <c r="F137" s="127" t="s">
        <v>176</v>
      </c>
      <c r="G137" s="127" t="s">
        <v>211</v>
      </c>
      <c r="H137" s="127" t="s">
        <v>115</v>
      </c>
      <c r="I137" s="161"/>
      <c r="J137" s="15" t="s">
        <v>201</v>
      </c>
      <c r="K137" s="142">
        <f>$K$133*1.4</f>
        <v>8.6245278819175208</v>
      </c>
    </row>
    <row r="138" spans="1:11" x14ac:dyDescent="0.25">
      <c r="A138" s="138" t="s">
        <v>167</v>
      </c>
      <c r="B138" s="129">
        <v>100000</v>
      </c>
      <c r="C138" s="127" t="s">
        <v>175</v>
      </c>
      <c r="D138" s="127">
        <v>10</v>
      </c>
      <c r="E138" s="128">
        <f t="shared" si="36"/>
        <v>1000000</v>
      </c>
      <c r="F138" s="127" t="s">
        <v>179</v>
      </c>
      <c r="G138" s="127" t="s">
        <v>177</v>
      </c>
      <c r="H138" s="127" t="s">
        <v>115</v>
      </c>
      <c r="J138" s="15" t="s">
        <v>202</v>
      </c>
      <c r="K138" s="142">
        <f>$K$133*1.5</f>
        <v>9.2405655877687725</v>
      </c>
    </row>
    <row r="139" spans="1:11" x14ac:dyDescent="0.25">
      <c r="A139" s="138" t="s">
        <v>168</v>
      </c>
      <c r="B139" s="127">
        <v>0.3</v>
      </c>
      <c r="C139" s="127" t="s">
        <v>189</v>
      </c>
      <c r="D139" s="129">
        <v>25000</v>
      </c>
      <c r="E139" s="128">
        <f t="shared" si="36"/>
        <v>7500</v>
      </c>
      <c r="F139" s="127" t="s">
        <v>179</v>
      </c>
      <c r="G139" s="127" t="s">
        <v>177</v>
      </c>
      <c r="H139" s="127" t="s">
        <v>115</v>
      </c>
      <c r="J139" s="15" t="s">
        <v>203</v>
      </c>
      <c r="K139" s="142">
        <f>$K$133*1.6</f>
        <v>9.8566032936200259</v>
      </c>
    </row>
    <row r="140" spans="1:11" x14ac:dyDescent="0.25">
      <c r="A140" s="138" t="s">
        <v>208</v>
      </c>
      <c r="B140" s="127">
        <v>10</v>
      </c>
      <c r="C140" s="127" t="s">
        <v>209</v>
      </c>
      <c r="D140" s="144">
        <v>1</v>
      </c>
      <c r="E140" s="143" t="s">
        <v>11</v>
      </c>
      <c r="F140" s="127" t="s">
        <v>179</v>
      </c>
      <c r="G140" s="127" t="s">
        <v>177</v>
      </c>
      <c r="H140" s="127" t="s">
        <v>115</v>
      </c>
      <c r="J140" s="15" t="s">
        <v>204</v>
      </c>
      <c r="K140" s="142">
        <f>$K$133*1.7</f>
        <v>10.472640999471276</v>
      </c>
    </row>
    <row r="141" spans="1:11" x14ac:dyDescent="0.25">
      <c r="A141" s="138" t="s">
        <v>169</v>
      </c>
      <c r="B141" s="129">
        <v>500000</v>
      </c>
      <c r="C141" s="127" t="s">
        <v>175</v>
      </c>
      <c r="D141" s="127">
        <v>1</v>
      </c>
      <c r="E141" s="128">
        <f t="shared" si="36"/>
        <v>500000</v>
      </c>
      <c r="F141" s="127" t="s">
        <v>179</v>
      </c>
      <c r="G141" s="127" t="s">
        <v>177</v>
      </c>
      <c r="H141" s="127" t="s">
        <v>115</v>
      </c>
      <c r="J141" s="15" t="s">
        <v>205</v>
      </c>
      <c r="K141" s="142">
        <f>$K$133*1.8</f>
        <v>11.088678705322527</v>
      </c>
    </row>
    <row r="142" spans="1:11" x14ac:dyDescent="0.25">
      <c r="A142" s="138" t="s">
        <v>170</v>
      </c>
      <c r="B142" s="129">
        <v>100000</v>
      </c>
      <c r="C142" s="127" t="s">
        <v>175</v>
      </c>
      <c r="D142" s="127">
        <v>1</v>
      </c>
      <c r="E142" s="128">
        <f t="shared" si="36"/>
        <v>100000</v>
      </c>
      <c r="F142" s="127" t="s">
        <v>179</v>
      </c>
      <c r="G142" s="127" t="s">
        <v>177</v>
      </c>
      <c r="H142" s="127" t="s">
        <v>115</v>
      </c>
      <c r="J142" s="15" t="s">
        <v>206</v>
      </c>
      <c r="K142" s="142">
        <f>$K$133*1.9</f>
        <v>11.704716411173779</v>
      </c>
    </row>
    <row r="143" spans="1:11" x14ac:dyDescent="0.25">
      <c r="A143" s="138" t="s">
        <v>214</v>
      </c>
      <c r="B143" s="129">
        <v>2000000</v>
      </c>
      <c r="C143" s="127" t="s">
        <v>175</v>
      </c>
      <c r="D143" s="127">
        <v>1</v>
      </c>
      <c r="E143" s="128">
        <f t="shared" si="36"/>
        <v>2000000</v>
      </c>
      <c r="F143" s="127" t="s">
        <v>179</v>
      </c>
      <c r="G143" s="127" t="s">
        <v>178</v>
      </c>
      <c r="H143" s="127" t="s">
        <v>115</v>
      </c>
      <c r="J143" s="15" t="s">
        <v>207</v>
      </c>
      <c r="K143" s="142">
        <f>$K$133*2</f>
        <v>12.320754117025031</v>
      </c>
    </row>
    <row r="144" spans="1:11" x14ac:dyDescent="0.25">
      <c r="A144" s="138" t="s">
        <v>172</v>
      </c>
      <c r="B144" s="127">
        <v>3</v>
      </c>
      <c r="C144" s="127" t="s">
        <v>180</v>
      </c>
      <c r="D144" s="127" t="s">
        <v>11</v>
      </c>
      <c r="E144" s="127" t="s">
        <v>11</v>
      </c>
      <c r="F144" s="127" t="s">
        <v>6</v>
      </c>
      <c r="G144" s="127" t="s">
        <v>11</v>
      </c>
      <c r="H144" s="127" t="s">
        <v>115</v>
      </c>
      <c r="J144" s="15" t="s">
        <v>215</v>
      </c>
      <c r="K144" s="142">
        <f>$K$133*2.1</f>
        <v>12.936791822876282</v>
      </c>
    </row>
    <row r="145" spans="1:12" x14ac:dyDescent="0.25">
      <c r="A145" s="138" t="s">
        <v>173</v>
      </c>
      <c r="B145" s="127">
        <v>20</v>
      </c>
      <c r="C145" s="127" t="s">
        <v>181</v>
      </c>
      <c r="D145" s="127" t="s">
        <v>11</v>
      </c>
      <c r="E145" s="127" t="s">
        <v>11</v>
      </c>
      <c r="F145" s="127" t="s">
        <v>6</v>
      </c>
      <c r="G145" s="127" t="s">
        <v>11</v>
      </c>
      <c r="H145" s="127" t="s">
        <v>115</v>
      </c>
      <c r="J145" s="15" t="s">
        <v>216</v>
      </c>
      <c r="K145" s="142">
        <f>$K$133*2.2</f>
        <v>13.552829528727536</v>
      </c>
      <c r="L145" s="162"/>
    </row>
    <row r="148" spans="1:12" ht="14.4" x14ac:dyDescent="0.3">
      <c r="A148" s="159" t="s">
        <v>223</v>
      </c>
      <c r="B148" s="163"/>
      <c r="C148" s="163"/>
      <c r="D148" s="163"/>
      <c r="E148" s="163"/>
      <c r="F148" s="163"/>
      <c r="G148" s="163"/>
      <c r="H148" s="163"/>
      <c r="I148" s="163"/>
      <c r="J148" s="159" t="s">
        <v>227</v>
      </c>
      <c r="K148" s="163"/>
    </row>
    <row r="149" spans="1:12" ht="27.6" x14ac:dyDescent="0.3">
      <c r="A149" s="134" t="s">
        <v>186</v>
      </c>
      <c r="B149" s="134" t="s">
        <v>10</v>
      </c>
      <c r="C149" s="134" t="s">
        <v>9</v>
      </c>
      <c r="D149" s="134" t="s">
        <v>174</v>
      </c>
      <c r="E149" s="137" t="s">
        <v>182</v>
      </c>
      <c r="F149" s="138" t="s">
        <v>183</v>
      </c>
      <c r="G149" s="138" t="s">
        <v>184</v>
      </c>
      <c r="H149" s="138" t="s">
        <v>114</v>
      </c>
      <c r="I149" s="163"/>
      <c r="J149" s="137" t="s">
        <v>198</v>
      </c>
      <c r="K149" s="137" t="s">
        <v>182</v>
      </c>
    </row>
    <row r="150" spans="1:12" ht="14.4" x14ac:dyDescent="0.3">
      <c r="A150" s="134" t="s">
        <v>160</v>
      </c>
      <c r="B150" s="48">
        <v>20000000</v>
      </c>
      <c r="C150" s="127" t="s">
        <v>175</v>
      </c>
      <c r="D150" s="127">
        <v>5</v>
      </c>
      <c r="E150" s="128">
        <f>B150*D150</f>
        <v>100000000</v>
      </c>
      <c r="F150" s="127" t="s">
        <v>176</v>
      </c>
      <c r="G150" s="127" t="s">
        <v>177</v>
      </c>
      <c r="H150" s="127" t="s">
        <v>115</v>
      </c>
      <c r="I150" s="163"/>
      <c r="J150" s="15" t="s">
        <v>195</v>
      </c>
      <c r="K150" s="141">
        <f>Costs!X31</f>
        <v>478608345.50034267</v>
      </c>
    </row>
    <row r="151" spans="1:12" ht="14.4" x14ac:dyDescent="0.3">
      <c r="A151" s="134" t="s">
        <v>161</v>
      </c>
      <c r="B151" s="129">
        <v>200000</v>
      </c>
      <c r="C151" s="127" t="s">
        <v>175</v>
      </c>
      <c r="D151" s="127">
        <v>5</v>
      </c>
      <c r="E151" s="128">
        <f t="shared" ref="E151:E161" si="37">B151*D151</f>
        <v>1000000</v>
      </c>
      <c r="F151" s="127" t="s">
        <v>176</v>
      </c>
      <c r="G151" s="127" t="s">
        <v>177</v>
      </c>
      <c r="H151" s="127" t="s">
        <v>115</v>
      </c>
      <c r="I151" s="163"/>
      <c r="J151" s="15" t="s">
        <v>196</v>
      </c>
      <c r="K151" s="142">
        <f>K150/(60*24*364.25*D150*Settings!B163)</f>
        <v>9.1246920136571088</v>
      </c>
    </row>
    <row r="152" spans="1:12" ht="14.4" x14ac:dyDescent="0.3">
      <c r="A152" s="137" t="s">
        <v>162</v>
      </c>
      <c r="B152" s="129">
        <v>1000000</v>
      </c>
      <c r="C152" s="127" t="s">
        <v>175</v>
      </c>
      <c r="D152" s="127">
        <v>1</v>
      </c>
      <c r="E152" s="128">
        <f t="shared" si="37"/>
        <v>1000000</v>
      </c>
      <c r="F152" s="127" t="s">
        <v>176</v>
      </c>
      <c r="G152" s="127" t="s">
        <v>177</v>
      </c>
      <c r="H152" s="127" t="s">
        <v>115</v>
      </c>
      <c r="I152" s="163"/>
      <c r="J152" s="15" t="s">
        <v>197</v>
      </c>
      <c r="K152" s="142">
        <f>$K$151*1.1</f>
        <v>10.03716121502282</v>
      </c>
    </row>
    <row r="153" spans="1:12" ht="14.4" x14ac:dyDescent="0.3">
      <c r="A153" s="138" t="s">
        <v>163</v>
      </c>
      <c r="B153" s="127">
        <v>150</v>
      </c>
      <c r="C153" s="127" t="s">
        <v>187</v>
      </c>
      <c r="D153" s="127">
        <v>450</v>
      </c>
      <c r="E153" s="128">
        <f t="shared" si="37"/>
        <v>67500</v>
      </c>
      <c r="F153" s="127" t="s">
        <v>176</v>
      </c>
      <c r="G153" s="127" t="s">
        <v>177</v>
      </c>
      <c r="H153" s="127" t="s">
        <v>115</v>
      </c>
      <c r="I153" s="163"/>
      <c r="J153" s="15" t="s">
        <v>199</v>
      </c>
      <c r="K153" s="142">
        <f>$K$151*1.2</f>
        <v>10.94963041638853</v>
      </c>
    </row>
    <row r="154" spans="1:12" ht="14.4" x14ac:dyDescent="0.3">
      <c r="A154" s="138" t="s">
        <v>164</v>
      </c>
      <c r="B154" s="129">
        <v>20000</v>
      </c>
      <c r="C154" s="127" t="s">
        <v>188</v>
      </c>
      <c r="D154" s="127">
        <v>10</v>
      </c>
      <c r="E154" s="128">
        <f t="shared" si="37"/>
        <v>200000</v>
      </c>
      <c r="F154" s="127" t="s">
        <v>176</v>
      </c>
      <c r="G154" s="127" t="s">
        <v>177</v>
      </c>
      <c r="H154" s="127" t="s">
        <v>115</v>
      </c>
      <c r="I154" s="163"/>
      <c r="J154" s="15" t="s">
        <v>200</v>
      </c>
      <c r="K154" s="142">
        <f>$K$151*1.3</f>
        <v>11.862099617754241</v>
      </c>
    </row>
    <row r="155" spans="1:12" ht="14.4" x14ac:dyDescent="0.3">
      <c r="A155" s="138" t="s">
        <v>165</v>
      </c>
      <c r="B155" s="129">
        <v>250000</v>
      </c>
      <c r="C155" s="127" t="s">
        <v>175</v>
      </c>
      <c r="D155" s="127">
        <v>100</v>
      </c>
      <c r="E155" s="128">
        <f t="shared" si="37"/>
        <v>25000000</v>
      </c>
      <c r="F155" s="127" t="s">
        <v>176</v>
      </c>
      <c r="G155" s="127" t="s">
        <v>178</v>
      </c>
      <c r="H155" s="127" t="s">
        <v>115</v>
      </c>
      <c r="I155" s="163"/>
      <c r="J155" s="15" t="s">
        <v>201</v>
      </c>
      <c r="K155" s="142">
        <f>$K$151*1.4</f>
        <v>12.774568819119951</v>
      </c>
    </row>
    <row r="156" spans="1:12" ht="14.4" x14ac:dyDescent="0.3">
      <c r="A156" s="138" t="s">
        <v>166</v>
      </c>
      <c r="B156" s="129">
        <v>50000</v>
      </c>
      <c r="C156" s="127" t="s">
        <v>175</v>
      </c>
      <c r="D156" s="127">
        <v>100</v>
      </c>
      <c r="E156" s="128">
        <f t="shared" si="37"/>
        <v>5000000</v>
      </c>
      <c r="F156" s="127" t="s">
        <v>176</v>
      </c>
      <c r="G156" s="127" t="s">
        <v>178</v>
      </c>
      <c r="H156" s="127" t="s">
        <v>115</v>
      </c>
      <c r="I156" s="163"/>
      <c r="J156" s="15" t="s">
        <v>202</v>
      </c>
      <c r="K156" s="142">
        <f>$K$151*1.5</f>
        <v>13.687038020485662</v>
      </c>
    </row>
    <row r="157" spans="1:12" ht="14.4" x14ac:dyDescent="0.3">
      <c r="A157" s="138" t="s">
        <v>167</v>
      </c>
      <c r="B157" s="129">
        <v>100000</v>
      </c>
      <c r="C157" s="127" t="s">
        <v>175</v>
      </c>
      <c r="D157" s="127">
        <v>200</v>
      </c>
      <c r="E157" s="128">
        <f t="shared" si="37"/>
        <v>20000000</v>
      </c>
      <c r="F157" s="127" t="s">
        <v>179</v>
      </c>
      <c r="G157" s="127" t="s">
        <v>177</v>
      </c>
      <c r="H157" s="127" t="s">
        <v>115</v>
      </c>
      <c r="I157" s="163"/>
      <c r="J157" s="15" t="s">
        <v>203</v>
      </c>
      <c r="K157" s="142">
        <f>$K$151*1.6</f>
        <v>14.599507221851376</v>
      </c>
    </row>
    <row r="158" spans="1:12" ht="14.4" x14ac:dyDescent="0.3">
      <c r="A158" s="138" t="s">
        <v>168</v>
      </c>
      <c r="B158" s="127">
        <v>0.3</v>
      </c>
      <c r="C158" s="127" t="s">
        <v>189</v>
      </c>
      <c r="D158" s="129">
        <v>5000</v>
      </c>
      <c r="E158" s="128">
        <f t="shared" si="37"/>
        <v>1500</v>
      </c>
      <c r="F158" s="127" t="s">
        <v>179</v>
      </c>
      <c r="G158" s="127" t="s">
        <v>177</v>
      </c>
      <c r="H158" s="127" t="s">
        <v>115</v>
      </c>
      <c r="I158" s="163"/>
      <c r="J158" s="15" t="s">
        <v>204</v>
      </c>
      <c r="K158" s="142">
        <f>$K$151*1.7</f>
        <v>15.511976423217085</v>
      </c>
    </row>
    <row r="159" spans="1:12" ht="14.4" x14ac:dyDescent="0.3">
      <c r="A159" s="138" t="s">
        <v>169</v>
      </c>
      <c r="B159" s="129">
        <v>500000</v>
      </c>
      <c r="C159" s="127" t="s">
        <v>175</v>
      </c>
      <c r="D159" s="127">
        <v>1</v>
      </c>
      <c r="E159" s="128">
        <f t="shared" si="37"/>
        <v>500000</v>
      </c>
      <c r="F159" s="127" t="s">
        <v>179</v>
      </c>
      <c r="G159" s="127" t="s">
        <v>177</v>
      </c>
      <c r="H159" s="127" t="s">
        <v>115</v>
      </c>
      <c r="I159" s="163"/>
      <c r="J159" s="15" t="s">
        <v>205</v>
      </c>
      <c r="K159" s="142">
        <f>$K$151*1.8</f>
        <v>16.424445624582795</v>
      </c>
    </row>
    <row r="160" spans="1:12" ht="14.4" x14ac:dyDescent="0.3">
      <c r="A160" s="138" t="s">
        <v>170</v>
      </c>
      <c r="B160" s="129">
        <v>100000</v>
      </c>
      <c r="C160" s="127" t="s">
        <v>175</v>
      </c>
      <c r="D160" s="127">
        <v>1</v>
      </c>
      <c r="E160" s="128">
        <f t="shared" si="37"/>
        <v>100000</v>
      </c>
      <c r="F160" s="127" t="s">
        <v>179</v>
      </c>
      <c r="G160" s="127" t="s">
        <v>177</v>
      </c>
      <c r="H160" s="127" t="s">
        <v>115</v>
      </c>
      <c r="I160" s="163"/>
      <c r="J160" s="15" t="s">
        <v>206</v>
      </c>
      <c r="K160" s="142">
        <f>$K$151*1.9</f>
        <v>17.336914825948504</v>
      </c>
    </row>
    <row r="161" spans="1:11" ht="14.4" x14ac:dyDescent="0.3">
      <c r="A161" s="138" t="s">
        <v>171</v>
      </c>
      <c r="B161" s="129">
        <v>2000000</v>
      </c>
      <c r="C161" s="127" t="s">
        <v>175</v>
      </c>
      <c r="D161" s="127">
        <v>1</v>
      </c>
      <c r="E161" s="128">
        <f t="shared" si="37"/>
        <v>2000000</v>
      </c>
      <c r="F161" s="127" t="s">
        <v>179</v>
      </c>
      <c r="G161" s="127" t="s">
        <v>178</v>
      </c>
      <c r="H161" s="127" t="s">
        <v>115</v>
      </c>
      <c r="I161" s="163"/>
      <c r="J161" s="15" t="s">
        <v>207</v>
      </c>
      <c r="K161" s="142">
        <f>$K$151*2</f>
        <v>18.249384027314218</v>
      </c>
    </row>
    <row r="162" spans="1:11" ht="14.4" x14ac:dyDescent="0.3">
      <c r="A162" s="138" t="s">
        <v>172</v>
      </c>
      <c r="B162" s="127">
        <v>3</v>
      </c>
      <c r="C162" s="127" t="s">
        <v>180</v>
      </c>
      <c r="D162" s="127" t="s">
        <v>11</v>
      </c>
      <c r="E162" s="127" t="s">
        <v>11</v>
      </c>
      <c r="F162" s="127" t="s">
        <v>6</v>
      </c>
      <c r="G162" s="127" t="s">
        <v>11</v>
      </c>
      <c r="H162" s="127" t="s">
        <v>115</v>
      </c>
      <c r="I162" s="163"/>
      <c r="J162" s="15" t="s">
        <v>215</v>
      </c>
      <c r="K162" s="142">
        <f>$K$151*2.1</f>
        <v>19.161853228679931</v>
      </c>
    </row>
    <row r="163" spans="1:11" ht="14.4" x14ac:dyDescent="0.3">
      <c r="A163" s="138" t="s">
        <v>173</v>
      </c>
      <c r="B163" s="127">
        <v>20</v>
      </c>
      <c r="C163" s="127" t="s">
        <v>181</v>
      </c>
      <c r="D163" s="127" t="s">
        <v>11</v>
      </c>
      <c r="E163" s="127" t="s">
        <v>11</v>
      </c>
      <c r="F163" s="127" t="s">
        <v>6</v>
      </c>
      <c r="G163" s="127" t="s">
        <v>11</v>
      </c>
      <c r="H163" s="127" t="s">
        <v>115</v>
      </c>
      <c r="I163" s="163"/>
      <c r="J163" s="15" t="s">
        <v>216</v>
      </c>
      <c r="K163" s="142">
        <f>$K$151*2.2</f>
        <v>20.07432243004564</v>
      </c>
    </row>
    <row r="164" spans="1:11" ht="14.4" x14ac:dyDescent="0.3">
      <c r="A164" s="163"/>
      <c r="B164" s="163"/>
      <c r="C164" s="163"/>
      <c r="D164" s="163"/>
      <c r="E164" s="163"/>
      <c r="F164" s="163"/>
      <c r="G164" s="163"/>
      <c r="H164" s="163"/>
      <c r="I164" s="163"/>
      <c r="J164" s="163"/>
      <c r="K164" s="163"/>
    </row>
    <row r="165" spans="1:11" ht="14.4" x14ac:dyDescent="0.3">
      <c r="A165" s="163"/>
      <c r="B165" s="163"/>
      <c r="C165" s="163"/>
      <c r="D165" s="163"/>
      <c r="E165" s="163"/>
      <c r="F165" s="163"/>
      <c r="G165" s="163"/>
      <c r="H165" s="163"/>
      <c r="I165" s="163"/>
      <c r="J165" s="163"/>
      <c r="K165" s="163"/>
    </row>
  </sheetData>
  <mergeCells count="25">
    <mergeCell ref="G72:I72"/>
    <mergeCell ref="A121:D121"/>
    <mergeCell ref="B28:F28"/>
    <mergeCell ref="A49:B50"/>
    <mergeCell ref="A54:B54"/>
    <mergeCell ref="B72:F72"/>
    <mergeCell ref="B40:F40"/>
    <mergeCell ref="F49:H49"/>
    <mergeCell ref="C49:E49"/>
    <mergeCell ref="B59:F59"/>
    <mergeCell ref="G28:I28"/>
    <mergeCell ref="G40:I40"/>
    <mergeCell ref="G59:I59"/>
    <mergeCell ref="A55:B55"/>
    <mergeCell ref="I49:K49"/>
    <mergeCell ref="A56:B56"/>
    <mergeCell ref="I4:K4"/>
    <mergeCell ref="C4:E4"/>
    <mergeCell ref="B16:F16"/>
    <mergeCell ref="F4:H4"/>
    <mergeCell ref="A4:B5"/>
    <mergeCell ref="A10:B10"/>
    <mergeCell ref="A11:B11"/>
    <mergeCell ref="A12:B12"/>
    <mergeCell ref="G16:I16"/>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25A8-AB89-44E0-B717-CEC3AD143104}">
  <sheetPr codeName="Sheet7" filterMode="1">
    <tabColor rgb="FF92D050"/>
  </sheetPr>
  <dimension ref="A1:AD100"/>
  <sheetViews>
    <sheetView topLeftCell="F37" zoomScale="115" zoomScaleNormal="115" workbookViewId="0">
      <selection activeCell="H71" sqref="H71"/>
    </sheetView>
  </sheetViews>
  <sheetFormatPr defaultRowHeight="13.8" x14ac:dyDescent="0.25"/>
  <cols>
    <col min="1" max="1" width="15.88671875" style="3" customWidth="1"/>
    <col min="2" max="2" width="53" style="204" bestFit="1" customWidth="1"/>
    <col min="3" max="3" width="8.88671875" style="3"/>
    <col min="4" max="4" width="55.21875" style="3" customWidth="1"/>
    <col min="5" max="7" width="8.88671875" style="3"/>
    <col min="8" max="14" width="13.21875" style="3" customWidth="1"/>
    <col min="15" max="15" width="8.88671875" style="3"/>
    <col min="16" max="16" width="50.5546875" style="3" customWidth="1"/>
    <col min="17" max="17" width="6.44140625" style="3" bestFit="1" customWidth="1"/>
    <col min="18" max="18" width="7.77734375" style="3" bestFit="1" customWidth="1"/>
    <col min="19" max="19" width="8.88671875" style="3"/>
    <col min="20" max="20" width="16.44140625" style="3" bestFit="1" customWidth="1"/>
    <col min="21" max="21" width="8.44140625" style="3" bestFit="1" customWidth="1"/>
    <col min="22" max="22" width="43.77734375" style="3" bestFit="1" customWidth="1"/>
    <col min="23" max="26" width="29.33203125" style="3" customWidth="1"/>
    <col min="27" max="27" width="8.5546875" style="3" customWidth="1"/>
    <col min="28" max="28" width="49.88671875" style="3" bestFit="1" customWidth="1"/>
    <col min="29" max="29" width="6.5546875" style="3" bestFit="1" customWidth="1"/>
    <col min="30" max="30" width="8.109375" style="3" bestFit="1" customWidth="1"/>
    <col min="31" max="16384" width="8.88671875" style="3"/>
  </cols>
  <sheetData>
    <row r="1" spans="1:30" s="12" customFormat="1" x14ac:dyDescent="0.25">
      <c r="A1" s="33" t="s">
        <v>32</v>
      </c>
      <c r="B1" s="92" t="s">
        <v>98</v>
      </c>
      <c r="D1" s="50" t="s">
        <v>98</v>
      </c>
      <c r="E1" s="50" t="s">
        <v>99</v>
      </c>
      <c r="F1" s="50" t="s">
        <v>108</v>
      </c>
      <c r="H1" s="189" t="s">
        <v>289</v>
      </c>
      <c r="I1" s="186" t="s">
        <v>288</v>
      </c>
      <c r="J1" s="186" t="s">
        <v>293</v>
      </c>
      <c r="K1" s="186" t="s">
        <v>98</v>
      </c>
      <c r="L1" s="186"/>
      <c r="M1" s="182"/>
      <c r="N1" s="181" t="s">
        <v>287</v>
      </c>
      <c r="P1" s="191" t="s">
        <v>98</v>
      </c>
      <c r="Q1" s="185" t="s">
        <v>99</v>
      </c>
      <c r="R1" s="192" t="s">
        <v>108</v>
      </c>
      <c r="T1" s="189" t="s">
        <v>289</v>
      </c>
      <c r="U1" s="186" t="s">
        <v>288</v>
      </c>
      <c r="V1" s="186" t="s">
        <v>293</v>
      </c>
      <c r="W1" s="186" t="s">
        <v>98</v>
      </c>
      <c r="X1" s="186"/>
      <c r="Y1" s="186"/>
      <c r="Z1" s="181" t="s">
        <v>376</v>
      </c>
      <c r="AB1" s="191" t="s">
        <v>98</v>
      </c>
      <c r="AC1" s="185" t="s">
        <v>99</v>
      </c>
      <c r="AD1" s="192" t="s">
        <v>108</v>
      </c>
    </row>
    <row r="2" spans="1:30" ht="14.4" x14ac:dyDescent="0.3">
      <c r="A2" s="35" t="s">
        <v>63</v>
      </c>
      <c r="B2" s="49" t="s">
        <v>57</v>
      </c>
      <c r="D2" s="39" t="s">
        <v>59</v>
      </c>
      <c r="E2" s="40"/>
      <c r="F2" s="51" t="e">
        <f>E2/$E$11</f>
        <v>#DIV/0!</v>
      </c>
      <c r="H2" s="184" t="s">
        <v>63</v>
      </c>
      <c r="I2" s="183"/>
      <c r="J2" s="183" t="s">
        <v>292</v>
      </c>
      <c r="K2" s="183" t="str">
        <f t="shared" ref="K2:L5" si="0">INDEX($B$2:$B$100,MATCH(H2, $A$2:$A$100,0))</f>
        <v>Near Earth Robotic - LEO Science</v>
      </c>
      <c r="L2" s="183" t="e">
        <f t="shared" si="0"/>
        <v>#N/A</v>
      </c>
      <c r="M2" s="188" t="str" cm="1">
        <f t="array" ref="M2">_xlfn._xlws.FILTER(K2:L2, NOT(ISNA(K2:L2)))</f>
        <v>Near Earth Robotic - LEO Science</v>
      </c>
      <c r="N2" s="179">
        <v>3345.0000000000005</v>
      </c>
      <c r="P2" s="39" t="s">
        <v>59</v>
      </c>
      <c r="Q2" s="40">
        <f ca="1">COUNTIF($M$2:$M$100,P2)</f>
        <v>1</v>
      </c>
      <c r="R2" s="51">
        <f ca="1">Q2/$Q$11</f>
        <v>4.5454545454545456E-2</v>
      </c>
      <c r="T2" s="184" t="s">
        <v>33</v>
      </c>
      <c r="U2" s="183"/>
      <c r="V2" s="208" t="s">
        <v>294</v>
      </c>
      <c r="W2" s="183" t="str">
        <f t="shared" ref="W2:X5" si="1">INDEX($B$2:$B$100,MATCH(T2, $A$2:$A$100,0))</f>
        <v>Near Earth Robotic - LEO Science</v>
      </c>
      <c r="X2" s="183" t="e">
        <f t="shared" si="1"/>
        <v>#N/A</v>
      </c>
      <c r="Y2" s="183" t="str" cm="1">
        <f t="array" ref="Y2">_xlfn._xlws.FILTER(W2:X2, NOT(ISNA(W2:X2)))</f>
        <v>Near Earth Robotic - LEO Science</v>
      </c>
      <c r="Z2" s="179">
        <v>67107</v>
      </c>
      <c r="AB2" s="39" t="s">
        <v>59</v>
      </c>
      <c r="AC2" s="40">
        <f ca="1">COUNTIF($Y$1:$Y$99,AB2)</f>
        <v>7</v>
      </c>
      <c r="AD2" s="51">
        <f ca="1">AC2/$AC$11</f>
        <v>0.1206896551724138</v>
      </c>
    </row>
    <row r="3" spans="1:30" ht="14.4" x14ac:dyDescent="0.3">
      <c r="A3" s="35" t="s">
        <v>33</v>
      </c>
      <c r="B3" s="49" t="s">
        <v>57</v>
      </c>
      <c r="D3" s="39" t="s">
        <v>57</v>
      </c>
      <c r="E3" s="40"/>
      <c r="F3" s="51" t="e">
        <f t="shared" ref="F3:F9" si="2">E3/$E$11</f>
        <v>#DIV/0!</v>
      </c>
      <c r="H3" s="184" t="s">
        <v>33</v>
      </c>
      <c r="I3" s="183"/>
      <c r="J3" s="183" t="s">
        <v>294</v>
      </c>
      <c r="K3" s="183" t="str">
        <f t="shared" si="0"/>
        <v>Near Earth Robotic - LEO Science</v>
      </c>
      <c r="L3" s="183" t="e">
        <f t="shared" si="0"/>
        <v>#N/A</v>
      </c>
      <c r="M3" s="188" t="str" cm="1">
        <f t="array" ref="M3">_xlfn._xlws.FILTER(K3:L3, NOT(ISNA(K3:L3)))</f>
        <v>Near Earth Robotic - LEO Science</v>
      </c>
      <c r="N3" s="179">
        <v>3669.0000000000045</v>
      </c>
      <c r="P3" s="39" t="s">
        <v>57</v>
      </c>
      <c r="Q3" s="40">
        <f t="shared" ref="Q3" ca="1" si="3">COUNTIF($M$2:$M$100,P3)</f>
        <v>19</v>
      </c>
      <c r="R3" s="51">
        <f t="shared" ref="R3:R9" ca="1" si="4">Q3/$Q$11</f>
        <v>0.86363636363636365</v>
      </c>
      <c r="T3" s="184" t="s">
        <v>65</v>
      </c>
      <c r="U3" s="183"/>
      <c r="V3" s="53"/>
      <c r="W3" s="183" t="str">
        <f t="shared" si="1"/>
        <v>Near Earth Robotic - LEO Science</v>
      </c>
      <c r="X3" s="183" t="e">
        <f t="shared" si="1"/>
        <v>#N/A</v>
      </c>
      <c r="Y3" s="183" t="str" cm="1">
        <f t="array" ref="Y3">_xlfn._xlws.FILTER(W3:X3, NOT(ISNA(W3:X3)))</f>
        <v>Near Earth Robotic - LEO Science</v>
      </c>
      <c r="Z3" s="179">
        <v>646470</v>
      </c>
      <c r="AB3" s="39" t="s">
        <v>57</v>
      </c>
      <c r="AC3" s="40">
        <f t="shared" ref="AC3:AC9" ca="1" si="5">COUNTIF($Y$1:$Y$99,AB3)</f>
        <v>22</v>
      </c>
      <c r="AD3" s="51">
        <f t="shared" ref="AD3:AD9" ca="1" si="6">AC3/$AC$11</f>
        <v>0.37931034482758619</v>
      </c>
    </row>
    <row r="4" spans="1:30" ht="14.4" x14ac:dyDescent="0.3">
      <c r="A4" s="35" t="s">
        <v>65</v>
      </c>
      <c r="B4" s="49" t="s">
        <v>57</v>
      </c>
      <c r="D4" s="39" t="s">
        <v>56</v>
      </c>
      <c r="E4" s="40"/>
      <c r="F4" s="51" t="e">
        <f t="shared" si="2"/>
        <v>#DIV/0!</v>
      </c>
      <c r="H4" s="184" t="s">
        <v>228</v>
      </c>
      <c r="I4" s="183" t="s">
        <v>33</v>
      </c>
      <c r="J4" s="183" t="s">
        <v>294</v>
      </c>
      <c r="K4" s="183" t="e">
        <f t="shared" si="0"/>
        <v>#N/A</v>
      </c>
      <c r="L4" s="183" t="str">
        <f t="shared" si="0"/>
        <v>Near Earth Robotic - LEO Science</v>
      </c>
      <c r="M4" s="188" t="str" cm="1">
        <f t="array" ref="M4">_xlfn._xlws.FILTER(K4:L4, NOT(ISNA(K4:L4)))</f>
        <v>Near Earth Robotic - LEO Science</v>
      </c>
      <c r="N4" s="179">
        <v>4906.4500000000044</v>
      </c>
      <c r="P4" s="39" t="s">
        <v>56</v>
      </c>
      <c r="Q4" s="40">
        <f t="shared" ref="Q4:Q9" ca="1" si="7">COUNTIF($M$2:$M$100,P4)</f>
        <v>2</v>
      </c>
      <c r="R4" s="51">
        <f t="shared" ca="1" si="4"/>
        <v>9.0909090909090912E-2</v>
      </c>
      <c r="T4" s="184" t="s">
        <v>306</v>
      </c>
      <c r="U4" s="183"/>
      <c r="V4" s="208"/>
      <c r="W4" s="183" t="str">
        <f t="shared" si="1"/>
        <v>Launch Events</v>
      </c>
      <c r="X4" s="183" t="e">
        <f t="shared" si="1"/>
        <v>#N/A</v>
      </c>
      <c r="Y4" s="183" t="str" cm="1">
        <f t="array" ref="Y4">_xlfn._xlws.FILTER(W4:X4, NOT(ISNA(W4:X4)))</f>
        <v>Launch Events</v>
      </c>
      <c r="Z4" s="179">
        <v>1471</v>
      </c>
      <c r="AB4" s="39" t="s">
        <v>56</v>
      </c>
      <c r="AC4" s="40">
        <f t="shared" ca="1" si="5"/>
        <v>3</v>
      </c>
      <c r="AD4" s="51">
        <f t="shared" ca="1" si="6"/>
        <v>5.1724137931034482E-2</v>
      </c>
    </row>
    <row r="5" spans="1:30" ht="14.4" x14ac:dyDescent="0.3">
      <c r="A5" s="35" t="s">
        <v>66</v>
      </c>
      <c r="B5" s="200" t="s">
        <v>59</v>
      </c>
      <c r="D5" s="39" t="s">
        <v>96</v>
      </c>
      <c r="E5" s="40"/>
      <c r="F5" s="51" t="e">
        <f t="shared" si="2"/>
        <v>#DIV/0!</v>
      </c>
      <c r="H5" s="184" t="s">
        <v>229</v>
      </c>
      <c r="I5" s="183" t="s">
        <v>65</v>
      </c>
      <c r="J5" s="183"/>
      <c r="K5" s="183" t="e">
        <f t="shared" si="0"/>
        <v>#N/A</v>
      </c>
      <c r="L5" s="183" t="str">
        <f t="shared" si="0"/>
        <v>Near Earth Robotic - LEO Science</v>
      </c>
      <c r="M5" s="188" t="str" cm="1">
        <f t="array" ref="M5">_xlfn._xlws.FILTER(K5:L5, NOT(ISNA(K5:L5)))</f>
        <v>Near Earth Robotic - LEO Science</v>
      </c>
      <c r="N5" s="179">
        <v>130459.95</v>
      </c>
      <c r="P5" s="39" t="s">
        <v>96</v>
      </c>
      <c r="Q5" s="40">
        <f t="shared" ca="1" si="7"/>
        <v>0</v>
      </c>
      <c r="R5" s="51">
        <f t="shared" ca="1" si="4"/>
        <v>0</v>
      </c>
      <c r="T5" s="184" t="s">
        <v>68</v>
      </c>
      <c r="U5" s="183"/>
      <c r="V5" s="208"/>
      <c r="W5" s="183" t="str">
        <f t="shared" si="1"/>
        <v>Near Earth Robotic - LEO Science</v>
      </c>
      <c r="X5" s="183" t="e">
        <f t="shared" si="1"/>
        <v>#N/A</v>
      </c>
      <c r="Y5" s="183" t="str" cm="1">
        <f t="array" ref="Y5">_xlfn._xlws.FILTER(W5:X5, NOT(ISNA(W5:X5)))</f>
        <v>Near Earth Robotic - LEO Science</v>
      </c>
      <c r="Z5" s="179">
        <v>600092</v>
      </c>
      <c r="AB5" s="39" t="s">
        <v>96</v>
      </c>
      <c r="AC5" s="40">
        <f t="shared" ca="1" si="5"/>
        <v>1</v>
      </c>
      <c r="AD5" s="51">
        <f t="shared" ca="1" si="6"/>
        <v>1.7241379310344827E-2</v>
      </c>
    </row>
    <row r="6" spans="1:30" ht="14.4" x14ac:dyDescent="0.3">
      <c r="A6" s="35" t="s">
        <v>306</v>
      </c>
      <c r="B6" s="18" t="s">
        <v>58</v>
      </c>
      <c r="D6" s="39" t="s">
        <v>60</v>
      </c>
      <c r="E6" s="40"/>
      <c r="F6" s="51" t="e">
        <f t="shared" si="2"/>
        <v>#DIV/0!</v>
      </c>
      <c r="H6" s="184" t="s">
        <v>230</v>
      </c>
      <c r="I6" s="183" t="s">
        <v>68</v>
      </c>
      <c r="J6" s="183"/>
      <c r="K6" s="183" t="e">
        <f t="shared" ref="K6:K37" si="8">INDEX($B$2:$B$100,MATCH(H6, $A$2:$A$100,0))</f>
        <v>#N/A</v>
      </c>
      <c r="L6" s="183" t="str">
        <f t="shared" ref="L6" si="9">INDEX($B$2:$B$100,MATCH(I6, $A$2:$A$100,0))</f>
        <v>Near Earth Robotic - LEO Science</v>
      </c>
      <c r="M6" s="188" t="str" cm="1">
        <f t="array" ref="M6">_xlfn._xlws.FILTER(K6:L6, NOT(ISNA(K6:L6)))</f>
        <v>Near Earth Robotic - LEO Science</v>
      </c>
      <c r="N6" s="179">
        <v>122399.21666666665</v>
      </c>
      <c r="P6" s="39" t="s">
        <v>60</v>
      </c>
      <c r="Q6" s="40">
        <f t="shared" ca="1" si="7"/>
        <v>0</v>
      </c>
      <c r="R6" s="51">
        <f t="shared" ca="1" si="4"/>
        <v>0</v>
      </c>
      <c r="T6" s="184" t="s">
        <v>307</v>
      </c>
      <c r="U6" s="183"/>
      <c r="V6" s="208" t="s">
        <v>375</v>
      </c>
      <c r="W6" s="183" t="e">
        <f t="shared" ref="W6:W37" si="10">INDEX($B$2:$B$100,MATCH(T6, $A$2:$A$100,0))</f>
        <v>#N/A</v>
      </c>
      <c r="X6" s="183" t="e">
        <f t="shared" ref="X6:X22" si="11">INDEX($B$2:$B$100,MATCH(U6, $A$2:$A$100,0))</f>
        <v>#N/A</v>
      </c>
      <c r="Y6" s="183" t="e" cm="1" vm="1">
        <f t="array" ref="Y6">_xlfn._xlws.FILTER(W6:X6, NOT(ISNA(W6:X6)))</f>
        <v>#VALUE!</v>
      </c>
      <c r="Z6" s="179">
        <v>469</v>
      </c>
      <c r="AB6" s="39" t="s">
        <v>60</v>
      </c>
      <c r="AC6" s="40">
        <f t="shared" ca="1" si="5"/>
        <v>2</v>
      </c>
      <c r="AD6" s="51">
        <f t="shared" ca="1" si="6"/>
        <v>3.4482758620689655E-2</v>
      </c>
    </row>
    <row r="7" spans="1:30" ht="14.4" x14ac:dyDescent="0.3">
      <c r="A7" s="35" t="s">
        <v>68</v>
      </c>
      <c r="B7" s="49" t="s">
        <v>57</v>
      </c>
      <c r="D7" s="39" t="s">
        <v>97</v>
      </c>
      <c r="E7" s="40"/>
      <c r="F7" s="51" t="e">
        <f t="shared" si="2"/>
        <v>#DIV/0!</v>
      </c>
      <c r="H7" s="184" t="s">
        <v>231</v>
      </c>
      <c r="I7" s="183"/>
      <c r="J7" s="183"/>
      <c r="K7" s="183" t="e">
        <f t="shared" si="8"/>
        <v>#N/A</v>
      </c>
      <c r="L7" s="183" t="e">
        <f t="shared" ref="L7" si="12">INDEX($B$2:$B$100,MATCH(I7, $A$2:$A$100,0))</f>
        <v>#N/A</v>
      </c>
      <c r="M7" s="188" t="e" cm="1" vm="1">
        <f t="array" ref="M7">_xlfn._xlws.FILTER(K7:L7, NOT(ISNA(K7:L7)))</f>
        <v>#VALUE!</v>
      </c>
      <c r="N7" s="179">
        <v>1725.0000000000018</v>
      </c>
      <c r="P7" s="39" t="s">
        <v>97</v>
      </c>
      <c r="Q7" s="40">
        <f t="shared" ca="1" si="7"/>
        <v>0</v>
      </c>
      <c r="R7" s="51">
        <f t="shared" ca="1" si="4"/>
        <v>0</v>
      </c>
      <c r="T7" s="184" t="s">
        <v>34</v>
      </c>
      <c r="U7" s="183"/>
      <c r="V7" s="208" t="s">
        <v>374</v>
      </c>
      <c r="W7" s="183" t="str">
        <f t="shared" si="10"/>
        <v>???</v>
      </c>
      <c r="X7" s="183" t="e">
        <f t="shared" si="11"/>
        <v>#N/A</v>
      </c>
      <c r="Y7" s="183" t="str" cm="1">
        <f t="array" ref="Y7">_xlfn._xlws.FILTER(W7:X7, NOT(ISNA(W7:X7)))</f>
        <v>???</v>
      </c>
      <c r="Z7" s="179">
        <v>276349</v>
      </c>
      <c r="AB7" s="39" t="s">
        <v>97</v>
      </c>
      <c r="AC7" s="40">
        <f t="shared" ca="1" si="5"/>
        <v>8</v>
      </c>
      <c r="AD7" s="51">
        <f t="shared" ca="1" si="6"/>
        <v>0.13793103448275862</v>
      </c>
    </row>
    <row r="8" spans="1:30" ht="14.4" x14ac:dyDescent="0.3">
      <c r="A8" s="35" t="s">
        <v>34</v>
      </c>
      <c r="B8" s="93" t="s">
        <v>64</v>
      </c>
      <c r="D8" s="39" t="s">
        <v>58</v>
      </c>
      <c r="E8" s="40"/>
      <c r="F8" s="51" t="e">
        <f t="shared" si="2"/>
        <v>#DIV/0!</v>
      </c>
      <c r="H8" s="184" t="s">
        <v>232</v>
      </c>
      <c r="I8" s="183"/>
      <c r="J8" s="183"/>
      <c r="K8" s="183" t="e">
        <f t="shared" si="8"/>
        <v>#N/A</v>
      </c>
      <c r="L8" s="183" t="e">
        <f t="shared" ref="L8" si="13">INDEX($B$2:$B$100,MATCH(I8, $A$2:$A$100,0))</f>
        <v>#N/A</v>
      </c>
      <c r="M8" s="188" t="e" cm="1" vm="1">
        <f t="array" ref="M8">_xlfn._xlws.FILTER(K8:L8, NOT(ISNA(K8:L8)))</f>
        <v>#VALUE!</v>
      </c>
      <c r="N8" s="179">
        <v>2555.7333333333377</v>
      </c>
      <c r="P8" s="39" t="s">
        <v>58</v>
      </c>
      <c r="Q8" s="40">
        <f t="shared" ca="1" si="7"/>
        <v>0</v>
      </c>
      <c r="R8" s="51">
        <f t="shared" ca="1" si="4"/>
        <v>0</v>
      </c>
      <c r="T8" s="184" t="s">
        <v>308</v>
      </c>
      <c r="U8" s="183"/>
      <c r="V8" s="208"/>
      <c r="W8" s="183" t="str">
        <f t="shared" si="10"/>
        <v>Near Earth Robotic - LEO Science</v>
      </c>
      <c r="X8" s="183" t="e">
        <f t="shared" si="11"/>
        <v>#N/A</v>
      </c>
      <c r="Y8" s="183" t="str" cm="1">
        <f t="array" ref="Y8">_xlfn._xlws.FILTER(W8:X8, NOT(ISNA(W8:X8)))</f>
        <v>Near Earth Robotic - LEO Science</v>
      </c>
      <c r="Z8" s="179">
        <v>486</v>
      </c>
      <c r="AB8" s="39" t="s">
        <v>58</v>
      </c>
      <c r="AC8" s="40">
        <f t="shared" ca="1" si="5"/>
        <v>2</v>
      </c>
      <c r="AD8" s="51">
        <f t="shared" ca="1" si="6"/>
        <v>3.4482758620689655E-2</v>
      </c>
    </row>
    <row r="9" spans="1:30" ht="15" thickBot="1" x14ac:dyDescent="0.35">
      <c r="A9" s="35" t="s">
        <v>69</v>
      </c>
      <c r="B9" s="49" t="s">
        <v>57</v>
      </c>
      <c r="D9" s="45" t="s">
        <v>61</v>
      </c>
      <c r="E9" s="46"/>
      <c r="F9" s="52" t="e">
        <f t="shared" si="2"/>
        <v>#DIV/0!</v>
      </c>
      <c r="H9" s="184" t="s">
        <v>233</v>
      </c>
      <c r="I9" s="183"/>
      <c r="J9" s="183" t="s">
        <v>291</v>
      </c>
      <c r="K9" s="183" t="str">
        <f t="shared" si="8"/>
        <v>Human Space Flight</v>
      </c>
      <c r="L9" s="183" t="e">
        <f t="shared" ref="L9" si="14">INDEX($B$2:$B$100,MATCH(I9, $A$2:$A$100,0))</f>
        <v>#N/A</v>
      </c>
      <c r="M9" s="188" t="str" cm="1">
        <f t="array" ref="M9">_xlfn._xlws.FILTER(K9:L9, NOT(ISNA(K9:L9)))</f>
        <v>Human Space Flight</v>
      </c>
      <c r="N9" s="179">
        <v>2115</v>
      </c>
      <c r="P9" s="45" t="s">
        <v>61</v>
      </c>
      <c r="Q9" s="40">
        <f t="shared" ca="1" si="7"/>
        <v>0</v>
      </c>
      <c r="R9" s="51">
        <f t="shared" ca="1" si="4"/>
        <v>0</v>
      </c>
      <c r="T9" s="184" t="s">
        <v>309</v>
      </c>
      <c r="U9" s="183"/>
      <c r="V9" s="208"/>
      <c r="W9" s="183" t="str">
        <f t="shared" si="10"/>
        <v>Mission Operations</v>
      </c>
      <c r="X9" s="183" t="e">
        <f t="shared" si="11"/>
        <v>#N/A</v>
      </c>
      <c r="Y9" s="183" t="str" cm="1">
        <f t="array" ref="Y9">_xlfn._xlws.FILTER(W9:X9, NOT(ISNA(W9:X9)))</f>
        <v>Mission Operations</v>
      </c>
      <c r="Z9" s="179">
        <v>180</v>
      </c>
      <c r="AB9" s="45" t="s">
        <v>61</v>
      </c>
      <c r="AC9" s="40">
        <f t="shared" ca="1" si="5"/>
        <v>13</v>
      </c>
      <c r="AD9" s="51">
        <f t="shared" ca="1" si="6"/>
        <v>0.22413793103448276</v>
      </c>
    </row>
    <row r="10" spans="1:30" ht="14.4" x14ac:dyDescent="0.3">
      <c r="A10" s="35" t="s">
        <v>70</v>
      </c>
      <c r="B10" s="18" t="s">
        <v>59</v>
      </c>
      <c r="H10" s="184" t="s">
        <v>234</v>
      </c>
      <c r="I10" s="183" t="s">
        <v>69</v>
      </c>
      <c r="J10" s="183"/>
      <c r="K10" s="183" t="e">
        <f t="shared" si="8"/>
        <v>#N/A</v>
      </c>
      <c r="L10" s="183" t="str">
        <f t="shared" ref="L10" si="15">INDEX($B$2:$B$100,MATCH(I10, $A$2:$A$100,0))</f>
        <v>Near Earth Robotic - LEO Science</v>
      </c>
      <c r="M10" s="188" t="str" cm="1">
        <f t="array" ref="M10">_xlfn._xlws.FILTER(K10:L10, NOT(ISNA(K10:L10)))</f>
        <v>Near Earth Robotic - LEO Science</v>
      </c>
      <c r="N10" s="179">
        <v>1022.0000000000001</v>
      </c>
      <c r="T10" s="184" t="s">
        <v>310</v>
      </c>
      <c r="U10" s="183"/>
      <c r="V10" s="208"/>
      <c r="W10" s="183" t="str">
        <f t="shared" si="10"/>
        <v>Mission Operations</v>
      </c>
      <c r="X10" s="183" t="e">
        <f t="shared" si="11"/>
        <v>#N/A</v>
      </c>
      <c r="Y10" s="183" t="str" cm="1">
        <f t="array" ref="Y10">_xlfn._xlws.FILTER(W10:X10, NOT(ISNA(W10:X10)))</f>
        <v>Mission Operations</v>
      </c>
      <c r="Z10" s="179">
        <v>53049</v>
      </c>
    </row>
    <row r="11" spans="1:30" ht="14.4" x14ac:dyDescent="0.3">
      <c r="A11" s="35" t="s">
        <v>71</v>
      </c>
      <c r="B11" s="18" t="s">
        <v>58</v>
      </c>
      <c r="D11" s="47" t="s">
        <v>100</v>
      </c>
      <c r="E11" s="40">
        <f>SUM(E2:E9)</f>
        <v>0</v>
      </c>
      <c r="F11" s="21" t="e">
        <f>SUM(F2:F9)</f>
        <v>#DIV/0!</v>
      </c>
      <c r="H11" s="184" t="s">
        <v>235</v>
      </c>
      <c r="I11" s="183"/>
      <c r="J11" s="183" t="s">
        <v>296</v>
      </c>
      <c r="K11" s="183" t="e">
        <f t="shared" si="8"/>
        <v>#N/A</v>
      </c>
      <c r="L11" s="183" t="e">
        <f t="shared" ref="L11" si="16">INDEX($B$2:$B$100,MATCH(I11, $A$2:$A$100,0))</f>
        <v>#N/A</v>
      </c>
      <c r="M11" s="188" t="e" cm="1" vm="1">
        <f t="array" ref="M11">_xlfn._xlws.FILTER(K11:L11, NOT(ISNA(K11:L11)))</f>
        <v>#VALUE!</v>
      </c>
      <c r="N11" s="179">
        <v>50.250000000000185</v>
      </c>
      <c r="P11" s="47" t="s">
        <v>100</v>
      </c>
      <c r="Q11" s="40">
        <f ca="1">SUM(Q2:Q9)</f>
        <v>22</v>
      </c>
      <c r="R11" s="21">
        <f ca="1">SUM(R2:R9)</f>
        <v>1</v>
      </c>
      <c r="T11" s="184" t="s">
        <v>311</v>
      </c>
      <c r="U11" s="183"/>
      <c r="V11" s="208"/>
      <c r="W11" s="183" t="str">
        <f t="shared" si="10"/>
        <v>Mission Operations</v>
      </c>
      <c r="X11" s="183" t="e">
        <f t="shared" si="11"/>
        <v>#N/A</v>
      </c>
      <c r="Y11" s="183" t="str" cm="1">
        <f t="array" ref="Y11">_xlfn._xlws.FILTER(W11:X11, NOT(ISNA(W11:X11)))</f>
        <v>Mission Operations</v>
      </c>
      <c r="Z11" s="179">
        <v>90357</v>
      </c>
      <c r="AB11" s="47" t="s">
        <v>100</v>
      </c>
      <c r="AC11" s="40">
        <f ca="1">SUM(AC2:AC9)</f>
        <v>58</v>
      </c>
      <c r="AD11" s="21">
        <f ca="1">SUM(AD2:AD9)</f>
        <v>1</v>
      </c>
    </row>
    <row r="12" spans="1:30" ht="14.4" x14ac:dyDescent="0.3">
      <c r="A12" s="35" t="s">
        <v>72</v>
      </c>
      <c r="B12" s="200" t="s">
        <v>59</v>
      </c>
      <c r="H12" s="184" t="s">
        <v>236</v>
      </c>
      <c r="I12" s="183"/>
      <c r="J12" s="183" t="s">
        <v>295</v>
      </c>
      <c r="K12" s="183" t="str">
        <f t="shared" si="8"/>
        <v>Near Earth Robotic - LEO Science</v>
      </c>
      <c r="L12" s="183" t="e">
        <f t="shared" ref="L12" si="17">INDEX($B$2:$B$100,MATCH(I12, $A$2:$A$100,0))</f>
        <v>#N/A</v>
      </c>
      <c r="M12" s="188" t="str" cm="1">
        <f t="array" ref="M12">_xlfn._xlws.FILTER(K12:L12, NOT(ISNA(K12:L12)))</f>
        <v>Near Earth Robotic - LEO Science</v>
      </c>
      <c r="N12" s="179">
        <v>506.99999999999926</v>
      </c>
      <c r="T12" s="184" t="s">
        <v>71</v>
      </c>
      <c r="U12" s="183"/>
      <c r="V12" s="208"/>
      <c r="W12" s="183" t="str">
        <f t="shared" si="10"/>
        <v>Launch Events</v>
      </c>
      <c r="X12" s="183" t="e">
        <f t="shared" si="11"/>
        <v>#N/A</v>
      </c>
      <c r="Y12" s="183" t="str" cm="1">
        <f t="array" ref="Y12">_xlfn._xlws.FILTER(W12:X12, NOT(ISNA(W12:X12)))</f>
        <v>Launch Events</v>
      </c>
      <c r="Z12" s="179">
        <v>1873</v>
      </c>
    </row>
    <row r="13" spans="1:30" ht="14.4" x14ac:dyDescent="0.3">
      <c r="A13" s="35" t="s">
        <v>82</v>
      </c>
      <c r="B13" s="93" t="s">
        <v>64</v>
      </c>
      <c r="H13" s="184" t="s">
        <v>237</v>
      </c>
      <c r="I13" s="183" t="s">
        <v>82</v>
      </c>
      <c r="J13" s="183"/>
      <c r="K13" s="183" t="e">
        <f t="shared" si="8"/>
        <v>#N/A</v>
      </c>
      <c r="L13" s="183" t="str">
        <f t="shared" ref="L13" si="18">INDEX($B$2:$B$100,MATCH(I13, $A$2:$A$100,0))</f>
        <v>???</v>
      </c>
      <c r="M13" s="188" t="str" cm="1">
        <f t="array" ref="M13">_xlfn._xlws.FILTER(K13:L13, NOT(ISNA(K13:L13)))</f>
        <v>???</v>
      </c>
      <c r="N13" s="179">
        <v>14700</v>
      </c>
      <c r="T13" s="184" t="s">
        <v>312</v>
      </c>
      <c r="U13" s="183"/>
      <c r="V13" s="208"/>
      <c r="W13" s="183" t="e">
        <f t="shared" si="10"/>
        <v>#N/A</v>
      </c>
      <c r="X13" s="183" t="e">
        <f t="shared" si="11"/>
        <v>#N/A</v>
      </c>
      <c r="Y13" s="183" t="e" cm="1" vm="1">
        <f t="array" ref="Y13">_xlfn._xlws.FILTER(W13:X13, NOT(ISNA(W13:X13)))</f>
        <v>#VALUE!</v>
      </c>
      <c r="Z13" s="179">
        <v>2375</v>
      </c>
    </row>
    <row r="14" spans="1:30" ht="14.4" x14ac:dyDescent="0.3">
      <c r="A14" s="35" t="s">
        <v>35</v>
      </c>
      <c r="B14" s="49" t="s">
        <v>57</v>
      </c>
      <c r="H14" s="184" t="s">
        <v>35</v>
      </c>
      <c r="I14" s="183"/>
      <c r="J14" s="183"/>
      <c r="K14" s="183" t="str">
        <f t="shared" si="8"/>
        <v>Near Earth Robotic - LEO Science</v>
      </c>
      <c r="L14" s="183" t="e">
        <f t="shared" ref="L14" si="19">INDEX($B$2:$B$100,MATCH(I14, $A$2:$A$100,0))</f>
        <v>#N/A</v>
      </c>
      <c r="M14" s="188" t="str" cm="1">
        <f t="array" ref="M14">_xlfn._xlws.FILTER(K14:L14, NOT(ISNA(K14:L14)))</f>
        <v>Near Earth Robotic - LEO Science</v>
      </c>
      <c r="N14" s="179">
        <v>97.283333333333061</v>
      </c>
      <c r="T14" s="184" t="s">
        <v>313</v>
      </c>
      <c r="U14" s="183"/>
      <c r="V14" s="208" t="s">
        <v>359</v>
      </c>
      <c r="W14" s="183" t="str">
        <f t="shared" si="10"/>
        <v>Near Earth Robotic - LEO Science</v>
      </c>
      <c r="X14" s="183" t="e">
        <f t="shared" si="11"/>
        <v>#N/A</v>
      </c>
      <c r="Y14" s="183" t="str" cm="1">
        <f t="array" ref="Y14">_xlfn._xlws.FILTER(W14:X14, NOT(ISNA(W14:X14)))</f>
        <v>Near Earth Robotic - LEO Science</v>
      </c>
      <c r="Z14" s="179">
        <v>52575</v>
      </c>
    </row>
    <row r="15" spans="1:30" ht="14.4" x14ac:dyDescent="0.3">
      <c r="A15" s="48" t="s">
        <v>83</v>
      </c>
      <c r="B15" s="49" t="s">
        <v>56</v>
      </c>
      <c r="H15" s="184" t="s">
        <v>238</v>
      </c>
      <c r="I15" s="183"/>
      <c r="J15" s="183"/>
      <c r="K15" s="183" t="e">
        <f t="shared" si="8"/>
        <v>#N/A</v>
      </c>
      <c r="L15" s="183" t="e">
        <f t="shared" ref="L15" si="20">INDEX($B$2:$B$100,MATCH(I15, $A$2:$A$100,0))</f>
        <v>#N/A</v>
      </c>
      <c r="M15" s="188" t="e" cm="1" vm="1">
        <f t="array" ref="M15">_xlfn._xlws.FILTER(K15:L15, NOT(ISNA(K15:L15)))</f>
        <v>#VALUE!</v>
      </c>
      <c r="N15" s="179">
        <v>178.99999999999989</v>
      </c>
      <c r="T15" s="184" t="s">
        <v>35</v>
      </c>
      <c r="U15" s="183"/>
      <c r="V15" s="208"/>
      <c r="W15" s="183" t="str">
        <f t="shared" si="10"/>
        <v>Near Earth Robotic - LEO Science</v>
      </c>
      <c r="X15" s="183" t="e">
        <f t="shared" si="11"/>
        <v>#N/A</v>
      </c>
      <c r="Y15" s="183" t="str" cm="1">
        <f t="array" ref="Y15">_xlfn._xlws.FILTER(W15:X15, NOT(ISNA(W15:X15)))</f>
        <v>Near Earth Robotic - LEO Science</v>
      </c>
      <c r="Z15" s="179">
        <v>726669</v>
      </c>
    </row>
    <row r="16" spans="1:30" ht="14.4" x14ac:dyDescent="0.3">
      <c r="A16" s="48" t="s">
        <v>84</v>
      </c>
      <c r="B16" s="49" t="s">
        <v>56</v>
      </c>
      <c r="H16" s="184" t="s">
        <v>239</v>
      </c>
      <c r="I16" s="183"/>
      <c r="J16" s="183"/>
      <c r="K16" s="183" t="e">
        <f t="shared" si="8"/>
        <v>#N/A</v>
      </c>
      <c r="L16" s="183" t="e">
        <f t="shared" ref="L16" si="21">INDEX($B$2:$B$100,MATCH(I16, $A$2:$A$100,0))</f>
        <v>#N/A</v>
      </c>
      <c r="M16" s="188" t="e" cm="1" vm="1">
        <f t="array" ref="M16">_xlfn._xlws.FILTER(K16:L16, NOT(ISNA(K16:L16)))</f>
        <v>#VALUE!</v>
      </c>
      <c r="N16" s="179">
        <v>210</v>
      </c>
      <c r="T16" s="184" t="s">
        <v>36</v>
      </c>
      <c r="U16" s="183"/>
      <c r="V16" s="208" t="s">
        <v>360</v>
      </c>
      <c r="W16" s="183" t="str">
        <f t="shared" si="10"/>
        <v>Near Earth Robotic - LEO Science</v>
      </c>
      <c r="X16" s="183" t="e">
        <f t="shared" si="11"/>
        <v>#N/A</v>
      </c>
      <c r="Y16" s="183" t="str" cm="1">
        <f t="array" ref="Y16">_xlfn._xlws.FILTER(W16:X16, NOT(ISNA(W16:X16)))</f>
        <v>Near Earth Robotic - LEO Science</v>
      </c>
      <c r="Z16" s="179">
        <v>762932</v>
      </c>
    </row>
    <row r="17" spans="1:26" ht="14.4" x14ac:dyDescent="0.3">
      <c r="A17" s="48" t="s">
        <v>85</v>
      </c>
      <c r="B17" s="49" t="s">
        <v>56</v>
      </c>
      <c r="H17" s="184" t="s">
        <v>240</v>
      </c>
      <c r="I17" s="183"/>
      <c r="J17" s="183"/>
      <c r="K17" s="183" t="e">
        <f t="shared" si="8"/>
        <v>#N/A</v>
      </c>
      <c r="L17" s="183" t="e">
        <f t="shared" ref="L17" si="22">INDEX($B$2:$B$100,MATCH(I17, $A$2:$A$100,0))</f>
        <v>#N/A</v>
      </c>
      <c r="M17" s="188" t="e" cm="1" vm="1">
        <f t="array" ref="M17">_xlfn._xlws.FILTER(K17:L17, NOT(ISNA(K17:L17)))</f>
        <v>#VALUE!</v>
      </c>
      <c r="N17" s="179">
        <v>349.00000000000023</v>
      </c>
      <c r="T17" s="184" t="s">
        <v>314</v>
      </c>
      <c r="U17" s="183"/>
      <c r="V17" s="208"/>
      <c r="W17" s="183" t="e">
        <f t="shared" si="10"/>
        <v>#N/A</v>
      </c>
      <c r="X17" s="183" t="e">
        <f t="shared" si="11"/>
        <v>#N/A</v>
      </c>
      <c r="Y17" s="183" t="e" cm="1" vm="1">
        <f t="array" ref="Y17">_xlfn._xlws.FILTER(W17:X17, NOT(ISNA(W17:X17)))</f>
        <v>#VALUE!</v>
      </c>
      <c r="Z17" s="179">
        <v>349</v>
      </c>
    </row>
    <row r="18" spans="1:26" ht="14.4" x14ac:dyDescent="0.3">
      <c r="A18" s="48" t="s">
        <v>86</v>
      </c>
      <c r="B18" s="49" t="s">
        <v>56</v>
      </c>
      <c r="H18" s="184" t="s">
        <v>241</v>
      </c>
      <c r="I18" s="183"/>
      <c r="J18" s="183"/>
      <c r="K18" s="183" t="e">
        <f t="shared" si="8"/>
        <v>#N/A</v>
      </c>
      <c r="L18" s="183" t="e">
        <f t="shared" ref="L18" si="23">INDEX($B$2:$B$100,MATCH(I18, $A$2:$A$100,0))</f>
        <v>#N/A</v>
      </c>
      <c r="M18" s="188" t="e" cm="1" vm="1">
        <f t="array" ref="M18">_xlfn._xlws.FILTER(K18:L18, NOT(ISNA(K18:L18)))</f>
        <v>#VALUE!</v>
      </c>
      <c r="N18" s="179">
        <v>179.99999999999969</v>
      </c>
      <c r="T18" s="184" t="s">
        <v>315</v>
      </c>
      <c r="U18" s="183"/>
      <c r="V18" s="208"/>
      <c r="W18" s="183" t="e">
        <f t="shared" si="10"/>
        <v>#N/A</v>
      </c>
      <c r="X18" s="183" t="e">
        <f t="shared" si="11"/>
        <v>#N/A</v>
      </c>
      <c r="Y18" s="183" t="e" cm="1" vm="1">
        <f t="array" ref="Y18">_xlfn._xlws.FILTER(W18:X18, NOT(ISNA(W18:X18)))</f>
        <v>#VALUE!</v>
      </c>
      <c r="Z18" s="179">
        <v>66</v>
      </c>
    </row>
    <row r="19" spans="1:26" ht="14.4" x14ac:dyDescent="0.3">
      <c r="A19" s="35" t="s">
        <v>36</v>
      </c>
      <c r="B19" s="49" t="s">
        <v>57</v>
      </c>
      <c r="H19" s="184" t="s">
        <v>242</v>
      </c>
      <c r="I19" s="183"/>
      <c r="J19" s="183"/>
      <c r="K19" s="183" t="e">
        <f t="shared" si="8"/>
        <v>#N/A</v>
      </c>
      <c r="L19" s="183" t="e">
        <f t="shared" ref="L19" si="24">INDEX($B$2:$B$100,MATCH(I19, $A$2:$A$100,0))</f>
        <v>#N/A</v>
      </c>
      <c r="M19" s="188" t="e" cm="1" vm="1">
        <f t="array" ref="M19">_xlfn._xlws.FILTER(K19:L19, NOT(ISNA(K19:L19)))</f>
        <v>#VALUE!</v>
      </c>
      <c r="N19" s="179">
        <v>2160</v>
      </c>
      <c r="T19" s="184" t="s">
        <v>316</v>
      </c>
      <c r="U19" s="183"/>
      <c r="V19" s="208"/>
      <c r="W19" s="183" t="e">
        <f t="shared" si="10"/>
        <v>#N/A</v>
      </c>
      <c r="X19" s="183" t="e">
        <f t="shared" si="11"/>
        <v>#N/A</v>
      </c>
      <c r="Y19" s="183" t="e" cm="1" vm="1">
        <f t="array" ref="Y19">_xlfn._xlws.FILTER(W19:X19, NOT(ISNA(W19:X19)))</f>
        <v>#VALUE!</v>
      </c>
      <c r="Z19" s="179">
        <v>1621</v>
      </c>
    </row>
    <row r="20" spans="1:26" ht="14.4" x14ac:dyDescent="0.3">
      <c r="A20" s="35" t="s">
        <v>37</v>
      </c>
      <c r="B20" s="49" t="s">
        <v>57</v>
      </c>
      <c r="H20" s="184" t="s">
        <v>243</v>
      </c>
      <c r="I20" s="183"/>
      <c r="J20" s="183"/>
      <c r="K20" s="183" t="e">
        <f t="shared" si="8"/>
        <v>#N/A</v>
      </c>
      <c r="L20" s="183" t="e">
        <f t="shared" ref="L20" si="25">INDEX($B$2:$B$100,MATCH(I20, $A$2:$A$100,0))</f>
        <v>#N/A</v>
      </c>
      <c r="M20" s="188" t="e" cm="1" vm="1">
        <f t="array" ref="M20">_xlfn._xlws.FILTER(K20:L20, NOT(ISNA(K20:L20)))</f>
        <v>#VALUE!</v>
      </c>
      <c r="N20" s="179">
        <v>119.99999999999957</v>
      </c>
      <c r="T20" s="184" t="s">
        <v>317</v>
      </c>
      <c r="U20" s="183"/>
      <c r="V20" s="208" t="s">
        <v>361</v>
      </c>
      <c r="W20" s="183" t="str">
        <f t="shared" si="10"/>
        <v>Deep Space Robotic</v>
      </c>
      <c r="X20" s="183" t="e">
        <f t="shared" si="11"/>
        <v>#N/A</v>
      </c>
      <c r="Y20" s="183" t="str" cm="1">
        <f t="array" ref="Y20">_xlfn._xlws.FILTER(W20:X20, NOT(ISNA(W20:X20)))</f>
        <v>Deep Space Robotic</v>
      </c>
      <c r="Z20" s="179">
        <v>572</v>
      </c>
    </row>
    <row r="21" spans="1:26" ht="14.4" x14ac:dyDescent="0.3">
      <c r="A21" s="35" t="s">
        <v>40</v>
      </c>
      <c r="B21" s="49" t="s">
        <v>58</v>
      </c>
      <c r="H21" s="184" t="s">
        <v>244</v>
      </c>
      <c r="I21" s="183"/>
      <c r="J21" s="183"/>
      <c r="K21" s="183" t="e">
        <f t="shared" si="8"/>
        <v>#N/A</v>
      </c>
      <c r="L21" s="183" t="e">
        <f t="shared" ref="L21" si="26">INDEX($B$2:$B$100,MATCH(I21, $A$2:$A$100,0))</f>
        <v>#N/A</v>
      </c>
      <c r="M21" s="188" t="e" cm="1" vm="1">
        <f t="array" ref="M21">_xlfn._xlws.FILTER(K21:L21, NOT(ISNA(K21:L21)))</f>
        <v>#VALUE!</v>
      </c>
      <c r="N21" s="179">
        <v>243.38333333333341</v>
      </c>
      <c r="T21" s="184" t="s">
        <v>318</v>
      </c>
      <c r="U21" s="183"/>
      <c r="V21" s="208" t="s">
        <v>305</v>
      </c>
      <c r="W21" s="183" t="str">
        <f t="shared" si="10"/>
        <v>Near Earth Robotic - LEO Science</v>
      </c>
      <c r="X21" s="183" t="e">
        <f t="shared" si="11"/>
        <v>#N/A</v>
      </c>
      <c r="Y21" s="183" t="str" cm="1">
        <f t="array" ref="Y21">_xlfn._xlws.FILTER(W21:X21, NOT(ISNA(W21:X21)))</f>
        <v>Near Earth Robotic - LEO Science</v>
      </c>
      <c r="Z21" s="179">
        <v>302</v>
      </c>
    </row>
    <row r="22" spans="1:26" ht="14.4" x14ac:dyDescent="0.3">
      <c r="A22" s="35" t="s">
        <v>73</v>
      </c>
      <c r="B22" s="49" t="s">
        <v>57</v>
      </c>
      <c r="H22" s="184" t="s">
        <v>245</v>
      </c>
      <c r="I22" s="183"/>
      <c r="J22" s="183"/>
      <c r="K22" s="183" t="e">
        <f t="shared" si="8"/>
        <v>#N/A</v>
      </c>
      <c r="L22" s="183" t="e">
        <f t="shared" ref="L22" si="27">INDEX($B$2:$B$100,MATCH(I22, $A$2:$A$100,0))</f>
        <v>#N/A</v>
      </c>
      <c r="M22" s="188" t="e" cm="1" vm="1">
        <f t="array" ref="M22">_xlfn._xlws.FILTER(K22:L22, NOT(ISNA(K22:L22)))</f>
        <v>#VALUE!</v>
      </c>
      <c r="N22" s="179">
        <v>476.29999999999973</v>
      </c>
      <c r="T22" s="184" t="s">
        <v>319</v>
      </c>
      <c r="U22" s="183"/>
      <c r="V22" s="208"/>
      <c r="W22" s="183" t="e">
        <f t="shared" si="10"/>
        <v>#N/A</v>
      </c>
      <c r="X22" s="183" t="e">
        <f t="shared" si="11"/>
        <v>#N/A</v>
      </c>
      <c r="Y22" s="183" t="e" cm="1" vm="1">
        <f t="array" ref="Y22">_xlfn._xlws.FILTER(W22:X22, NOT(ISNA(W22:X22)))</f>
        <v>#VALUE!</v>
      </c>
      <c r="Z22" s="179">
        <v>120</v>
      </c>
    </row>
    <row r="23" spans="1:26" ht="14.4" x14ac:dyDescent="0.3">
      <c r="A23" s="35" t="s">
        <v>38</v>
      </c>
      <c r="B23" s="49" t="s">
        <v>57</v>
      </c>
      <c r="H23" s="184" t="s">
        <v>246</v>
      </c>
      <c r="I23" s="183" t="s">
        <v>290</v>
      </c>
      <c r="J23" s="183"/>
      <c r="K23" s="183" t="str">
        <f t="shared" si="8"/>
        <v>Near Earth Robotic - GEO and Near Earth</v>
      </c>
      <c r="L23" s="183" t="e">
        <f>INDEX($B$2:$B$100,MATCH(I23, $A$2:$A$100,0))</f>
        <v>#N/A</v>
      </c>
      <c r="M23" s="188" t="str" cm="1">
        <f t="array" ref="M23">_xlfn._xlws.FILTER(K23:L23, NOT(ISNA(K23:L23)))</f>
        <v>Near Earth Robotic - GEO and Near Earth</v>
      </c>
      <c r="N23" s="179">
        <v>989.99999999999818</v>
      </c>
      <c r="T23" s="184" t="s">
        <v>37</v>
      </c>
      <c r="U23" s="183"/>
      <c r="V23" s="208" t="s">
        <v>362</v>
      </c>
      <c r="W23" s="183" t="str">
        <f t="shared" si="10"/>
        <v>Near Earth Robotic - LEO Science</v>
      </c>
      <c r="X23" s="183" t="e">
        <f>INDEX($B$2:$B$100,MATCH(U23, $A$2:$A$100,0))</f>
        <v>#N/A</v>
      </c>
      <c r="Y23" s="183" t="str" cm="1">
        <f t="array" ref="Y23">_xlfn._xlws.FILTER(W23:X23, NOT(ISNA(W23:X23)))</f>
        <v>Near Earth Robotic - LEO Science</v>
      </c>
      <c r="Z23" s="179">
        <v>606494</v>
      </c>
    </row>
    <row r="24" spans="1:26" ht="14.4" x14ac:dyDescent="0.3">
      <c r="A24" s="35" t="s">
        <v>39</v>
      </c>
      <c r="B24" s="18" t="s">
        <v>59</v>
      </c>
      <c r="H24" s="184" t="s">
        <v>83</v>
      </c>
      <c r="I24" s="183" t="s">
        <v>290</v>
      </c>
      <c r="J24" s="183"/>
      <c r="K24" s="183" t="str">
        <f t="shared" si="8"/>
        <v>Near Earth Robotic - GEO and Near Earth</v>
      </c>
      <c r="L24" s="183" t="e">
        <f>INDEX($B$2:$B$100,MATCH(I24, $A$2:$A$100,0))</f>
        <v>#N/A</v>
      </c>
      <c r="M24" s="188" t="str" cm="1">
        <f t="array" ref="M24">_xlfn._xlws.FILTER(K24:L24, NOT(ISNA(K24:L24)))</f>
        <v>Near Earth Robotic - GEO and Near Earth</v>
      </c>
      <c r="N24" s="179">
        <v>180.00000000000011</v>
      </c>
      <c r="T24" s="184" t="s">
        <v>320</v>
      </c>
      <c r="U24" s="183" t="s">
        <v>73</v>
      </c>
      <c r="V24" s="208"/>
      <c r="W24" s="183" t="e">
        <f t="shared" si="10"/>
        <v>#N/A</v>
      </c>
      <c r="X24" s="183" t="e">
        <f>INDEX($B$2:$B$100,MATCH(#REF!, $A$2:$A$100,0))</f>
        <v>#REF!</v>
      </c>
      <c r="Y24" s="183" t="e" cm="1">
        <f t="array" ref="Y24">_xlfn._xlws.FILTER(W24:X24, NOT(ISNA(W24:X24)))</f>
        <v>#REF!</v>
      </c>
      <c r="Z24" s="179">
        <v>1296</v>
      </c>
    </row>
    <row r="25" spans="1:26" ht="14.4" x14ac:dyDescent="0.3">
      <c r="A25" s="35" t="s">
        <v>41</v>
      </c>
      <c r="B25" s="49" t="s">
        <v>60</v>
      </c>
      <c r="H25" s="184" t="s">
        <v>36</v>
      </c>
      <c r="I25" s="183"/>
      <c r="J25" s="183"/>
      <c r="K25" s="183" t="str">
        <f t="shared" si="8"/>
        <v>Near Earth Robotic - LEO Science</v>
      </c>
      <c r="L25" s="183" t="e">
        <f t="shared" ref="L25" si="28">INDEX($B$2:$B$100,MATCH(I25, $A$2:$A$100,0))</f>
        <v>#N/A</v>
      </c>
      <c r="M25" s="188" t="str" cm="1">
        <f t="array" ref="M25">_xlfn._xlws.FILTER(K25:L25, NOT(ISNA(K25:L25)))</f>
        <v>Near Earth Robotic - LEO Science</v>
      </c>
      <c r="N25" s="179">
        <v>243.51666666666662</v>
      </c>
      <c r="T25" s="184" t="s">
        <v>38</v>
      </c>
      <c r="U25" s="183"/>
      <c r="V25" s="208" t="s">
        <v>363</v>
      </c>
      <c r="W25" s="183" t="str">
        <f t="shared" si="10"/>
        <v>Near Earth Robotic - LEO Science</v>
      </c>
      <c r="X25" s="183" t="e">
        <f>INDEX($B$2:$B$100,MATCH(#REF!, $A$2:$A$100,0))</f>
        <v>#REF!</v>
      </c>
      <c r="Y25" s="183" t="e" cm="1" vm="2">
        <f t="array" aca="1" ref="Y25" ca="1">_xlfn._xlws.FILTER(W25:X25, NOT(ISNA(W25:X25)))</f>
        <v>#VALUE!</v>
      </c>
      <c r="Z25" s="179">
        <v>25</v>
      </c>
    </row>
    <row r="26" spans="1:26" ht="14.4" x14ac:dyDescent="0.3">
      <c r="A26" s="35" t="s">
        <v>74</v>
      </c>
      <c r="B26" s="49" t="s">
        <v>57</v>
      </c>
      <c r="H26" s="184" t="s">
        <v>37</v>
      </c>
      <c r="I26" s="183"/>
      <c r="J26" s="183"/>
      <c r="K26" s="183" t="str">
        <f t="shared" si="8"/>
        <v>Near Earth Robotic - LEO Science</v>
      </c>
      <c r="L26" s="183" t="e">
        <f t="shared" ref="L26" si="29">INDEX($B$2:$B$100,MATCH(I26, $A$2:$A$100,0))</f>
        <v>#N/A</v>
      </c>
      <c r="M26" s="188" t="str" cm="1">
        <f t="array" ref="M26">_xlfn._xlws.FILTER(K26:L26, NOT(ISNA(K26:L26)))</f>
        <v>Near Earth Robotic - LEO Science</v>
      </c>
      <c r="N26" s="179">
        <v>134</v>
      </c>
      <c r="T26" s="184" t="s">
        <v>321</v>
      </c>
      <c r="U26" s="183"/>
      <c r="V26" s="208" t="s">
        <v>364</v>
      </c>
      <c r="W26" s="183" t="e">
        <f t="shared" si="10"/>
        <v>#N/A</v>
      </c>
      <c r="X26" s="183" t="e">
        <f t="shared" ref="X26:X83" si="30">INDEX($B$2:$B$100,MATCH(U26, $A$2:$A$100,0))</f>
        <v>#N/A</v>
      </c>
      <c r="Y26" s="183" t="e" cm="1" vm="1">
        <f t="array" ref="Y26">_xlfn._xlws.FILTER(W26:X26, NOT(ISNA(W26:X26)))</f>
        <v>#VALUE!</v>
      </c>
      <c r="Z26" s="179">
        <v>436</v>
      </c>
    </row>
    <row r="27" spans="1:26" ht="14.4" x14ac:dyDescent="0.3">
      <c r="A27" s="35" t="s">
        <v>75</v>
      </c>
      <c r="B27" s="49" t="s">
        <v>57</v>
      </c>
      <c r="H27" s="184" t="s">
        <v>247</v>
      </c>
      <c r="I27" s="183" t="s">
        <v>73</v>
      </c>
      <c r="J27" s="183"/>
      <c r="K27" s="183" t="e">
        <f t="shared" si="8"/>
        <v>#N/A</v>
      </c>
      <c r="L27" s="183" t="str">
        <f t="shared" ref="L27" si="31">INDEX($B$2:$B$100,MATCH(I27, $A$2:$A$100,0))</f>
        <v>Near Earth Robotic - LEO Science</v>
      </c>
      <c r="M27" s="188" t="str" cm="1">
        <f t="array" ref="M27">_xlfn._xlws.FILTER(K27:L27, NOT(ISNA(K27:L27)))</f>
        <v>Near Earth Robotic - LEO Science</v>
      </c>
      <c r="N27" s="179">
        <v>41390.433333333334</v>
      </c>
      <c r="T27" s="184" t="s">
        <v>39</v>
      </c>
      <c r="U27" s="27"/>
      <c r="V27" s="208"/>
      <c r="W27" s="183" t="str">
        <f t="shared" si="10"/>
        <v>Human Space Flight</v>
      </c>
      <c r="X27" s="183" t="str">
        <f>INDEX($B$2:$B$100,MATCH(U24, $A$2:$A$100,0))</f>
        <v>Near Earth Robotic - LEO Science</v>
      </c>
      <c r="Y27" s="183" t="e" cm="1" vm="2">
        <f t="array" aca="1" ref="Y27" ca="1">_xlfn._xlws.FILTER(W27:X27, NOT(ISNA(W27:X27)))</f>
        <v>#VALUE!</v>
      </c>
      <c r="Z27" s="179">
        <v>2305359</v>
      </c>
    </row>
    <row r="28" spans="1:26" ht="14.4" x14ac:dyDescent="0.3">
      <c r="A28" s="35" t="s">
        <v>76</v>
      </c>
      <c r="B28" s="49" t="s">
        <v>57</v>
      </c>
      <c r="H28" s="184" t="s">
        <v>248</v>
      </c>
      <c r="I28" s="183" t="s">
        <v>38</v>
      </c>
      <c r="J28" s="183"/>
      <c r="K28" s="183" t="e">
        <f t="shared" si="8"/>
        <v>#N/A</v>
      </c>
      <c r="L28" s="183" t="str">
        <f t="shared" ref="L28" si="32">INDEX($B$2:$B$100,MATCH(I28, $A$2:$A$100,0))</f>
        <v>Near Earth Robotic - LEO Science</v>
      </c>
      <c r="M28" s="188" t="str" cm="1">
        <f t="array" ref="M28">_xlfn._xlws.FILTER(K28:L28, NOT(ISNA(K28:L28)))</f>
        <v>Near Earth Robotic - LEO Science</v>
      </c>
      <c r="N28" s="179">
        <v>278.7333333333338</v>
      </c>
      <c r="T28" s="184" t="s">
        <v>41</v>
      </c>
      <c r="U28" s="27"/>
      <c r="V28" s="208" t="s">
        <v>365</v>
      </c>
      <c r="W28" s="183" t="str">
        <f t="shared" si="10"/>
        <v>Near Earth Robotic - Low Latency &amp; Complex Needs</v>
      </c>
      <c r="X28" s="183" t="e">
        <f>INDEX($B$2:$B$100,MATCH(U25, $A$2:$A$100,0))</f>
        <v>#N/A</v>
      </c>
      <c r="Y28" s="183" t="str" cm="1">
        <f t="array" ref="Y28">_xlfn._xlws.FILTER(W28:X28, NOT(ISNA(W28:X28)))</f>
        <v>Near Earth Robotic - Low Latency &amp; Complex Needs</v>
      </c>
      <c r="Z28" s="179">
        <v>1250</v>
      </c>
    </row>
    <row r="29" spans="1:26" ht="14.4" x14ac:dyDescent="0.3">
      <c r="A29" s="35" t="s">
        <v>42</v>
      </c>
      <c r="B29" s="18" t="s">
        <v>61</v>
      </c>
      <c r="H29" s="184" t="s">
        <v>249</v>
      </c>
      <c r="I29" s="183"/>
      <c r="J29" s="183" t="s">
        <v>297</v>
      </c>
      <c r="K29" s="183" t="e">
        <f t="shared" si="8"/>
        <v>#N/A</v>
      </c>
      <c r="L29" s="183" t="e">
        <f t="shared" ref="L29" si="33">INDEX($B$2:$B$100,MATCH(I29, $A$2:$A$100,0))</f>
        <v>#N/A</v>
      </c>
      <c r="M29" s="188" t="e" cm="1" vm="1">
        <f t="array" ref="M29">_xlfn._xlws.FILTER(K29:L29, NOT(ISNA(K29:L29)))</f>
        <v>#VALUE!</v>
      </c>
      <c r="N29" s="179">
        <v>34371.283333333333</v>
      </c>
      <c r="T29" s="184" t="s">
        <v>322</v>
      </c>
      <c r="U29" s="183"/>
      <c r="V29" s="208" t="s">
        <v>365</v>
      </c>
      <c r="W29" s="183" t="str">
        <f t="shared" si="10"/>
        <v>Near Earth Robotic - Low Latency &amp; Complex Needs</v>
      </c>
      <c r="X29" s="183" t="e">
        <f t="shared" si="30"/>
        <v>#N/A</v>
      </c>
      <c r="Y29" s="183" t="str" cm="1">
        <f t="array" ref="Y29">_xlfn._xlws.FILTER(W29:X29, NOT(ISNA(W29:X29)))</f>
        <v>Near Earth Robotic - Low Latency &amp; Complex Needs</v>
      </c>
      <c r="Z29" s="179">
        <v>6938</v>
      </c>
    </row>
    <row r="30" spans="1:26" ht="14.4" x14ac:dyDescent="0.3">
      <c r="A30" s="35" t="s">
        <v>77</v>
      </c>
      <c r="B30" s="18" t="s">
        <v>58</v>
      </c>
      <c r="H30" s="184" t="s">
        <v>39</v>
      </c>
      <c r="I30" s="183" t="s">
        <v>39</v>
      </c>
      <c r="J30" s="183"/>
      <c r="K30" s="183" t="str">
        <f t="shared" si="8"/>
        <v>Human Space Flight</v>
      </c>
      <c r="L30" s="183" t="str">
        <f t="shared" ref="L30" si="34">INDEX($B$2:$B$100,MATCH(I30, $A$2:$A$100,0))</f>
        <v>Human Space Flight</v>
      </c>
      <c r="M30" s="188" t="e" cm="1" vm="2">
        <f t="array" aca="1" ref="M30" ca="1">_xlfn._xlws.FILTER(K30:L30, NOT(ISNA(K30:L30)))</f>
        <v>#VALUE!</v>
      </c>
      <c r="N30" s="179">
        <v>885.70000000000039</v>
      </c>
      <c r="T30" s="184" t="s">
        <v>42</v>
      </c>
      <c r="U30" s="183"/>
      <c r="V30" s="208"/>
      <c r="W30" s="183" t="str">
        <f t="shared" si="10"/>
        <v>Terrestrial &amp; Aerial</v>
      </c>
      <c r="X30" s="183" t="e">
        <f t="shared" si="30"/>
        <v>#N/A</v>
      </c>
      <c r="Y30" s="183" t="str" cm="1">
        <f t="array" ref="Y30">_xlfn._xlws.FILTER(W30:X30, NOT(ISNA(W30:X30)))</f>
        <v>Terrestrial &amp; Aerial</v>
      </c>
      <c r="Z30" s="179">
        <v>628</v>
      </c>
    </row>
    <row r="31" spans="1:26" ht="14.4" x14ac:dyDescent="0.3">
      <c r="A31" s="35" t="s">
        <v>87</v>
      </c>
      <c r="B31" s="49" t="s">
        <v>56</v>
      </c>
      <c r="H31" s="184" t="s">
        <v>250</v>
      </c>
      <c r="I31" s="183"/>
      <c r="J31" s="183" t="s">
        <v>298</v>
      </c>
      <c r="K31" s="183" t="str">
        <f t="shared" si="8"/>
        <v>Near Earth Robotic - LEO Science</v>
      </c>
      <c r="L31" s="183" t="e">
        <f t="shared" ref="L31" si="35">INDEX($B$2:$B$100,MATCH(I31, $A$2:$A$100,0))</f>
        <v>#N/A</v>
      </c>
      <c r="M31" s="188" t="str" cm="1">
        <f t="array" ref="M31">_xlfn._xlws.FILTER(K31:L31, NOT(ISNA(K31:L31)))</f>
        <v>Near Earth Robotic - LEO Science</v>
      </c>
      <c r="N31" s="179">
        <v>5889.5833333333339</v>
      </c>
      <c r="T31" s="184" t="s">
        <v>323</v>
      </c>
      <c r="U31" s="183"/>
      <c r="V31" s="208"/>
      <c r="W31" s="183" t="str">
        <f t="shared" si="10"/>
        <v>Terrestrial &amp; Aerial</v>
      </c>
      <c r="X31" s="183" t="e">
        <f t="shared" si="30"/>
        <v>#N/A</v>
      </c>
      <c r="Y31" s="183" t="str" cm="1">
        <f t="array" ref="Y31">_xlfn._xlws.FILTER(W31:X31, NOT(ISNA(W31:X31)))</f>
        <v>Terrestrial &amp; Aerial</v>
      </c>
      <c r="Z31" s="179">
        <v>4850</v>
      </c>
    </row>
    <row r="32" spans="1:26" ht="14.4" x14ac:dyDescent="0.3">
      <c r="A32" s="35" t="s">
        <v>43</v>
      </c>
      <c r="B32" s="18" t="s">
        <v>61</v>
      </c>
      <c r="H32" s="184" t="s">
        <v>251</v>
      </c>
      <c r="I32" s="183"/>
      <c r="J32" s="183"/>
      <c r="K32" s="183" t="e">
        <f t="shared" si="8"/>
        <v>#N/A</v>
      </c>
      <c r="L32" s="183" t="e">
        <f t="shared" ref="L32" si="36">INDEX($B$2:$B$100,MATCH(I32, $A$2:$A$100,0))</f>
        <v>#N/A</v>
      </c>
      <c r="M32" s="188" t="e" cm="1" vm="1">
        <f t="array" ref="M32">_xlfn._xlws.FILTER(K32:L32, NOT(ISNA(K32:L32)))</f>
        <v>#VALUE!</v>
      </c>
      <c r="N32" s="179">
        <v>37392</v>
      </c>
      <c r="T32" s="184" t="s">
        <v>324</v>
      </c>
      <c r="U32" s="183"/>
      <c r="V32" s="208"/>
      <c r="W32" s="183" t="str">
        <f t="shared" si="10"/>
        <v>Terrestrial &amp; Aerial</v>
      </c>
      <c r="X32" s="183" t="e">
        <f t="shared" si="30"/>
        <v>#N/A</v>
      </c>
      <c r="Y32" s="183" t="str" cm="1">
        <f t="array" ref="Y32">_xlfn._xlws.FILTER(W32:X32, NOT(ISNA(W32:X32)))</f>
        <v>Terrestrial &amp; Aerial</v>
      </c>
      <c r="Z32" s="179">
        <v>2106</v>
      </c>
    </row>
    <row r="33" spans="1:26" ht="14.4" x14ac:dyDescent="0.3">
      <c r="A33" s="35" t="s">
        <v>55</v>
      </c>
      <c r="B33" s="49" t="s">
        <v>57</v>
      </c>
      <c r="H33" s="184" t="s">
        <v>252</v>
      </c>
      <c r="I33" s="183"/>
      <c r="J33" s="183" t="s">
        <v>299</v>
      </c>
      <c r="K33" s="183" t="e">
        <f t="shared" si="8"/>
        <v>#N/A</v>
      </c>
      <c r="L33" s="183" t="e">
        <f t="shared" ref="L33" si="37">INDEX($B$2:$B$100,MATCH(I33, $A$2:$A$100,0))</f>
        <v>#N/A</v>
      </c>
      <c r="M33" s="188" t="e" cm="1" vm="1">
        <f t="array" ref="M33">_xlfn._xlws.FILTER(K33:L33, NOT(ISNA(K33:L33)))</f>
        <v>#VALUE!</v>
      </c>
      <c r="N33" s="179">
        <v>246879.64999999997</v>
      </c>
      <c r="T33" s="184" t="s">
        <v>325</v>
      </c>
      <c r="U33" s="183"/>
      <c r="V33" s="208"/>
      <c r="W33" s="183" t="str">
        <f t="shared" si="10"/>
        <v>Terrestrial &amp; Aerial</v>
      </c>
      <c r="X33" s="183" t="e">
        <f t="shared" si="30"/>
        <v>#N/A</v>
      </c>
      <c r="Y33" s="183" t="str" cm="1">
        <f t="array" ref="Y33">_xlfn._xlws.FILTER(W33:X33, NOT(ISNA(W33:X33)))</f>
        <v>Terrestrial &amp; Aerial</v>
      </c>
      <c r="Z33" s="179">
        <v>232</v>
      </c>
    </row>
    <row r="34" spans="1:26" ht="14.4" x14ac:dyDescent="0.3">
      <c r="A34" s="35" t="s">
        <v>44</v>
      </c>
      <c r="B34" s="198"/>
      <c r="H34" s="184" t="s">
        <v>253</v>
      </c>
      <c r="I34" s="183"/>
      <c r="J34" s="183"/>
      <c r="K34" s="183" t="e">
        <f t="shared" si="8"/>
        <v>#N/A</v>
      </c>
      <c r="L34" s="183" t="e">
        <f t="shared" ref="L34" si="38">INDEX($B$2:$B$100,MATCH(I34, $A$2:$A$100,0))</f>
        <v>#N/A</v>
      </c>
      <c r="M34" s="188" t="e" cm="1" vm="1">
        <f t="array" ref="M34">_xlfn._xlws.FILTER(K34:L34, NOT(ISNA(K34:L34)))</f>
        <v>#VALUE!</v>
      </c>
      <c r="N34" s="179">
        <v>939.10000000000116</v>
      </c>
      <c r="T34" s="184" t="s">
        <v>326</v>
      </c>
      <c r="U34" s="183"/>
      <c r="V34" s="208"/>
      <c r="W34" s="183" t="str">
        <f t="shared" si="10"/>
        <v>Terrestrial &amp; Aerial</v>
      </c>
      <c r="X34" s="183" t="e">
        <f t="shared" si="30"/>
        <v>#N/A</v>
      </c>
      <c r="Y34" s="183" t="str" cm="1">
        <f t="array" ref="Y34">_xlfn._xlws.FILTER(W34:X34, NOT(ISNA(W34:X34)))</f>
        <v>Terrestrial &amp; Aerial</v>
      </c>
      <c r="Z34" s="179">
        <v>17580</v>
      </c>
    </row>
    <row r="35" spans="1:26" ht="14.4" x14ac:dyDescent="0.3">
      <c r="A35" s="35" t="s">
        <v>78</v>
      </c>
      <c r="B35" s="49" t="s">
        <v>57</v>
      </c>
      <c r="H35" s="184" t="s">
        <v>254</v>
      </c>
      <c r="I35" s="183"/>
      <c r="J35" s="183"/>
      <c r="K35" s="183" t="e">
        <f t="shared" si="8"/>
        <v>#N/A</v>
      </c>
      <c r="L35" s="183" t="e">
        <f t="shared" ref="L35" si="39">INDEX($B$2:$B$100,MATCH(I35, $A$2:$A$100,0))</f>
        <v>#N/A</v>
      </c>
      <c r="M35" s="188" t="e" cm="1" vm="1">
        <f t="array" ref="M35">_xlfn._xlws.FILTER(K35:L35, NOT(ISNA(K35:L35)))</f>
        <v>#VALUE!</v>
      </c>
      <c r="N35" s="179">
        <v>152.00000000000026</v>
      </c>
      <c r="T35" s="184" t="s">
        <v>327</v>
      </c>
      <c r="U35" s="183"/>
      <c r="V35" s="208"/>
      <c r="W35" s="183" t="str">
        <f t="shared" si="10"/>
        <v>Terrestrial &amp; Aerial</v>
      </c>
      <c r="X35" s="183" t="e">
        <f t="shared" si="30"/>
        <v>#N/A</v>
      </c>
      <c r="Y35" s="183" t="str" cm="1">
        <f t="array" ref="Y35">_xlfn._xlws.FILTER(W35:X35, NOT(ISNA(W35:X35)))</f>
        <v>Terrestrial &amp; Aerial</v>
      </c>
      <c r="Z35" s="179">
        <v>923</v>
      </c>
    </row>
    <row r="36" spans="1:26" ht="14.4" x14ac:dyDescent="0.3">
      <c r="A36" s="35" t="s">
        <v>45</v>
      </c>
      <c r="B36" s="49" t="s">
        <v>57</v>
      </c>
      <c r="H36" s="184" t="s">
        <v>255</v>
      </c>
      <c r="I36" s="183"/>
      <c r="J36" s="183"/>
      <c r="K36" s="183" t="e">
        <f t="shared" si="8"/>
        <v>#N/A</v>
      </c>
      <c r="L36" s="183" t="e">
        <f t="shared" ref="L36" si="40">INDEX($B$2:$B$100,MATCH(I36, $A$2:$A$100,0))</f>
        <v>#N/A</v>
      </c>
      <c r="M36" s="188" t="e" cm="1" vm="1">
        <f t="array" ref="M36">_xlfn._xlws.FILTER(K36:L36, NOT(ISNA(K36:L36)))</f>
        <v>#VALUE!</v>
      </c>
      <c r="N36" s="179">
        <v>166.23333333333329</v>
      </c>
      <c r="T36" s="184" t="s">
        <v>328</v>
      </c>
      <c r="U36" s="183"/>
      <c r="V36" s="208"/>
      <c r="W36" s="183" t="str">
        <f t="shared" si="10"/>
        <v>Terrestrial &amp; Aerial</v>
      </c>
      <c r="X36" s="183" t="e">
        <f t="shared" si="30"/>
        <v>#N/A</v>
      </c>
      <c r="Y36" s="183" t="str" cm="1">
        <f t="array" ref="Y36">_xlfn._xlws.FILTER(W36:X36, NOT(ISNA(W36:X36)))</f>
        <v>Terrestrial &amp; Aerial</v>
      </c>
      <c r="Z36" s="179">
        <v>623</v>
      </c>
    </row>
    <row r="37" spans="1:26" ht="14.4" x14ac:dyDescent="0.3">
      <c r="A37" s="35" t="s">
        <v>46</v>
      </c>
      <c r="B37" s="18" t="s">
        <v>59</v>
      </c>
      <c r="H37" s="184" t="s">
        <v>256</v>
      </c>
      <c r="I37" s="183"/>
      <c r="J37" s="183"/>
      <c r="K37" s="183" t="e">
        <f t="shared" si="8"/>
        <v>#N/A</v>
      </c>
      <c r="L37" s="183" t="e">
        <f t="shared" ref="L37" si="41">INDEX($B$2:$B$100,MATCH(I37, $A$2:$A$100,0))</f>
        <v>#N/A</v>
      </c>
      <c r="M37" s="188" t="e" cm="1" vm="1">
        <f t="array" ref="M37">_xlfn._xlws.FILTER(K37:L37, NOT(ISNA(K37:L37)))</f>
        <v>#VALUE!</v>
      </c>
      <c r="N37" s="179">
        <v>57098.45</v>
      </c>
      <c r="T37" s="184" t="s">
        <v>329</v>
      </c>
      <c r="U37" s="183"/>
      <c r="V37" s="208"/>
      <c r="W37" s="183" t="str">
        <f t="shared" si="10"/>
        <v>Terrestrial &amp; Aerial</v>
      </c>
      <c r="X37" s="183" t="e">
        <f t="shared" si="30"/>
        <v>#N/A</v>
      </c>
      <c r="Y37" s="183" t="str" cm="1">
        <f t="array" ref="Y37">_xlfn._xlws.FILTER(W37:X37, NOT(ISNA(W37:X37)))</f>
        <v>Terrestrial &amp; Aerial</v>
      </c>
      <c r="Z37" s="179">
        <v>1662</v>
      </c>
    </row>
    <row r="38" spans="1:26" ht="14.4" x14ac:dyDescent="0.3">
      <c r="A38" s="35" t="s">
        <v>47</v>
      </c>
      <c r="B38" s="93" t="s">
        <v>64</v>
      </c>
      <c r="H38" s="184" t="s">
        <v>257</v>
      </c>
      <c r="I38" s="183"/>
      <c r="J38" s="183" t="s">
        <v>301</v>
      </c>
      <c r="K38" s="183" t="str">
        <f t="shared" ref="K38:K55" si="42">INDEX($B$2:$B$100,MATCH(H38, $A$2:$A$100,0))</f>
        <v>Near Earth Robotic - LEO Science</v>
      </c>
      <c r="L38" s="183" t="e">
        <f t="shared" ref="L38" si="43">INDEX($B$2:$B$100,MATCH(I38, $A$2:$A$100,0))</f>
        <v>#N/A</v>
      </c>
      <c r="M38" s="188" t="str" cm="1">
        <f t="array" ref="M38">_xlfn._xlws.FILTER(K38:L38, NOT(ISNA(K38:L38)))</f>
        <v>Near Earth Robotic - LEO Science</v>
      </c>
      <c r="N38" s="179">
        <v>1120</v>
      </c>
      <c r="T38" s="184" t="s">
        <v>330</v>
      </c>
      <c r="U38" s="183"/>
      <c r="V38" s="27"/>
      <c r="W38" s="183" t="str">
        <f t="shared" ref="W38:W55" si="44">INDEX($B$2:$B$100,MATCH(T38, $A$2:$A$100,0))</f>
        <v>Terrestrial &amp; Aerial</v>
      </c>
      <c r="X38" s="183" t="e">
        <f t="shared" si="30"/>
        <v>#N/A</v>
      </c>
      <c r="Y38" s="183" t="str" cm="1">
        <f t="array" ref="Y38">_xlfn._xlws.FILTER(W38:X38, NOT(ISNA(W38:X38)))</f>
        <v>Terrestrial &amp; Aerial</v>
      </c>
      <c r="Z38" s="179">
        <v>1993</v>
      </c>
    </row>
    <row r="39" spans="1:26" ht="14.4" x14ac:dyDescent="0.3">
      <c r="A39" s="35" t="s">
        <v>48</v>
      </c>
      <c r="B39" s="93" t="s">
        <v>64</v>
      </c>
      <c r="H39" s="184" t="s">
        <v>258</v>
      </c>
      <c r="I39" s="183"/>
      <c r="J39" s="183" t="s">
        <v>301</v>
      </c>
      <c r="K39" s="183" t="str">
        <f t="shared" si="42"/>
        <v>Near Earth Robotic - LEO Science</v>
      </c>
      <c r="L39" s="183" t="e">
        <f t="shared" ref="L39" si="45">INDEX($B$2:$B$100,MATCH(I39, $A$2:$A$100,0))</f>
        <v>#N/A</v>
      </c>
      <c r="M39" s="188" t="str" cm="1">
        <f t="array" ref="M39">_xlfn._xlws.FILTER(K39:L39, NOT(ISNA(K39:L39)))</f>
        <v>Near Earth Robotic - LEO Science</v>
      </c>
      <c r="N39" s="179">
        <v>1109.9999999999993</v>
      </c>
      <c r="T39" s="184" t="s">
        <v>331</v>
      </c>
      <c r="U39" s="183"/>
      <c r="V39" s="27"/>
      <c r="W39" s="183" t="str">
        <f t="shared" si="44"/>
        <v>Terrestrial &amp; Aerial</v>
      </c>
      <c r="X39" s="183" t="e">
        <f t="shared" si="30"/>
        <v>#N/A</v>
      </c>
      <c r="Y39" s="183" t="str" cm="1">
        <f t="array" ref="Y39">_xlfn._xlws.FILTER(W39:X39, NOT(ISNA(W39:X39)))</f>
        <v>Terrestrial &amp; Aerial</v>
      </c>
      <c r="Z39" s="179">
        <v>4811</v>
      </c>
    </row>
    <row r="40" spans="1:26" ht="14.4" x14ac:dyDescent="0.3">
      <c r="A40" s="35" t="s">
        <v>49</v>
      </c>
      <c r="B40" s="49" t="s">
        <v>57</v>
      </c>
      <c r="H40" s="184" t="s">
        <v>259</v>
      </c>
      <c r="I40" s="183"/>
      <c r="J40" s="183" t="s">
        <v>301</v>
      </c>
      <c r="K40" s="183" t="str">
        <f t="shared" si="42"/>
        <v>Near Earth Robotic - LEO Science</v>
      </c>
      <c r="L40" s="183" t="e">
        <f t="shared" ref="L40" si="46">INDEX($B$2:$B$100,MATCH(I40, $A$2:$A$100,0))</f>
        <v>#N/A</v>
      </c>
      <c r="M40" s="188" t="str" cm="1">
        <f t="array" ref="M40">_xlfn._xlws.FILTER(K40:L40, NOT(ISNA(K40:L40)))</f>
        <v>Near Earth Robotic - LEO Science</v>
      </c>
      <c r="N40" s="179">
        <v>994.99999999999864</v>
      </c>
      <c r="T40" s="184" t="s">
        <v>332</v>
      </c>
      <c r="U40" s="183"/>
      <c r="V40" s="27"/>
      <c r="W40" s="183" t="str">
        <f t="shared" si="44"/>
        <v>Terrestrial &amp; Aerial</v>
      </c>
      <c r="X40" s="183" t="e">
        <f t="shared" si="30"/>
        <v>#N/A</v>
      </c>
      <c r="Y40" s="183" t="str" cm="1">
        <f t="array" ref="Y40">_xlfn._xlws.FILTER(W40:X40, NOT(ISNA(W40:X40)))</f>
        <v>Terrestrial &amp; Aerial</v>
      </c>
      <c r="Z40" s="179">
        <v>81</v>
      </c>
    </row>
    <row r="41" spans="1:26" ht="14.4" x14ac:dyDescent="0.3">
      <c r="A41" s="35" t="s">
        <v>50</v>
      </c>
      <c r="B41" s="93" t="s">
        <v>64</v>
      </c>
      <c r="H41" s="184" t="s">
        <v>260</v>
      </c>
      <c r="I41" s="183"/>
      <c r="J41" s="183" t="s">
        <v>301</v>
      </c>
      <c r="K41" s="183" t="str">
        <f t="shared" si="42"/>
        <v>Near Earth Robotic - LEO Science</v>
      </c>
      <c r="L41" s="183" t="e">
        <f t="shared" ref="L41" si="47">INDEX($B$2:$B$100,MATCH(I41, $A$2:$A$100,0))</f>
        <v>#N/A</v>
      </c>
      <c r="M41" s="188" t="str" cm="1">
        <f t="array" ref="M41">_xlfn._xlws.FILTER(K41:L41, NOT(ISNA(K41:L41)))</f>
        <v>Near Earth Robotic - LEO Science</v>
      </c>
      <c r="N41" s="179">
        <v>1065.0000000000002</v>
      </c>
      <c r="T41" s="184" t="s">
        <v>333</v>
      </c>
      <c r="U41" s="183"/>
      <c r="V41" s="27"/>
      <c r="W41" s="183" t="str">
        <f t="shared" si="44"/>
        <v>Terrestrial &amp; Aerial</v>
      </c>
      <c r="X41" s="183" t="e">
        <f t="shared" si="30"/>
        <v>#N/A</v>
      </c>
      <c r="Y41" s="183" t="str" cm="1">
        <f t="array" ref="Y41">_xlfn._xlws.FILTER(W41:X41, NOT(ISNA(W41:X41)))</f>
        <v>Terrestrial &amp; Aerial</v>
      </c>
      <c r="Z41" s="179">
        <v>35708</v>
      </c>
    </row>
    <row r="42" spans="1:26" ht="14.4" x14ac:dyDescent="0.3">
      <c r="A42" s="35" t="s">
        <v>79</v>
      </c>
      <c r="B42" s="18" t="s">
        <v>59</v>
      </c>
      <c r="H42" s="184" t="s">
        <v>261</v>
      </c>
      <c r="I42" s="183"/>
      <c r="J42" s="183"/>
      <c r="K42" s="183" t="e">
        <f t="shared" si="42"/>
        <v>#N/A</v>
      </c>
      <c r="L42" s="183" t="e">
        <f t="shared" ref="L42" si="48">INDEX($B$2:$B$100,MATCH(I42, $A$2:$A$100,0))</f>
        <v>#N/A</v>
      </c>
      <c r="M42" s="188" t="e" cm="1" vm="1">
        <f t="array" ref="M42">_xlfn._xlws.FILTER(K42:L42, NOT(ISNA(K42:L42)))</f>
        <v>#VALUE!</v>
      </c>
      <c r="N42" s="179">
        <v>4325.9500000000044</v>
      </c>
      <c r="T42" s="184" t="s">
        <v>334</v>
      </c>
      <c r="U42" s="183"/>
      <c r="V42" s="208"/>
      <c r="W42" s="183" t="str">
        <f t="shared" si="44"/>
        <v>Near Earth Robotic - LEO Science</v>
      </c>
      <c r="X42" s="183" t="e">
        <f t="shared" si="30"/>
        <v>#N/A</v>
      </c>
      <c r="Y42" s="183" t="str" cm="1">
        <f t="array" ref="Y42">_xlfn._xlws.FILTER(W42:X42, NOT(ISNA(W42:X42)))</f>
        <v>Near Earth Robotic - LEO Science</v>
      </c>
      <c r="Z42" s="179">
        <v>31521</v>
      </c>
    </row>
    <row r="43" spans="1:26" ht="14.4" x14ac:dyDescent="0.3">
      <c r="A43" s="35" t="s">
        <v>80</v>
      </c>
      <c r="B43" s="49" t="s">
        <v>62</v>
      </c>
      <c r="H43" s="184" t="s">
        <v>262</v>
      </c>
      <c r="I43" s="183"/>
      <c r="J43" s="183" t="s">
        <v>302</v>
      </c>
      <c r="K43" s="183" t="str">
        <f t="shared" si="42"/>
        <v>Near Earth Robotic - LEO Science</v>
      </c>
      <c r="L43" s="183" t="e">
        <f t="shared" ref="L43" si="49">INDEX($B$2:$B$100,MATCH(I43, $A$2:$A$100,0))</f>
        <v>#N/A</v>
      </c>
      <c r="M43" s="188" t="str" cm="1">
        <f t="array" ref="M43">_xlfn._xlws.FILTER(K43:L43, NOT(ISNA(K43:L43)))</f>
        <v>Near Earth Robotic - LEO Science</v>
      </c>
      <c r="N43" s="179">
        <v>20496.283333333333</v>
      </c>
      <c r="T43" s="184" t="s">
        <v>335</v>
      </c>
      <c r="U43" s="183"/>
      <c r="V43" s="53"/>
      <c r="W43" s="183" t="str">
        <f t="shared" si="44"/>
        <v>Near Earth Robotic - LEO Science</v>
      </c>
      <c r="X43" s="183" t="e">
        <f t="shared" si="30"/>
        <v>#N/A</v>
      </c>
      <c r="Y43" s="183" t="str" cm="1">
        <f t="array" ref="Y43">_xlfn._xlws.FILTER(W43:X43, NOT(ISNA(W43:X43)))</f>
        <v>Near Earth Robotic - LEO Science</v>
      </c>
      <c r="Z43" s="179">
        <v>1228</v>
      </c>
    </row>
    <row r="44" spans="1:26" ht="14.4" x14ac:dyDescent="0.3">
      <c r="A44" s="35" t="s">
        <v>81</v>
      </c>
      <c r="B44" s="49" t="s">
        <v>57</v>
      </c>
      <c r="H44" s="184" t="s">
        <v>263</v>
      </c>
      <c r="I44" s="183"/>
      <c r="J44" s="183"/>
      <c r="K44" s="183" t="e">
        <f t="shared" si="42"/>
        <v>#N/A</v>
      </c>
      <c r="L44" s="183" t="e">
        <f t="shared" ref="L44" si="50">INDEX($B$2:$B$100,MATCH(I44, $A$2:$A$100,0))</f>
        <v>#N/A</v>
      </c>
      <c r="M44" s="188" t="e" cm="1" vm="1">
        <f t="array" ref="M44">_xlfn._xlws.FILTER(K44:L44, NOT(ISNA(K44:L44)))</f>
        <v>#VALUE!</v>
      </c>
      <c r="N44" s="179">
        <v>1069.4999999999984</v>
      </c>
      <c r="T44" s="184" t="s">
        <v>336</v>
      </c>
      <c r="U44" s="183"/>
      <c r="V44" s="208"/>
      <c r="W44" s="183" t="str">
        <f t="shared" si="44"/>
        <v>Near Earth Robotic - LEO Science</v>
      </c>
      <c r="X44" s="183" t="e">
        <f t="shared" si="30"/>
        <v>#N/A</v>
      </c>
      <c r="Y44" s="183" t="str" cm="1">
        <f t="array" ref="Y44">_xlfn._xlws.FILTER(W44:X44, NOT(ISNA(W44:X44)))</f>
        <v>Near Earth Robotic - LEO Science</v>
      </c>
      <c r="Z44" s="179">
        <v>1190</v>
      </c>
    </row>
    <row r="45" spans="1:26" ht="14.4" x14ac:dyDescent="0.3">
      <c r="A45" s="35" t="s">
        <v>51</v>
      </c>
      <c r="B45" s="49" t="s">
        <v>56</v>
      </c>
      <c r="H45" s="184" t="s">
        <v>264</v>
      </c>
      <c r="I45" s="183"/>
      <c r="J45" s="183"/>
      <c r="K45" s="183" t="e">
        <f t="shared" si="42"/>
        <v>#N/A</v>
      </c>
      <c r="L45" s="183" t="e">
        <f t="shared" ref="L45" si="51">INDEX($B$2:$B$100,MATCH(I45, $A$2:$A$100,0))</f>
        <v>#N/A</v>
      </c>
      <c r="M45" s="188" t="e" cm="1" vm="1">
        <f t="array" ref="M45">_xlfn._xlws.FILTER(K45:L45, NOT(ISNA(K45:L45)))</f>
        <v>#VALUE!</v>
      </c>
      <c r="N45" s="179">
        <v>731.00000000000011</v>
      </c>
      <c r="T45" s="184" t="s">
        <v>131</v>
      </c>
      <c r="U45" s="183"/>
      <c r="V45" s="208" t="s">
        <v>301</v>
      </c>
      <c r="W45" s="183" t="str">
        <f t="shared" si="44"/>
        <v>Near Earth Robotic - LEO Science</v>
      </c>
      <c r="X45" s="183" t="e">
        <f t="shared" si="30"/>
        <v>#N/A</v>
      </c>
      <c r="Y45" s="183" t="str" cm="1">
        <f t="array" ref="Y45">_xlfn._xlws.FILTER(W45:X45, NOT(ISNA(W45:X45)))</f>
        <v>Near Earth Robotic - LEO Science</v>
      </c>
      <c r="Z45" s="179">
        <v>13399</v>
      </c>
    </row>
    <row r="46" spans="1:26" ht="14.4" x14ac:dyDescent="0.3">
      <c r="A46" s="35" t="s">
        <v>52</v>
      </c>
      <c r="B46" s="49" t="s">
        <v>56</v>
      </c>
      <c r="H46" s="184" t="s">
        <v>265</v>
      </c>
      <c r="I46" s="183"/>
      <c r="J46" s="183"/>
      <c r="K46" s="183" t="e">
        <f t="shared" si="42"/>
        <v>#N/A</v>
      </c>
      <c r="L46" s="183" t="e">
        <f t="shared" ref="L46" si="52">INDEX($B$2:$B$100,MATCH(I46, $A$2:$A$100,0))</f>
        <v>#N/A</v>
      </c>
      <c r="M46" s="188" t="e" cm="1" vm="1">
        <f t="array" ref="M46">_xlfn._xlws.FILTER(K46:L46, NOT(ISNA(K46:L46)))</f>
        <v>#VALUE!</v>
      </c>
      <c r="N46" s="179">
        <v>386.13333333333281</v>
      </c>
      <c r="T46" s="184" t="s">
        <v>132</v>
      </c>
      <c r="U46" s="183"/>
      <c r="V46" s="208" t="s">
        <v>301</v>
      </c>
      <c r="W46" s="183" t="str">
        <f t="shared" si="44"/>
        <v>Near Earth Robotic - LEO Science</v>
      </c>
      <c r="X46" s="183" t="e">
        <f t="shared" si="30"/>
        <v>#N/A</v>
      </c>
      <c r="Y46" s="183" t="str" cm="1">
        <f t="array" ref="Y46">_xlfn._xlws.FILTER(W46:X46, NOT(ISNA(W46:X46)))</f>
        <v>Near Earth Robotic - LEO Science</v>
      </c>
      <c r="Z46" s="179">
        <v>11127</v>
      </c>
    </row>
    <row r="47" spans="1:26" ht="14.4" x14ac:dyDescent="0.3">
      <c r="A47" s="35" t="s">
        <v>53</v>
      </c>
      <c r="B47" s="49" t="s">
        <v>56</v>
      </c>
      <c r="H47" s="184" t="s">
        <v>266</v>
      </c>
      <c r="I47" s="183"/>
      <c r="J47" s="183"/>
      <c r="K47" s="183" t="e">
        <f t="shared" si="42"/>
        <v>#N/A</v>
      </c>
      <c r="L47" s="183" t="e">
        <f t="shared" ref="L47" si="53">INDEX($B$2:$B$100,MATCH(I47, $A$2:$A$100,0))</f>
        <v>#N/A</v>
      </c>
      <c r="M47" s="188" t="e" cm="1" vm="1">
        <f t="array" ref="M47">_xlfn._xlws.FILTER(K47:L47, NOT(ISNA(K47:L47)))</f>
        <v>#VALUE!</v>
      </c>
      <c r="N47" s="179">
        <v>19383.033333333336</v>
      </c>
      <c r="T47" s="184" t="s">
        <v>133</v>
      </c>
      <c r="U47" s="183"/>
      <c r="V47" s="208" t="s">
        <v>301</v>
      </c>
      <c r="W47" s="183" t="str">
        <f t="shared" si="44"/>
        <v>Near Earth Robotic - LEO Science</v>
      </c>
      <c r="X47" s="183" t="e">
        <f t="shared" si="30"/>
        <v>#N/A</v>
      </c>
      <c r="Y47" s="183" t="str" cm="1">
        <f t="array" ref="Y47">_xlfn._xlws.FILTER(W47:X47, NOT(ISNA(W47:X47)))</f>
        <v>Near Earth Robotic - LEO Science</v>
      </c>
      <c r="Z47" s="179">
        <v>11208</v>
      </c>
    </row>
    <row r="48" spans="1:26" ht="14.4" x14ac:dyDescent="0.3">
      <c r="A48" s="35" t="s">
        <v>54</v>
      </c>
      <c r="B48" s="49" t="s">
        <v>57</v>
      </c>
      <c r="H48" s="184" t="s">
        <v>267</v>
      </c>
      <c r="I48" s="183"/>
      <c r="J48" s="183"/>
      <c r="K48" s="183" t="e">
        <f t="shared" si="42"/>
        <v>#N/A</v>
      </c>
      <c r="L48" s="183" t="e">
        <f t="shared" ref="L48" si="54">INDEX($B$2:$B$100,MATCH(I48, $A$2:$A$100,0))</f>
        <v>#N/A</v>
      </c>
      <c r="M48" s="188" t="e" cm="1" vm="1">
        <f t="array" ref="M48">_xlfn._xlws.FILTER(K48:L48, NOT(ISNA(K48:L48)))</f>
        <v>#VALUE!</v>
      </c>
      <c r="N48" s="179">
        <v>3345.0000000000014</v>
      </c>
      <c r="T48" s="184" t="s">
        <v>134</v>
      </c>
      <c r="U48" s="183"/>
      <c r="V48" s="208" t="s">
        <v>301</v>
      </c>
      <c r="W48" s="183" t="str">
        <f t="shared" si="44"/>
        <v>Near Earth Robotic - LEO Science</v>
      </c>
      <c r="X48" s="183" t="e">
        <f t="shared" si="30"/>
        <v>#N/A</v>
      </c>
      <c r="Y48" s="183" t="str" cm="1">
        <f t="array" ref="Y48">_xlfn._xlws.FILTER(W48:X48, NOT(ISNA(W48:X48)))</f>
        <v>Near Earth Robotic - LEO Science</v>
      </c>
      <c r="Z48" s="179">
        <v>13599</v>
      </c>
    </row>
    <row r="49" spans="1:30" ht="14.4" x14ac:dyDescent="0.3">
      <c r="A49" s="48" t="s">
        <v>236</v>
      </c>
      <c r="B49" s="49" t="s">
        <v>57</v>
      </c>
      <c r="H49" s="184" t="s">
        <v>268</v>
      </c>
      <c r="I49" s="183"/>
      <c r="J49" s="183"/>
      <c r="K49" s="183" t="e">
        <f t="shared" si="42"/>
        <v>#N/A</v>
      </c>
      <c r="L49" s="183" t="e">
        <f t="shared" ref="L49" si="55">INDEX($B$2:$B$100,MATCH(I49, $A$2:$A$100,0))</f>
        <v>#N/A</v>
      </c>
      <c r="M49" s="188" t="e" cm="1" vm="1">
        <f t="array" ref="M49">_xlfn._xlws.FILTER(K49:L49, NOT(ISNA(K49:L49)))</f>
        <v>#VALUE!</v>
      </c>
      <c r="N49" s="179">
        <v>132943.28333333333</v>
      </c>
      <c r="T49" s="184" t="s">
        <v>55</v>
      </c>
      <c r="U49" s="183"/>
      <c r="V49" s="208" t="s">
        <v>366</v>
      </c>
      <c r="W49" s="183" t="str">
        <f t="shared" si="44"/>
        <v>Near Earth Robotic - LEO Science</v>
      </c>
      <c r="X49" s="183" t="e">
        <f t="shared" si="30"/>
        <v>#N/A</v>
      </c>
      <c r="Y49" s="183" t="str" cm="1">
        <f t="array" ref="Y49">_xlfn._xlws.FILTER(W49:X49, NOT(ISNA(W49:X49)))</f>
        <v>Near Earth Robotic - LEO Science</v>
      </c>
      <c r="Z49" s="179">
        <v>113375</v>
      </c>
    </row>
    <row r="50" spans="1:30" ht="14.4" x14ac:dyDescent="0.3">
      <c r="A50" s="196" t="s">
        <v>233</v>
      </c>
      <c r="B50" s="200" t="s">
        <v>59</v>
      </c>
      <c r="H50" s="184" t="s">
        <v>269</v>
      </c>
      <c r="I50" s="183"/>
      <c r="J50" s="183"/>
      <c r="K50" s="183" t="e">
        <f t="shared" si="42"/>
        <v>#N/A</v>
      </c>
      <c r="L50" s="183" t="e">
        <f t="shared" ref="L50" si="56">INDEX($B$2:$B$100,MATCH(I50, $A$2:$A$100,0))</f>
        <v>#N/A</v>
      </c>
      <c r="M50" s="188" t="e" cm="1" vm="1">
        <f t="array" ref="M50">_xlfn._xlws.FILTER(K50:L50, NOT(ISNA(K50:L50)))</f>
        <v>#VALUE!</v>
      </c>
      <c r="N50" s="179">
        <v>36.999999999999986</v>
      </c>
      <c r="T50" s="184" t="s">
        <v>337</v>
      </c>
      <c r="U50" s="183"/>
      <c r="V50" s="208"/>
      <c r="W50" s="183" t="e">
        <f t="shared" si="44"/>
        <v>#N/A</v>
      </c>
      <c r="X50" s="183" t="e">
        <f t="shared" si="30"/>
        <v>#N/A</v>
      </c>
      <c r="Y50" s="183" t="e" cm="1" vm="1">
        <f t="array" ref="Y50">_xlfn._xlws.FILTER(W50:X50, NOT(ISNA(W50:X50)))</f>
        <v>#VALUE!</v>
      </c>
      <c r="Z50" s="179">
        <v>9012</v>
      </c>
    </row>
    <row r="51" spans="1:30" ht="14.4" x14ac:dyDescent="0.3">
      <c r="A51" s="48" t="s">
        <v>246</v>
      </c>
      <c r="B51" s="48" t="s">
        <v>56</v>
      </c>
      <c r="H51" s="184" t="s">
        <v>270</v>
      </c>
      <c r="I51" s="183"/>
      <c r="J51" s="183"/>
      <c r="K51" s="183" t="e">
        <f t="shared" si="42"/>
        <v>#N/A</v>
      </c>
      <c r="L51" s="183" t="e">
        <f t="shared" ref="L51" si="57">INDEX($B$2:$B$100,MATCH(I51, $A$2:$A$100,0))</f>
        <v>#N/A</v>
      </c>
      <c r="M51" s="188" t="e" cm="1" vm="1">
        <f t="array" ref="M51">_xlfn._xlws.FILTER(K51:L51, NOT(ISNA(K51:L51)))</f>
        <v>#VALUE!</v>
      </c>
      <c r="N51" s="179">
        <v>11.999999999999996</v>
      </c>
      <c r="T51" s="184" t="s">
        <v>44</v>
      </c>
      <c r="U51" s="183"/>
      <c r="V51" s="208"/>
      <c r="W51" s="183">
        <f t="shared" si="44"/>
        <v>0</v>
      </c>
      <c r="X51" s="183" t="e">
        <f t="shared" si="30"/>
        <v>#N/A</v>
      </c>
      <c r="Y51" s="183" cm="1">
        <f t="array" ref="Y51">_xlfn._xlws.FILTER(W51:X51, NOT(ISNA(W51:X51)))</f>
        <v>0</v>
      </c>
      <c r="Z51" s="179">
        <v>3401</v>
      </c>
    </row>
    <row r="52" spans="1:30" ht="14.4" x14ac:dyDescent="0.3">
      <c r="A52" s="48" t="s">
        <v>250</v>
      </c>
      <c r="B52" s="48" t="s">
        <v>57</v>
      </c>
      <c r="H52" s="184" t="s">
        <v>271</v>
      </c>
      <c r="I52" s="183"/>
      <c r="J52" s="183" t="s">
        <v>303</v>
      </c>
      <c r="K52" s="183" t="e">
        <f t="shared" si="42"/>
        <v>#N/A</v>
      </c>
      <c r="L52" s="183" t="e">
        <f t="shared" ref="L52" si="58">INDEX($B$2:$B$100,MATCH(I52, $A$2:$A$100,0))</f>
        <v>#N/A</v>
      </c>
      <c r="M52" s="188" t="e" cm="1" vm="1">
        <f t="array" ref="M52">_xlfn._xlws.FILTER(K52:L52, NOT(ISNA(K52:L52)))</f>
        <v>#VALUE!</v>
      </c>
      <c r="N52" s="179">
        <v>25077.333333333332</v>
      </c>
      <c r="T52" s="184" t="s">
        <v>78</v>
      </c>
      <c r="U52" s="183"/>
      <c r="V52" s="208" t="s">
        <v>367</v>
      </c>
      <c r="W52" s="183" t="str">
        <f t="shared" si="44"/>
        <v>Near Earth Robotic - LEO Science</v>
      </c>
      <c r="X52" s="183" t="e">
        <f t="shared" si="30"/>
        <v>#N/A</v>
      </c>
      <c r="Y52" s="183" t="str" cm="1">
        <f t="array" ref="Y52">_xlfn._xlws.FILTER(W52:X52, NOT(ISNA(W52:X52)))</f>
        <v>Near Earth Robotic - LEO Science</v>
      </c>
      <c r="Z52" s="179">
        <v>6454</v>
      </c>
    </row>
    <row r="53" spans="1:30" ht="14.4" x14ac:dyDescent="0.3">
      <c r="A53" s="48" t="s">
        <v>300</v>
      </c>
      <c r="B53" s="48"/>
      <c r="H53" s="184" t="s">
        <v>272</v>
      </c>
      <c r="I53" s="183"/>
      <c r="J53" s="183" t="s">
        <v>304</v>
      </c>
      <c r="K53" s="183" t="e">
        <f t="shared" si="42"/>
        <v>#N/A</v>
      </c>
      <c r="L53" s="183" t="e">
        <f t="shared" ref="L53" si="59">INDEX($B$2:$B$100,MATCH(I53, $A$2:$A$100,0))</f>
        <v>#N/A</v>
      </c>
      <c r="M53" s="188" t="e" cm="1" vm="1">
        <f t="array" ref="M53">_xlfn._xlws.FILTER(K53:L53, NOT(ISNA(K53:L53)))</f>
        <v>#VALUE!</v>
      </c>
      <c r="N53" s="179">
        <v>2160</v>
      </c>
      <c r="T53" s="184" t="s">
        <v>45</v>
      </c>
      <c r="U53" s="183"/>
      <c r="V53" s="208" t="s">
        <v>302</v>
      </c>
      <c r="W53" s="183" t="str">
        <f t="shared" si="44"/>
        <v>Near Earth Robotic - LEO Science</v>
      </c>
      <c r="X53" s="183" t="e">
        <f t="shared" si="30"/>
        <v>#N/A</v>
      </c>
      <c r="Y53" s="183" t="str" cm="1">
        <f t="array" ref="Y53">_xlfn._xlws.FILTER(W53:X53, NOT(ISNA(W53:X53)))</f>
        <v>Near Earth Robotic - LEO Science</v>
      </c>
      <c r="Z53" s="179">
        <v>296</v>
      </c>
    </row>
    <row r="54" spans="1:30" ht="14.4" x14ac:dyDescent="0.3">
      <c r="A54" s="48" t="s">
        <v>257</v>
      </c>
      <c r="B54" s="49" t="s">
        <v>57</v>
      </c>
      <c r="H54" s="184" t="s">
        <v>273</v>
      </c>
      <c r="I54" s="183"/>
      <c r="J54" s="183"/>
      <c r="K54" s="183" t="e">
        <f t="shared" si="42"/>
        <v>#N/A</v>
      </c>
      <c r="L54" s="183" t="e">
        <f t="shared" ref="L54" si="60">INDEX($B$2:$B$100,MATCH(I54, $A$2:$A$100,0))</f>
        <v>#N/A</v>
      </c>
      <c r="M54" s="188" t="e" cm="1" vm="1">
        <f t="array" ref="M54">_xlfn._xlws.FILTER(K54:L54, NOT(ISNA(K54:L54)))</f>
        <v>#VALUE!</v>
      </c>
      <c r="N54" s="179">
        <v>461438</v>
      </c>
      <c r="T54" s="184" t="s">
        <v>46</v>
      </c>
      <c r="U54" s="183"/>
      <c r="V54" s="208"/>
      <c r="W54" s="183" t="str">
        <f t="shared" si="44"/>
        <v>Human Space Flight</v>
      </c>
      <c r="X54" s="183" t="e">
        <f t="shared" si="30"/>
        <v>#N/A</v>
      </c>
      <c r="Y54" s="183" t="str" cm="1">
        <f t="array" ref="Y54">_xlfn._xlws.FILTER(W54:X54, NOT(ISNA(W54:X54)))</f>
        <v>Human Space Flight</v>
      </c>
      <c r="Z54" s="179">
        <v>3024</v>
      </c>
    </row>
    <row r="55" spans="1:30" ht="14.4" x14ac:dyDescent="0.3">
      <c r="A55" s="48" t="s">
        <v>258</v>
      </c>
      <c r="B55" s="49" t="s">
        <v>57</v>
      </c>
      <c r="H55" s="184" t="s">
        <v>80</v>
      </c>
      <c r="I55" s="183"/>
      <c r="J55" s="183"/>
      <c r="K55" s="183" t="str">
        <f t="shared" si="42"/>
        <v>Near Earth Robotic - Low Latency and Complex Needs</v>
      </c>
      <c r="L55" s="183" t="e">
        <f t="shared" ref="L55:L68" si="61">INDEX($B$2:$B$100,MATCH(I55, $A$2:$A$100,0))</f>
        <v>#N/A</v>
      </c>
      <c r="M55" s="188" t="str" cm="1">
        <f t="array" ref="M55">_xlfn._xlws.FILTER(K55:L55, NOT(ISNA(K55:L55)))</f>
        <v>Near Earth Robotic - Low Latency and Complex Needs</v>
      </c>
      <c r="N55" s="179">
        <v>22562.250000000011</v>
      </c>
      <c r="T55" s="184" t="s">
        <v>338</v>
      </c>
      <c r="U55" s="183"/>
      <c r="V55" s="208" t="s">
        <v>368</v>
      </c>
      <c r="W55" s="183" t="str">
        <f t="shared" si="44"/>
        <v>Near Earth Robotic - LEO Science</v>
      </c>
      <c r="X55" s="183" t="e">
        <f t="shared" si="30"/>
        <v>#N/A</v>
      </c>
      <c r="Y55" s="183" t="str" cm="1">
        <f t="array" ref="Y55">_xlfn._xlws.FILTER(W55:X55, NOT(ISNA(W55:X55)))</f>
        <v>Near Earth Robotic - LEO Science</v>
      </c>
      <c r="Z55" s="179">
        <v>1690</v>
      </c>
    </row>
    <row r="56" spans="1:30" s="13" customFormat="1" ht="14.4" x14ac:dyDescent="0.3">
      <c r="A56" s="48" t="s">
        <v>259</v>
      </c>
      <c r="B56" s="49" t="s">
        <v>57</v>
      </c>
      <c r="H56" s="184" t="s">
        <v>274</v>
      </c>
      <c r="I56" s="183"/>
      <c r="J56" s="183"/>
      <c r="K56" s="183" t="e">
        <f t="shared" ref="K56:K68" si="62">INDEX($B$2:$B$100,MATCH(H56, $A$2:$A$100,0))</f>
        <v>#N/A</v>
      </c>
      <c r="L56" s="183" t="e">
        <f t="shared" si="61"/>
        <v>#N/A</v>
      </c>
      <c r="M56" s="188" t="e" cm="1" vm="1">
        <f t="array" ref="M56">_xlfn._xlws.FILTER(K56:L56, NOT(ISNA(K56:L56)))</f>
        <v>#VALUE!</v>
      </c>
      <c r="N56" s="179">
        <v>510.00000000000011</v>
      </c>
      <c r="T56" s="184" t="s">
        <v>339</v>
      </c>
      <c r="U56" s="183"/>
      <c r="V56" s="208"/>
      <c r="W56" s="183" t="str">
        <f t="shared" ref="W56:W83" si="63">INDEX($B$2:$B$100,MATCH(T56, $A$2:$A$100,0))</f>
        <v>Human Space Flight</v>
      </c>
      <c r="X56" s="183" t="e">
        <f t="shared" si="30"/>
        <v>#N/A</v>
      </c>
      <c r="Y56" s="183" t="str" cm="1">
        <f t="array" ref="Y56">_xlfn._xlws.FILTER(W56:X56, NOT(ISNA(W56:X56)))</f>
        <v>Human Space Flight</v>
      </c>
      <c r="Z56" s="179">
        <v>180</v>
      </c>
      <c r="AA56" s="195"/>
      <c r="AB56" s="195"/>
      <c r="AC56" s="195"/>
      <c r="AD56" s="195"/>
    </row>
    <row r="57" spans="1:30" s="13" customFormat="1" ht="14.4" x14ac:dyDescent="0.3">
      <c r="A57" s="48" t="s">
        <v>260</v>
      </c>
      <c r="B57" s="49" t="s">
        <v>57</v>
      </c>
      <c r="H57" s="184" t="s">
        <v>275</v>
      </c>
      <c r="I57" s="183"/>
      <c r="J57" s="183"/>
      <c r="K57" s="183" t="e">
        <f t="shared" si="62"/>
        <v>#N/A</v>
      </c>
      <c r="L57" s="183" t="e">
        <f t="shared" si="61"/>
        <v>#N/A</v>
      </c>
      <c r="M57" s="188" t="e" cm="1" vm="1">
        <f t="array" ref="M57">_xlfn._xlws.FILTER(K57:L57, NOT(ISNA(K57:L57)))</f>
        <v>#VALUE!</v>
      </c>
      <c r="N57" s="179">
        <v>2219</v>
      </c>
      <c r="T57" s="184" t="s">
        <v>340</v>
      </c>
      <c r="U57" s="183"/>
      <c r="V57" s="208"/>
      <c r="W57" s="183" t="str">
        <f t="shared" si="63"/>
        <v>Human Space Flight</v>
      </c>
      <c r="X57" s="183" t="e">
        <f t="shared" si="30"/>
        <v>#N/A</v>
      </c>
      <c r="Y57" s="183" t="str" cm="1">
        <f t="array" ref="Y57">_xlfn._xlws.FILTER(W57:X57, NOT(ISNA(W57:X57)))</f>
        <v>Human Space Flight</v>
      </c>
      <c r="Z57" s="179">
        <v>3249</v>
      </c>
      <c r="AA57" s="195"/>
      <c r="AB57" s="195"/>
      <c r="AC57" s="195"/>
      <c r="AD57" s="195"/>
    </row>
    <row r="58" spans="1:30" s="13" customFormat="1" ht="14.4" x14ac:dyDescent="0.3">
      <c r="A58" s="202" t="s">
        <v>262</v>
      </c>
      <c r="B58" s="49" t="s">
        <v>57</v>
      </c>
      <c r="H58" s="184" t="s">
        <v>276</v>
      </c>
      <c r="I58" s="183"/>
      <c r="J58" s="183"/>
      <c r="K58" s="183" t="e">
        <f t="shared" si="62"/>
        <v>#N/A</v>
      </c>
      <c r="L58" s="183" t="e">
        <f t="shared" si="61"/>
        <v>#N/A</v>
      </c>
      <c r="M58" s="188" t="e" cm="1" vm="1">
        <f t="array" ref="M58">_xlfn._xlws.FILTER(K58:L58, NOT(ISNA(K58:L58)))</f>
        <v>#VALUE!</v>
      </c>
      <c r="N58" s="179">
        <v>5669.9999999999991</v>
      </c>
      <c r="T58" s="184" t="s">
        <v>341</v>
      </c>
      <c r="U58" s="183"/>
      <c r="V58" s="208"/>
      <c r="W58" s="183" t="str">
        <f t="shared" si="63"/>
        <v>Human Space Flight</v>
      </c>
      <c r="X58" s="183" t="e">
        <f t="shared" si="30"/>
        <v>#N/A</v>
      </c>
      <c r="Y58" s="183" t="str" cm="1">
        <f t="array" ref="Y58">_xlfn._xlws.FILTER(W58:X58, NOT(ISNA(W58:X58)))</f>
        <v>Human Space Flight</v>
      </c>
      <c r="Z58" s="179">
        <v>11166</v>
      </c>
      <c r="AA58" s="195"/>
      <c r="AB58" s="195"/>
      <c r="AC58" s="195"/>
      <c r="AD58" s="195"/>
    </row>
    <row r="59" spans="1:30" s="13" customFormat="1" ht="14.4" x14ac:dyDescent="0.3">
      <c r="A59" s="183" t="s">
        <v>286</v>
      </c>
      <c r="B59" s="49" t="s">
        <v>57</v>
      </c>
      <c r="H59" s="184" t="s">
        <v>277</v>
      </c>
      <c r="I59" s="183"/>
      <c r="J59" s="183"/>
      <c r="K59" s="183" t="e">
        <f t="shared" si="62"/>
        <v>#N/A</v>
      </c>
      <c r="L59" s="183" t="e">
        <f t="shared" si="61"/>
        <v>#N/A</v>
      </c>
      <c r="M59" s="188" t="e" cm="1" vm="1">
        <f t="array" ref="M59">_xlfn._xlws.FILTER(K59:L59, NOT(ISNA(K59:L59)))</f>
        <v>#VALUE!</v>
      </c>
      <c r="N59" s="179">
        <v>464.99999999999994</v>
      </c>
      <c r="T59" s="184" t="s">
        <v>342</v>
      </c>
      <c r="U59" s="183"/>
      <c r="V59" s="208"/>
      <c r="W59" s="183" t="str">
        <f t="shared" si="63"/>
        <v>Human Space Flight</v>
      </c>
      <c r="X59" s="183" t="e">
        <f t="shared" si="30"/>
        <v>#N/A</v>
      </c>
      <c r="Y59" s="183" t="str" cm="1">
        <f t="array" ref="Y59">_xlfn._xlws.FILTER(W59:X59, NOT(ISNA(W59:X59)))</f>
        <v>Human Space Flight</v>
      </c>
      <c r="Z59" s="179">
        <v>6514</v>
      </c>
      <c r="AA59" s="195"/>
      <c r="AB59" s="195"/>
      <c r="AC59" s="195"/>
      <c r="AD59" s="195"/>
    </row>
    <row r="60" spans="1:30" s="13" customFormat="1" ht="14.4" x14ac:dyDescent="0.3">
      <c r="A60" s="183" t="s">
        <v>308</v>
      </c>
      <c r="B60" s="49" t="s">
        <v>57</v>
      </c>
      <c r="H60" s="184" t="s">
        <v>278</v>
      </c>
      <c r="I60" s="183"/>
      <c r="J60" s="183"/>
      <c r="K60" s="183" t="e">
        <f t="shared" si="62"/>
        <v>#N/A</v>
      </c>
      <c r="L60" s="183" t="e">
        <f t="shared" si="61"/>
        <v>#N/A</v>
      </c>
      <c r="M60" s="188" t="e" cm="1" vm="1">
        <f t="array" ref="M60">_xlfn._xlws.FILTER(K60:L60, NOT(ISNA(K60:L60)))</f>
        <v>#VALUE!</v>
      </c>
      <c r="N60" s="179">
        <v>15455</v>
      </c>
      <c r="T60" s="184" t="s">
        <v>343</v>
      </c>
      <c r="U60" s="183"/>
      <c r="V60" s="208" t="s">
        <v>369</v>
      </c>
      <c r="W60" s="183" t="str">
        <f t="shared" si="63"/>
        <v>Terrestrial &amp; Aerial</v>
      </c>
      <c r="X60" s="183" t="e">
        <f t="shared" si="30"/>
        <v>#N/A</v>
      </c>
      <c r="Y60" s="183" t="str" cm="1">
        <f t="array" ref="Y60">_xlfn._xlws.FILTER(W60:X60, NOT(ISNA(W60:X60)))</f>
        <v>Terrestrial &amp; Aerial</v>
      </c>
      <c r="Z60" s="179">
        <v>119</v>
      </c>
      <c r="AA60" s="195"/>
      <c r="AB60" s="195"/>
      <c r="AC60" s="195"/>
      <c r="AD60" s="195"/>
    </row>
    <row r="61" spans="1:30" s="13" customFormat="1" ht="14.4" x14ac:dyDescent="0.3">
      <c r="A61" s="183" t="s">
        <v>309</v>
      </c>
      <c r="B61" s="36" t="s">
        <v>97</v>
      </c>
      <c r="H61" s="184" t="s">
        <v>279</v>
      </c>
      <c r="I61" s="183"/>
      <c r="J61" s="183"/>
      <c r="K61" s="183" t="e">
        <f t="shared" si="62"/>
        <v>#N/A</v>
      </c>
      <c r="L61" s="183" t="e">
        <f t="shared" si="61"/>
        <v>#N/A</v>
      </c>
      <c r="M61" s="188" t="e" cm="1" vm="1">
        <f t="array" ref="M61">_xlfn._xlws.FILTER(K61:L61, NOT(ISNA(K61:L61)))</f>
        <v>#VALUE!</v>
      </c>
      <c r="N61" s="179">
        <v>27975</v>
      </c>
      <c r="T61" s="184" t="s">
        <v>50</v>
      </c>
      <c r="U61" s="183"/>
      <c r="V61" s="208" t="s">
        <v>370</v>
      </c>
      <c r="W61" s="183" t="str">
        <f t="shared" si="63"/>
        <v>???</v>
      </c>
      <c r="X61" s="183" t="e">
        <f t="shared" si="30"/>
        <v>#N/A</v>
      </c>
      <c r="Y61" s="183" t="str" cm="1">
        <f t="array" ref="Y61">_xlfn._xlws.FILTER(W61:X61, NOT(ISNA(W61:X61)))</f>
        <v>???</v>
      </c>
      <c r="Z61" s="179">
        <v>188688</v>
      </c>
      <c r="AA61" s="195"/>
      <c r="AB61" s="195"/>
      <c r="AC61" s="195"/>
      <c r="AD61" s="195"/>
    </row>
    <row r="62" spans="1:30" s="13" customFormat="1" ht="14.4" x14ac:dyDescent="0.3">
      <c r="A62" s="183" t="s">
        <v>310</v>
      </c>
      <c r="B62" s="36" t="s">
        <v>97</v>
      </c>
      <c r="H62" s="184" t="s">
        <v>280</v>
      </c>
      <c r="I62" s="183"/>
      <c r="J62" s="183"/>
      <c r="K62" s="183" t="e">
        <f t="shared" si="62"/>
        <v>#N/A</v>
      </c>
      <c r="L62" s="183" t="e">
        <f t="shared" si="61"/>
        <v>#N/A</v>
      </c>
      <c r="M62" s="188" t="e" cm="1" vm="1">
        <f t="array" ref="M62">_xlfn._xlws.FILTER(K62:L62, NOT(ISNA(K62:L62)))</f>
        <v>#VALUE!</v>
      </c>
      <c r="N62" s="179">
        <v>2046</v>
      </c>
      <c r="T62" s="184" t="s">
        <v>344</v>
      </c>
      <c r="U62" s="183"/>
      <c r="V62" s="208"/>
      <c r="W62" s="183" t="str">
        <f t="shared" si="63"/>
        <v>Human Space Flight</v>
      </c>
      <c r="X62" s="183" t="e">
        <f t="shared" si="30"/>
        <v>#N/A</v>
      </c>
      <c r="Y62" s="183" t="str" cm="1">
        <f t="array" ref="Y62">_xlfn._xlws.FILTER(W62:X62, NOT(ISNA(W62:X62)))</f>
        <v>Human Space Flight</v>
      </c>
      <c r="Z62" s="179">
        <v>2816</v>
      </c>
      <c r="AA62" s="195"/>
      <c r="AB62" s="195"/>
      <c r="AC62" s="195"/>
      <c r="AD62" s="195"/>
    </row>
    <row r="63" spans="1:30" s="13" customFormat="1" ht="14.4" x14ac:dyDescent="0.3">
      <c r="A63" s="183" t="s">
        <v>311</v>
      </c>
      <c r="B63" s="36" t="s">
        <v>97</v>
      </c>
      <c r="H63" s="184" t="s">
        <v>281</v>
      </c>
      <c r="I63" s="183"/>
      <c r="J63" s="183"/>
      <c r="K63" s="183" t="e">
        <f t="shared" si="62"/>
        <v>#N/A</v>
      </c>
      <c r="L63" s="183" t="e">
        <f t="shared" si="61"/>
        <v>#N/A</v>
      </c>
      <c r="M63" s="188" t="e" cm="1" vm="1">
        <f t="array" ref="M63">_xlfn._xlws.FILTER(K63:L63, NOT(ISNA(K63:L63)))</f>
        <v>#VALUE!</v>
      </c>
      <c r="N63" s="179">
        <v>21592.25</v>
      </c>
      <c r="T63" s="184" t="s">
        <v>345</v>
      </c>
      <c r="U63" s="183"/>
      <c r="V63" s="208"/>
      <c r="W63" s="183" t="str">
        <f t="shared" si="63"/>
        <v>Mission Operations</v>
      </c>
      <c r="X63" s="183" t="e">
        <f t="shared" si="30"/>
        <v>#N/A</v>
      </c>
      <c r="Y63" s="183" t="str" cm="1">
        <f t="array" ref="Y63">_xlfn._xlws.FILTER(W63:X63, NOT(ISNA(W63:X63)))</f>
        <v>Mission Operations</v>
      </c>
      <c r="Z63" s="179">
        <v>7996</v>
      </c>
      <c r="AA63" s="195"/>
      <c r="AB63" s="195"/>
      <c r="AC63" s="195"/>
      <c r="AD63" s="195"/>
    </row>
    <row r="64" spans="1:30" s="13" customFormat="1" ht="14.4" x14ac:dyDescent="0.3">
      <c r="A64" s="183" t="s">
        <v>313</v>
      </c>
      <c r="B64" s="49" t="s">
        <v>57</v>
      </c>
      <c r="H64" s="184" t="s">
        <v>282</v>
      </c>
      <c r="I64" s="183"/>
      <c r="J64" s="183"/>
      <c r="K64" s="183" t="e">
        <f t="shared" si="62"/>
        <v>#N/A</v>
      </c>
      <c r="L64" s="183" t="e">
        <f t="shared" si="61"/>
        <v>#N/A</v>
      </c>
      <c r="M64" s="188" t="e" cm="1" vm="1">
        <f t="array" ref="M64">_xlfn._xlws.FILTER(K64:L64, NOT(ISNA(K64:L64)))</f>
        <v>#VALUE!</v>
      </c>
      <c r="N64" s="179">
        <v>8821</v>
      </c>
      <c r="T64" s="184" t="s">
        <v>346</v>
      </c>
      <c r="U64" s="183"/>
      <c r="V64" s="208"/>
      <c r="W64" s="183" t="str">
        <f t="shared" si="63"/>
        <v>Mission Operations</v>
      </c>
      <c r="X64" s="183" t="e">
        <f t="shared" si="30"/>
        <v>#N/A</v>
      </c>
      <c r="Y64" s="183" t="str" cm="1">
        <f t="array" ref="Y64">_xlfn._xlws.FILTER(W64:X64, NOT(ISNA(W64:X64)))</f>
        <v>Mission Operations</v>
      </c>
      <c r="Z64" s="179">
        <v>8213</v>
      </c>
      <c r="AA64" s="195"/>
      <c r="AB64" s="195"/>
      <c r="AC64" s="195"/>
      <c r="AD64" s="195"/>
    </row>
    <row r="65" spans="1:30" s="13" customFormat="1" ht="14.4" x14ac:dyDescent="0.3">
      <c r="A65" s="183" t="s">
        <v>317</v>
      </c>
      <c r="B65" s="36" t="s">
        <v>96</v>
      </c>
      <c r="H65" s="184" t="s">
        <v>283</v>
      </c>
      <c r="I65" s="183"/>
      <c r="J65" s="183"/>
      <c r="K65" s="183" t="e">
        <f t="shared" si="62"/>
        <v>#N/A</v>
      </c>
      <c r="L65" s="183" t="e">
        <f t="shared" si="61"/>
        <v>#N/A</v>
      </c>
      <c r="M65" s="188" t="e" cm="1" vm="1">
        <f t="array" ref="M65">_xlfn._xlws.FILTER(K65:L65, NOT(ISNA(K65:L65)))</f>
        <v>#VALUE!</v>
      </c>
      <c r="N65" s="179">
        <v>9585.9166666666697</v>
      </c>
      <c r="T65" s="184" t="s">
        <v>347</v>
      </c>
      <c r="U65" s="183"/>
      <c r="V65" s="208"/>
      <c r="W65" s="183" t="str">
        <f t="shared" si="63"/>
        <v>Mission Operations</v>
      </c>
      <c r="X65" s="183" t="e">
        <f t="shared" si="30"/>
        <v>#N/A</v>
      </c>
      <c r="Y65" s="183" t="str" cm="1">
        <f t="array" ref="Y65">_xlfn._xlws.FILTER(W65:X65, NOT(ISNA(W65:X65)))</f>
        <v>Mission Operations</v>
      </c>
      <c r="Z65" s="179">
        <v>8412</v>
      </c>
      <c r="AA65" s="195"/>
      <c r="AB65" s="195"/>
      <c r="AC65" s="195"/>
      <c r="AD65" s="195"/>
    </row>
    <row r="66" spans="1:30" s="13" customFormat="1" ht="14.4" x14ac:dyDescent="0.3">
      <c r="A66" s="183" t="s">
        <v>318</v>
      </c>
      <c r="B66" s="49" t="s">
        <v>57</v>
      </c>
      <c r="H66" s="184" t="s">
        <v>284</v>
      </c>
      <c r="I66" s="183"/>
      <c r="J66" s="183"/>
      <c r="K66" s="183" t="e">
        <f t="shared" si="62"/>
        <v>#N/A</v>
      </c>
      <c r="L66" s="183" t="e">
        <f t="shared" si="61"/>
        <v>#N/A</v>
      </c>
      <c r="M66" s="188" t="e" cm="1" vm="1">
        <f t="array" ref="M66">_xlfn._xlws.FILTER(K66:L66, NOT(ISNA(K66:L66)))</f>
        <v>#VALUE!</v>
      </c>
      <c r="N66" s="179">
        <v>17015.000000000004</v>
      </c>
      <c r="T66" s="184" t="s">
        <v>348</v>
      </c>
      <c r="U66" s="183"/>
      <c r="V66" s="208"/>
      <c r="W66" s="183" t="str">
        <f t="shared" si="63"/>
        <v>Mission Operations</v>
      </c>
      <c r="X66" s="183" t="e">
        <f t="shared" si="30"/>
        <v>#N/A</v>
      </c>
      <c r="Y66" s="183" t="str" cm="1">
        <f t="array" ref="Y66">_xlfn._xlws.FILTER(W66:X66, NOT(ISNA(W66:X66)))</f>
        <v>Mission Operations</v>
      </c>
      <c r="Z66" s="179">
        <v>10199</v>
      </c>
      <c r="AA66" s="195"/>
      <c r="AB66" s="195"/>
      <c r="AC66" s="195"/>
      <c r="AD66" s="195"/>
    </row>
    <row r="67" spans="1:30" s="13" customFormat="1" ht="14.4" x14ac:dyDescent="0.3">
      <c r="A67" s="184" t="s">
        <v>322</v>
      </c>
      <c r="B67" s="49" t="s">
        <v>60</v>
      </c>
      <c r="H67" s="184" t="s">
        <v>285</v>
      </c>
      <c r="I67" s="183"/>
      <c r="J67" s="183"/>
      <c r="K67" s="183" t="e">
        <f t="shared" si="62"/>
        <v>#N/A</v>
      </c>
      <c r="L67" s="183" t="e">
        <f t="shared" si="61"/>
        <v>#N/A</v>
      </c>
      <c r="M67" s="188" t="e" cm="1" vm="1">
        <f t="array" ref="M67">_xlfn._xlws.FILTER(K67:L67, NOT(ISNA(K67:L67)))</f>
        <v>#VALUE!</v>
      </c>
      <c r="N67" s="179">
        <v>14250.000000000002</v>
      </c>
      <c r="T67" s="184" t="s">
        <v>79</v>
      </c>
      <c r="U67" s="183"/>
      <c r="V67" s="208"/>
      <c r="W67" s="183" t="str">
        <f t="shared" si="63"/>
        <v>Human Space Flight</v>
      </c>
      <c r="X67" s="183" t="e">
        <f t="shared" si="30"/>
        <v>#N/A</v>
      </c>
      <c r="Y67" s="183" t="str" cm="1">
        <f t="array" ref="Y67">_xlfn._xlws.FILTER(W67:X67, NOT(ISNA(W67:X67)))</f>
        <v>Human Space Flight</v>
      </c>
      <c r="Z67" s="179">
        <v>1904</v>
      </c>
      <c r="AA67" s="195"/>
      <c r="AB67" s="195"/>
      <c r="AC67" s="195"/>
      <c r="AD67" s="195"/>
    </row>
    <row r="68" spans="1:30" s="13" customFormat="1" ht="15" thickBot="1" x14ac:dyDescent="0.35">
      <c r="A68" s="184" t="s">
        <v>42</v>
      </c>
      <c r="B68" s="45" t="s">
        <v>61</v>
      </c>
      <c r="H68" s="190" t="s">
        <v>286</v>
      </c>
      <c r="I68" s="187"/>
      <c r="J68" s="187" t="s">
        <v>305</v>
      </c>
      <c r="K68" s="187" t="str">
        <f t="shared" si="62"/>
        <v>Near Earth Robotic - LEO Science</v>
      </c>
      <c r="L68" s="187" t="e">
        <f t="shared" si="61"/>
        <v>#N/A</v>
      </c>
      <c r="M68" s="188" t="str" cm="1">
        <f t="array" ref="M68">_xlfn._xlws.FILTER(K68:L68, NOT(ISNA(K68:L68)))</f>
        <v>Near Earth Robotic - LEO Science</v>
      </c>
      <c r="N68" s="180">
        <v>6571.3499999999995</v>
      </c>
      <c r="T68" s="184" t="s">
        <v>349</v>
      </c>
      <c r="U68" s="183"/>
      <c r="V68" s="208" t="s">
        <v>371</v>
      </c>
      <c r="W68" s="183" t="e">
        <f t="shared" si="63"/>
        <v>#N/A</v>
      </c>
      <c r="X68" s="183" t="e">
        <f t="shared" si="30"/>
        <v>#N/A</v>
      </c>
      <c r="Y68" s="183" t="e" cm="1" vm="1">
        <f t="array" ref="Y68">_xlfn._xlws.FILTER(W68:X68, NOT(ISNA(W68:X68)))</f>
        <v>#VALUE!</v>
      </c>
      <c r="Z68" s="179">
        <v>285</v>
      </c>
      <c r="AA68" s="195"/>
      <c r="AB68" s="195"/>
      <c r="AC68" s="195"/>
      <c r="AD68" s="195"/>
    </row>
    <row r="69" spans="1:30" s="13" customFormat="1" ht="15" thickBot="1" x14ac:dyDescent="0.35">
      <c r="A69" s="184" t="s">
        <v>323</v>
      </c>
      <c r="B69" s="45" t="s">
        <v>61</v>
      </c>
      <c r="I69" s="195"/>
      <c r="J69" s="195"/>
      <c r="K69" s="195"/>
      <c r="L69" s="195"/>
      <c r="M69" s="195"/>
      <c r="N69"/>
      <c r="T69" s="184" t="s">
        <v>350</v>
      </c>
      <c r="U69" s="136"/>
      <c r="V69" s="136"/>
      <c r="W69" s="183" t="e">
        <f t="shared" si="63"/>
        <v>#N/A</v>
      </c>
      <c r="X69" s="183" t="e">
        <f t="shared" si="30"/>
        <v>#N/A</v>
      </c>
      <c r="Y69" s="183" t="e" cm="1" vm="1">
        <f t="array" ref="Y69">_xlfn._xlws.FILTER(W69:X69, NOT(ISNA(W69:X69)))</f>
        <v>#VALUE!</v>
      </c>
      <c r="Z69" s="206">
        <v>6538</v>
      </c>
      <c r="AA69" s="195"/>
      <c r="AB69" s="195"/>
      <c r="AC69" s="195"/>
      <c r="AD69" s="195"/>
    </row>
    <row r="70" spans="1:30" s="13" customFormat="1" ht="15" thickBot="1" x14ac:dyDescent="0.35">
      <c r="A70" s="184" t="s">
        <v>324</v>
      </c>
      <c r="B70" s="45" t="s">
        <v>61</v>
      </c>
      <c r="I70" s="195"/>
      <c r="J70" s="195"/>
      <c r="K70" s="195"/>
      <c r="L70" s="193" t="s">
        <v>100</v>
      </c>
      <c r="M70" s="197"/>
      <c r="N70" s="194">
        <f>SUBTOTAL(9,N2:N69)</f>
        <v>1548892.5333333332</v>
      </c>
      <c r="T70" s="184" t="s">
        <v>351</v>
      </c>
      <c r="U70" s="136"/>
      <c r="V70" s="136"/>
      <c r="W70" s="183" t="e">
        <f t="shared" si="63"/>
        <v>#N/A</v>
      </c>
      <c r="X70" s="183" t="e">
        <f t="shared" si="30"/>
        <v>#N/A</v>
      </c>
      <c r="Y70" s="183" t="e" cm="1" vm="1">
        <f t="array" ref="Y70">_xlfn._xlws.FILTER(W70:X70, NOT(ISNA(W70:X70)))</f>
        <v>#VALUE!</v>
      </c>
      <c r="Z70" s="207">
        <v>7269</v>
      </c>
      <c r="AA70" s="195"/>
      <c r="AB70" s="195"/>
      <c r="AC70" s="195"/>
      <c r="AD70" s="195"/>
    </row>
    <row r="71" spans="1:30" s="13" customFormat="1" ht="15" thickBot="1" x14ac:dyDescent="0.35">
      <c r="A71" s="184" t="s">
        <v>325</v>
      </c>
      <c r="B71" s="45" t="s">
        <v>61</v>
      </c>
      <c r="I71" s="195"/>
      <c r="J71" s="195"/>
      <c r="K71" s="195"/>
      <c r="L71" s="195"/>
      <c r="M71" s="195"/>
      <c r="N71"/>
      <c r="T71" s="184" t="s">
        <v>352</v>
      </c>
      <c r="U71" s="136"/>
      <c r="V71" s="136"/>
      <c r="W71" s="183" t="e">
        <f t="shared" si="63"/>
        <v>#N/A</v>
      </c>
      <c r="X71" s="183" t="e">
        <f t="shared" si="30"/>
        <v>#N/A</v>
      </c>
      <c r="Y71" s="183" t="e" cm="1" vm="1">
        <f t="array" ref="Y71">_xlfn._xlws.FILTER(W71:X71, NOT(ISNA(W71:X71)))</f>
        <v>#VALUE!</v>
      </c>
      <c r="Z71" s="206">
        <v>4</v>
      </c>
    </row>
    <row r="72" spans="1:30" s="13" customFormat="1" ht="15" thickBot="1" x14ac:dyDescent="0.35">
      <c r="A72" s="184" t="s">
        <v>326</v>
      </c>
      <c r="B72" s="45" t="s">
        <v>61</v>
      </c>
      <c r="I72" s="195"/>
      <c r="J72" s="195"/>
      <c r="K72" s="195"/>
      <c r="L72" s="195"/>
      <c r="M72" s="195"/>
      <c r="N72"/>
      <c r="T72" s="184" t="s">
        <v>80</v>
      </c>
      <c r="U72" s="136"/>
      <c r="V72" s="136"/>
      <c r="W72" s="183" t="str">
        <f t="shared" si="63"/>
        <v>Near Earth Robotic - Low Latency and Complex Needs</v>
      </c>
      <c r="X72" s="183" t="e">
        <f t="shared" si="30"/>
        <v>#N/A</v>
      </c>
      <c r="Y72" s="183" t="str" cm="1">
        <f t="array" ref="Y72">_xlfn._xlws.FILTER(W72:X72, NOT(ISNA(W72:X72)))</f>
        <v>Near Earth Robotic - Low Latency and Complex Needs</v>
      </c>
      <c r="Z72" s="206">
        <v>72288973</v>
      </c>
    </row>
    <row r="73" spans="1:30" s="13" customFormat="1" ht="15" thickBot="1" x14ac:dyDescent="0.35">
      <c r="A73" s="184" t="s">
        <v>327</v>
      </c>
      <c r="B73" s="45" t="s">
        <v>61</v>
      </c>
      <c r="I73" s="195"/>
      <c r="J73" s="195"/>
      <c r="K73" s="195"/>
      <c r="L73" s="195"/>
      <c r="M73" s="195"/>
      <c r="N73"/>
      <c r="T73" s="184" t="s">
        <v>353</v>
      </c>
      <c r="U73" s="136"/>
      <c r="V73" s="136"/>
      <c r="W73" s="183" t="e">
        <f t="shared" si="63"/>
        <v>#N/A</v>
      </c>
      <c r="X73" s="183" t="e">
        <f t="shared" si="30"/>
        <v>#N/A</v>
      </c>
      <c r="Y73" s="183" t="e" cm="1" vm="1">
        <f t="array" ref="Y73">_xlfn._xlws.FILTER(W73:X73, NOT(ISNA(W73:X73)))</f>
        <v>#VALUE!</v>
      </c>
      <c r="Z73" s="206">
        <v>377</v>
      </c>
    </row>
    <row r="74" spans="1:30" s="13" customFormat="1" ht="15" thickBot="1" x14ac:dyDescent="0.35">
      <c r="A74" s="184" t="s">
        <v>328</v>
      </c>
      <c r="B74" s="45" t="s">
        <v>61</v>
      </c>
      <c r="I74" s="195"/>
      <c r="J74" s="195"/>
      <c r="K74" s="195"/>
      <c r="L74" s="195"/>
      <c r="M74" s="195"/>
      <c r="N74"/>
      <c r="T74" s="184" t="s">
        <v>354</v>
      </c>
      <c r="U74" s="136"/>
      <c r="V74" s="136"/>
      <c r="W74" s="183" t="e">
        <f t="shared" si="63"/>
        <v>#N/A</v>
      </c>
      <c r="X74" s="183" t="e">
        <f t="shared" si="30"/>
        <v>#N/A</v>
      </c>
      <c r="Y74" s="183" t="e" cm="1" vm="1">
        <f t="array" ref="Y74">_xlfn._xlws.FILTER(W74:X74, NOT(ISNA(W74:X74)))</f>
        <v>#VALUE!</v>
      </c>
      <c r="Z74" s="206">
        <v>491</v>
      </c>
    </row>
    <row r="75" spans="1:30" s="13" customFormat="1" ht="15" thickBot="1" x14ac:dyDescent="0.35">
      <c r="A75" s="184" t="s">
        <v>329</v>
      </c>
      <c r="B75" s="45" t="s">
        <v>61</v>
      </c>
      <c r="I75" s="195"/>
      <c r="J75" s="195"/>
      <c r="K75" s="195"/>
      <c r="L75" s="195"/>
      <c r="M75" s="195"/>
      <c r="N75"/>
      <c r="T75" s="184" t="s">
        <v>81</v>
      </c>
      <c r="U75" s="136"/>
      <c r="V75" s="136"/>
      <c r="W75" s="183" t="str">
        <f t="shared" si="63"/>
        <v>Near Earth Robotic - LEO Science</v>
      </c>
      <c r="X75" s="183" t="e">
        <f t="shared" si="30"/>
        <v>#N/A</v>
      </c>
      <c r="Y75" s="183" t="str" cm="1">
        <f t="array" ref="Y75">_xlfn._xlws.FILTER(W75:X75, NOT(ISNA(W75:X75)))</f>
        <v>Near Earth Robotic - LEO Science</v>
      </c>
      <c r="Z75" s="206">
        <v>705586</v>
      </c>
    </row>
    <row r="76" spans="1:30" s="13" customFormat="1" ht="15" thickBot="1" x14ac:dyDescent="0.35">
      <c r="A76" s="184" t="s">
        <v>330</v>
      </c>
      <c r="B76" s="45" t="s">
        <v>61</v>
      </c>
      <c r="I76" s="195"/>
      <c r="J76" s="195"/>
      <c r="K76" s="195"/>
      <c r="L76" s="195"/>
      <c r="M76" s="195"/>
      <c r="N76"/>
      <c r="T76" s="184" t="s">
        <v>51</v>
      </c>
      <c r="U76" s="136"/>
      <c r="V76" s="136"/>
      <c r="W76" s="183" t="str">
        <f t="shared" si="63"/>
        <v>Near Earth Robotic - GEO and Near Earth</v>
      </c>
      <c r="X76" s="183" t="e">
        <f t="shared" si="30"/>
        <v>#N/A</v>
      </c>
      <c r="Y76" s="183" t="str" cm="1">
        <f t="array" ref="Y76">_xlfn._xlws.FILTER(W76:X76, NOT(ISNA(W76:X76)))</f>
        <v>Near Earth Robotic - GEO and Near Earth</v>
      </c>
      <c r="Z76" s="206">
        <v>129</v>
      </c>
    </row>
    <row r="77" spans="1:30" s="13" customFormat="1" ht="15" thickBot="1" x14ac:dyDescent="0.35">
      <c r="A77" s="184" t="s">
        <v>331</v>
      </c>
      <c r="B77" s="45" t="s">
        <v>61</v>
      </c>
      <c r="I77" s="195"/>
      <c r="J77" s="195"/>
      <c r="K77" s="195"/>
      <c r="L77" s="195"/>
      <c r="M77" s="195"/>
      <c r="N77"/>
      <c r="T77" s="184" t="s">
        <v>52</v>
      </c>
      <c r="U77" s="136"/>
      <c r="V77" s="136"/>
      <c r="W77" s="183" t="str">
        <f t="shared" si="63"/>
        <v>Near Earth Robotic - GEO and Near Earth</v>
      </c>
      <c r="X77" s="183" t="e">
        <f t="shared" si="30"/>
        <v>#N/A</v>
      </c>
      <c r="Y77" s="183" t="str" cm="1">
        <f t="array" ref="Y77">_xlfn._xlws.FILTER(W77:X77, NOT(ISNA(W77:X77)))</f>
        <v>Near Earth Robotic - GEO and Near Earth</v>
      </c>
      <c r="Z77" s="206">
        <v>210</v>
      </c>
    </row>
    <row r="78" spans="1:30" s="13" customFormat="1" ht="15" thickBot="1" x14ac:dyDescent="0.35">
      <c r="A78" s="184" t="s">
        <v>332</v>
      </c>
      <c r="B78" s="45" t="s">
        <v>61</v>
      </c>
      <c r="I78" s="195"/>
      <c r="J78" s="195"/>
      <c r="K78" s="195"/>
      <c r="L78" s="195"/>
      <c r="M78" s="195"/>
      <c r="N78"/>
      <c r="T78" s="184" t="s">
        <v>53</v>
      </c>
      <c r="U78" s="136"/>
      <c r="V78" s="136"/>
      <c r="W78" s="183" t="str">
        <f t="shared" si="63"/>
        <v>Near Earth Robotic - GEO and Near Earth</v>
      </c>
      <c r="X78" s="183" t="e">
        <f t="shared" si="30"/>
        <v>#N/A</v>
      </c>
      <c r="Y78" s="183" t="str" cm="1">
        <f t="array" ref="Y78">_xlfn._xlws.FILTER(W78:X78, NOT(ISNA(W78:X78)))</f>
        <v>Near Earth Robotic - GEO and Near Earth</v>
      </c>
      <c r="Z78" s="206">
        <v>94</v>
      </c>
    </row>
    <row r="79" spans="1:30" s="13" customFormat="1" ht="15" thickBot="1" x14ac:dyDescent="0.35">
      <c r="A79" s="184" t="s">
        <v>333</v>
      </c>
      <c r="B79" s="45" t="s">
        <v>61</v>
      </c>
      <c r="I79" s="195"/>
      <c r="J79" s="195"/>
      <c r="K79" s="195"/>
      <c r="L79" s="195"/>
      <c r="M79" s="195"/>
      <c r="N79"/>
      <c r="T79" s="184" t="s">
        <v>54</v>
      </c>
      <c r="U79" s="136"/>
      <c r="V79" s="136"/>
      <c r="W79" s="183" t="str">
        <f t="shared" si="63"/>
        <v>Near Earth Robotic - LEO Science</v>
      </c>
      <c r="X79" s="183" t="e">
        <f t="shared" si="30"/>
        <v>#N/A</v>
      </c>
      <c r="Y79" s="183" t="str" cm="1">
        <f t="array" ref="Y79">_xlfn._xlws.FILTER(W79:X79, NOT(ISNA(W79:X79)))</f>
        <v>Near Earth Robotic - LEO Science</v>
      </c>
      <c r="Z79" s="206">
        <v>539</v>
      </c>
    </row>
    <row r="80" spans="1:30" s="13" customFormat="1" ht="14.4" x14ac:dyDescent="0.3">
      <c r="A80" s="184" t="s">
        <v>334</v>
      </c>
      <c r="B80" s="49" t="s">
        <v>57</v>
      </c>
      <c r="I80" s="195"/>
      <c r="J80" s="195"/>
      <c r="K80" s="195"/>
      <c r="L80" s="195"/>
      <c r="M80" s="195"/>
      <c r="N80"/>
      <c r="T80" s="184" t="s">
        <v>355</v>
      </c>
      <c r="U80" s="136"/>
      <c r="V80" s="136" t="s">
        <v>372</v>
      </c>
      <c r="W80" s="183" t="e">
        <f t="shared" si="63"/>
        <v>#N/A</v>
      </c>
      <c r="X80" s="183" t="e">
        <f t="shared" si="30"/>
        <v>#N/A</v>
      </c>
      <c r="Y80" s="183" t="e" cm="1" vm="1">
        <f t="array" ref="Y80">_xlfn._xlws.FILTER(W80:X80, NOT(ISNA(W80:X80)))</f>
        <v>#VALUE!</v>
      </c>
      <c r="Z80" s="206">
        <v>980</v>
      </c>
    </row>
    <row r="81" spans="1:26" s="13" customFormat="1" ht="14.4" x14ac:dyDescent="0.3">
      <c r="A81" s="184" t="s">
        <v>335</v>
      </c>
      <c r="B81" s="49" t="s">
        <v>57</v>
      </c>
      <c r="I81" s="195"/>
      <c r="J81" s="195"/>
      <c r="K81" s="195"/>
      <c r="L81" s="195"/>
      <c r="M81" s="195"/>
      <c r="N81"/>
      <c r="T81" s="184" t="s">
        <v>356</v>
      </c>
      <c r="U81" s="136"/>
      <c r="V81" s="136"/>
      <c r="W81" s="183" t="str">
        <f t="shared" si="63"/>
        <v>Mission Operations</v>
      </c>
      <c r="X81" s="183" t="e">
        <f t="shared" si="30"/>
        <v>#N/A</v>
      </c>
      <c r="Y81" s="183" t="str" cm="1">
        <f t="array" ref="Y81">_xlfn._xlws.FILTER(W81:X81, NOT(ISNA(W81:X81)))</f>
        <v>Mission Operations</v>
      </c>
      <c r="Z81" s="206">
        <v>545</v>
      </c>
    </row>
    <row r="82" spans="1:26" s="13" customFormat="1" ht="14.4" x14ac:dyDescent="0.3">
      <c r="A82" s="184" t="s">
        <v>336</v>
      </c>
      <c r="B82" s="49" t="s">
        <v>57</v>
      </c>
      <c r="I82" s="195"/>
      <c r="J82" s="195"/>
      <c r="K82" s="195"/>
      <c r="L82" s="195"/>
      <c r="M82" s="195"/>
      <c r="N82"/>
      <c r="T82" s="184" t="s">
        <v>357</v>
      </c>
      <c r="U82" s="136"/>
      <c r="V82" s="136" t="s">
        <v>373</v>
      </c>
      <c r="W82" s="183" t="e">
        <f t="shared" si="63"/>
        <v>#N/A</v>
      </c>
      <c r="X82" s="183" t="e">
        <f t="shared" si="30"/>
        <v>#N/A</v>
      </c>
      <c r="Y82" s="183" t="e" cm="1" vm="1">
        <f t="array" ref="Y82">_xlfn._xlws.FILTER(W82:X82, NOT(ISNA(W82:X82)))</f>
        <v>#VALUE!</v>
      </c>
      <c r="Z82" s="206">
        <v>149</v>
      </c>
    </row>
    <row r="83" spans="1:26" s="13" customFormat="1" ht="15" thickBot="1" x14ac:dyDescent="0.35">
      <c r="A83" s="184" t="s">
        <v>131</v>
      </c>
      <c r="B83" s="49" t="s">
        <v>57</v>
      </c>
      <c r="I83" s="195"/>
      <c r="J83" s="195"/>
      <c r="K83" s="195"/>
      <c r="L83" s="195"/>
      <c r="M83" s="195"/>
      <c r="N83"/>
      <c r="T83" s="190" t="s">
        <v>358</v>
      </c>
      <c r="U83" s="203"/>
      <c r="V83" s="203"/>
      <c r="W83" s="187" t="e">
        <f t="shared" si="63"/>
        <v>#N/A</v>
      </c>
      <c r="X83" s="187" t="e">
        <f t="shared" si="30"/>
        <v>#N/A</v>
      </c>
      <c r="Y83" s="187" t="e" cm="1" vm="1">
        <f t="array" ref="Y83">_xlfn._xlws.FILTER(W83:X83, NOT(ISNA(W83:X83)))</f>
        <v>#VALUE!</v>
      </c>
      <c r="Z83" s="199">
        <v>176</v>
      </c>
    </row>
    <row r="84" spans="1:26" s="13" customFormat="1" ht="14.4" x14ac:dyDescent="0.3">
      <c r="A84" s="184" t="s">
        <v>132</v>
      </c>
      <c r="B84" s="49" t="s">
        <v>57</v>
      </c>
      <c r="I84" s="195"/>
      <c r="J84" s="195"/>
      <c r="K84" s="195"/>
      <c r="L84" s="195"/>
      <c r="M84" s="195"/>
      <c r="N84"/>
    </row>
    <row r="85" spans="1:26" s="13" customFormat="1" ht="14.4" x14ac:dyDescent="0.3">
      <c r="A85" s="184" t="s">
        <v>133</v>
      </c>
      <c r="B85" s="49" t="s">
        <v>57</v>
      </c>
      <c r="I85" s="195"/>
      <c r="J85" s="195"/>
      <c r="K85" s="195"/>
      <c r="L85" s="195"/>
      <c r="M85" s="195"/>
      <c r="N85"/>
    </row>
    <row r="86" spans="1:26" s="13" customFormat="1" ht="14.4" x14ac:dyDescent="0.3">
      <c r="A86" s="184" t="s">
        <v>134</v>
      </c>
      <c r="B86" s="49" t="s">
        <v>57</v>
      </c>
      <c r="I86" s="195"/>
      <c r="J86" s="195"/>
      <c r="K86" s="195"/>
      <c r="L86" s="195"/>
      <c r="M86" s="195"/>
      <c r="N86"/>
    </row>
    <row r="87" spans="1:26" s="13" customFormat="1" ht="14.4" x14ac:dyDescent="0.3">
      <c r="A87" s="184" t="s">
        <v>55</v>
      </c>
      <c r="B87" s="49" t="s">
        <v>57</v>
      </c>
      <c r="I87" s="195"/>
      <c r="J87" s="195"/>
      <c r="K87" s="195"/>
      <c r="L87" s="195"/>
      <c r="M87" s="195"/>
      <c r="N87"/>
    </row>
    <row r="88" spans="1:26" s="13" customFormat="1" ht="14.4" x14ac:dyDescent="0.3">
      <c r="A88" s="184" t="s">
        <v>338</v>
      </c>
      <c r="B88" s="49" t="s">
        <v>57</v>
      </c>
      <c r="I88" s="195"/>
      <c r="J88" s="195"/>
      <c r="K88" s="195"/>
      <c r="L88" s="195"/>
      <c r="M88" s="195"/>
      <c r="N88"/>
    </row>
    <row r="89" spans="1:26" s="13" customFormat="1" ht="14.4" x14ac:dyDescent="0.3">
      <c r="A89" s="184" t="s">
        <v>339</v>
      </c>
      <c r="B89" s="200" t="s">
        <v>59</v>
      </c>
      <c r="I89" s="195"/>
      <c r="J89" s="195"/>
      <c r="K89" s="195"/>
      <c r="L89" s="195"/>
      <c r="M89" s="195"/>
      <c r="N89"/>
    </row>
    <row r="90" spans="1:26" s="13" customFormat="1" ht="14.4" x14ac:dyDescent="0.3">
      <c r="A90" s="184" t="s">
        <v>340</v>
      </c>
      <c r="B90" s="200" t="s">
        <v>59</v>
      </c>
      <c r="I90" s="195"/>
      <c r="J90" s="195"/>
      <c r="K90" s="195"/>
      <c r="L90" s="195"/>
      <c r="M90" s="195"/>
      <c r="N90"/>
    </row>
    <row r="91" spans="1:26" s="13" customFormat="1" ht="14.4" x14ac:dyDescent="0.3">
      <c r="A91" s="184" t="s">
        <v>341</v>
      </c>
      <c r="B91" s="200" t="s">
        <v>59</v>
      </c>
      <c r="I91" s="195"/>
      <c r="J91" s="195"/>
      <c r="K91" s="195"/>
      <c r="L91" s="195"/>
      <c r="M91" s="195"/>
      <c r="N91"/>
    </row>
    <row r="92" spans="1:26" s="13" customFormat="1" ht="14.4" x14ac:dyDescent="0.3">
      <c r="A92" s="184" t="s">
        <v>342</v>
      </c>
      <c r="B92" s="200" t="s">
        <v>59</v>
      </c>
      <c r="I92" s="195"/>
      <c r="J92" s="195"/>
      <c r="K92" s="195"/>
      <c r="L92" s="195"/>
      <c r="M92" s="195"/>
      <c r="N92"/>
    </row>
    <row r="93" spans="1:26" ht="15" thickBot="1" x14ac:dyDescent="0.35">
      <c r="A93" s="184" t="s">
        <v>343</v>
      </c>
      <c r="B93" s="45" t="s">
        <v>61</v>
      </c>
    </row>
    <row r="94" spans="1:26" ht="14.4" x14ac:dyDescent="0.3">
      <c r="A94" s="184" t="s">
        <v>344</v>
      </c>
      <c r="B94" s="200" t="s">
        <v>59</v>
      </c>
    </row>
    <row r="95" spans="1:26" ht="14.4" x14ac:dyDescent="0.3">
      <c r="A95" s="184" t="s">
        <v>345</v>
      </c>
      <c r="B95" s="36" t="s">
        <v>97</v>
      </c>
    </row>
    <row r="96" spans="1:26" ht="14.4" x14ac:dyDescent="0.3">
      <c r="A96" s="184" t="s">
        <v>346</v>
      </c>
      <c r="B96" s="36" t="s">
        <v>97</v>
      </c>
    </row>
    <row r="97" spans="1:2" ht="14.4" x14ac:dyDescent="0.3">
      <c r="A97" s="184" t="s">
        <v>347</v>
      </c>
      <c r="B97" s="36" t="s">
        <v>97</v>
      </c>
    </row>
    <row r="98" spans="1:2" ht="14.4" x14ac:dyDescent="0.3">
      <c r="A98" s="184" t="s">
        <v>348</v>
      </c>
      <c r="B98" s="36" t="s">
        <v>97</v>
      </c>
    </row>
    <row r="99" spans="1:2" ht="14.4" x14ac:dyDescent="0.3">
      <c r="A99" s="184" t="s">
        <v>79</v>
      </c>
      <c r="B99" s="200" t="s">
        <v>59</v>
      </c>
    </row>
    <row r="100" spans="1:2" ht="14.4" x14ac:dyDescent="0.3">
      <c r="A100" s="184" t="s">
        <v>356</v>
      </c>
      <c r="B100" s="36" t="s">
        <v>97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BBC3-2F6E-4F74-9731-6A90B0FA0F89}">
  <sheetPr codeName="Sheet8">
    <tabColor rgb="FF92D050"/>
  </sheetPr>
  <dimension ref="A1:AA50"/>
  <sheetViews>
    <sheetView zoomScaleNormal="100" workbookViewId="0">
      <selection activeCell="H71" sqref="H71"/>
    </sheetView>
  </sheetViews>
  <sheetFormatPr defaultRowHeight="14.4" x14ac:dyDescent="0.3"/>
  <cols>
    <col min="1" max="1" width="15.21875" style="38" customWidth="1"/>
    <col min="2" max="2" width="51.88671875" style="38" bestFit="1" customWidth="1"/>
    <col min="3" max="22" width="9.44140625" style="60" customWidth="1"/>
    <col min="23" max="23" width="3.21875" style="38" customWidth="1"/>
    <col min="24" max="24" width="3.109375" style="38" customWidth="1"/>
    <col min="25" max="25" width="41.5546875" style="38" bestFit="1" customWidth="1"/>
    <col min="26" max="26" width="7.33203125" style="38" bestFit="1" customWidth="1"/>
    <col min="27" max="27" width="7" style="38" bestFit="1" customWidth="1"/>
    <col min="28" max="16384" width="8.88671875" style="38"/>
  </cols>
  <sheetData>
    <row r="1" spans="1:27" s="12" customFormat="1" ht="13.8" x14ac:dyDescent="0.25">
      <c r="A1" s="33" t="s">
        <v>32</v>
      </c>
      <c r="B1" s="33" t="s">
        <v>144</v>
      </c>
      <c r="C1" s="33">
        <v>2021</v>
      </c>
      <c r="D1" s="34">
        <v>2022</v>
      </c>
      <c r="E1" s="33">
        <v>2023</v>
      </c>
      <c r="F1" s="34">
        <v>2024</v>
      </c>
      <c r="G1" s="33">
        <v>2025</v>
      </c>
      <c r="H1" s="34">
        <v>2026</v>
      </c>
      <c r="I1" s="33">
        <v>2027</v>
      </c>
      <c r="J1" s="34">
        <v>2028</v>
      </c>
      <c r="K1" s="33">
        <v>2029</v>
      </c>
      <c r="L1" s="34">
        <v>2030</v>
      </c>
      <c r="M1" s="33">
        <v>2031</v>
      </c>
      <c r="N1" s="34">
        <v>2032</v>
      </c>
      <c r="O1" s="33">
        <v>2033</v>
      </c>
      <c r="P1" s="34">
        <v>2034</v>
      </c>
      <c r="Q1" s="33">
        <v>2035</v>
      </c>
      <c r="R1" s="34">
        <v>2036</v>
      </c>
      <c r="S1" s="33">
        <v>2037</v>
      </c>
      <c r="T1" s="34">
        <v>2038</v>
      </c>
      <c r="U1" s="33">
        <v>2039</v>
      </c>
      <c r="V1" s="34">
        <v>2040</v>
      </c>
    </row>
    <row r="2" spans="1:27" x14ac:dyDescent="0.3">
      <c r="A2" s="35" t="s">
        <v>63</v>
      </c>
      <c r="B2" s="36" t="s">
        <v>57</v>
      </c>
      <c r="C2" s="44">
        <v>1</v>
      </c>
      <c r="D2" s="44">
        <v>1</v>
      </c>
      <c r="E2" s="44">
        <v>0</v>
      </c>
      <c r="F2" s="44">
        <v>0</v>
      </c>
      <c r="G2" s="44">
        <v>0</v>
      </c>
      <c r="H2" s="44">
        <v>0</v>
      </c>
      <c r="I2" s="44">
        <v>0</v>
      </c>
      <c r="J2" s="44">
        <v>0</v>
      </c>
      <c r="K2" s="44">
        <v>0</v>
      </c>
      <c r="L2" s="44">
        <v>0</v>
      </c>
      <c r="M2" s="44">
        <v>0</v>
      </c>
      <c r="N2" s="44">
        <v>0</v>
      </c>
      <c r="O2" s="44">
        <v>0</v>
      </c>
      <c r="P2" s="44">
        <v>0</v>
      </c>
      <c r="Q2" s="44">
        <v>0</v>
      </c>
      <c r="R2" s="44">
        <v>0</v>
      </c>
      <c r="S2" s="44">
        <v>0</v>
      </c>
      <c r="T2" s="44">
        <v>0</v>
      </c>
      <c r="U2" s="44">
        <v>0</v>
      </c>
      <c r="V2" s="44">
        <v>0</v>
      </c>
    </row>
    <row r="3" spans="1:27" x14ac:dyDescent="0.3">
      <c r="A3" s="35" t="s">
        <v>33</v>
      </c>
      <c r="B3" s="36" t="s">
        <v>57</v>
      </c>
      <c r="C3" s="44">
        <v>1</v>
      </c>
      <c r="D3" s="44">
        <v>1</v>
      </c>
      <c r="E3" s="44">
        <v>1</v>
      </c>
      <c r="F3" s="44">
        <v>1</v>
      </c>
      <c r="G3" s="44">
        <v>0</v>
      </c>
      <c r="H3" s="44">
        <v>0</v>
      </c>
      <c r="I3" s="44">
        <v>0</v>
      </c>
      <c r="J3" s="44">
        <v>0</v>
      </c>
      <c r="K3" s="44">
        <v>0</v>
      </c>
      <c r="L3" s="44">
        <v>0</v>
      </c>
      <c r="M3" s="44">
        <v>0</v>
      </c>
      <c r="N3" s="44">
        <v>0</v>
      </c>
      <c r="O3" s="44">
        <v>0</v>
      </c>
      <c r="P3" s="44">
        <v>0</v>
      </c>
      <c r="Q3" s="44">
        <v>0</v>
      </c>
      <c r="R3" s="44">
        <v>0</v>
      </c>
      <c r="S3" s="44">
        <v>0</v>
      </c>
      <c r="T3" s="44">
        <v>0</v>
      </c>
      <c r="U3" s="44">
        <v>0</v>
      </c>
      <c r="V3" s="44">
        <v>0</v>
      </c>
    </row>
    <row r="4" spans="1:27" x14ac:dyDescent="0.3">
      <c r="A4" s="35" t="s">
        <v>65</v>
      </c>
      <c r="B4" s="36" t="s">
        <v>57</v>
      </c>
      <c r="C4" s="44">
        <v>1</v>
      </c>
      <c r="D4" s="44">
        <v>1</v>
      </c>
      <c r="E4" s="44">
        <v>1</v>
      </c>
      <c r="F4" s="44">
        <v>1</v>
      </c>
      <c r="G4" s="44">
        <v>1</v>
      </c>
      <c r="H4" s="44">
        <v>1</v>
      </c>
      <c r="I4" s="44">
        <v>0</v>
      </c>
      <c r="J4" s="44">
        <v>0</v>
      </c>
      <c r="K4" s="44">
        <v>0</v>
      </c>
      <c r="L4" s="44">
        <v>0</v>
      </c>
      <c r="M4" s="44">
        <v>0</v>
      </c>
      <c r="N4" s="44">
        <v>0</v>
      </c>
      <c r="O4" s="44">
        <v>0</v>
      </c>
      <c r="P4" s="44">
        <v>0</v>
      </c>
      <c r="Q4" s="44">
        <v>0</v>
      </c>
      <c r="R4" s="44">
        <v>0</v>
      </c>
      <c r="S4" s="44">
        <v>0</v>
      </c>
      <c r="T4" s="44">
        <v>0</v>
      </c>
      <c r="U4" s="44">
        <v>0</v>
      </c>
      <c r="V4" s="44">
        <v>0</v>
      </c>
    </row>
    <row r="5" spans="1:27" x14ac:dyDescent="0.3">
      <c r="A5" s="35" t="s">
        <v>66</v>
      </c>
      <c r="B5" s="42" t="s">
        <v>59</v>
      </c>
      <c r="C5" s="61">
        <v>1</v>
      </c>
      <c r="D5" s="61">
        <v>1</v>
      </c>
      <c r="E5" s="61">
        <v>1</v>
      </c>
      <c r="F5" s="61">
        <v>1</v>
      </c>
      <c r="G5" s="61">
        <v>1</v>
      </c>
      <c r="H5" s="61">
        <v>1</v>
      </c>
      <c r="I5" s="61">
        <v>1</v>
      </c>
      <c r="J5" s="61">
        <v>1</v>
      </c>
      <c r="K5" s="61">
        <v>1</v>
      </c>
      <c r="L5" s="61">
        <v>1</v>
      </c>
      <c r="M5" s="61">
        <v>1</v>
      </c>
      <c r="N5" s="61">
        <v>1</v>
      </c>
      <c r="O5" s="61">
        <v>1</v>
      </c>
      <c r="P5" s="61">
        <v>1</v>
      </c>
      <c r="Q5" s="61">
        <v>1</v>
      </c>
      <c r="R5" s="61">
        <v>1</v>
      </c>
      <c r="S5" s="61">
        <v>1</v>
      </c>
      <c r="T5" s="61">
        <v>1</v>
      </c>
      <c r="U5" s="61">
        <v>1</v>
      </c>
      <c r="V5" s="61">
        <v>1</v>
      </c>
    </row>
    <row r="6" spans="1:27" x14ac:dyDescent="0.3">
      <c r="A6" s="35" t="s">
        <v>67</v>
      </c>
      <c r="B6" s="43" t="s">
        <v>58</v>
      </c>
      <c r="C6" s="35">
        <v>1</v>
      </c>
      <c r="D6" s="35">
        <v>1</v>
      </c>
      <c r="E6" s="35">
        <v>1</v>
      </c>
      <c r="F6" s="35">
        <v>1</v>
      </c>
      <c r="G6" s="35">
        <v>0</v>
      </c>
      <c r="H6" s="35">
        <v>0</v>
      </c>
      <c r="I6" s="35">
        <v>0</v>
      </c>
      <c r="J6" s="35">
        <v>0</v>
      </c>
      <c r="K6" s="35">
        <v>0</v>
      </c>
      <c r="L6" s="35">
        <v>0</v>
      </c>
      <c r="M6" s="35">
        <v>0</v>
      </c>
      <c r="N6" s="35">
        <v>0</v>
      </c>
      <c r="O6" s="35">
        <v>0</v>
      </c>
      <c r="P6" s="35">
        <v>0</v>
      </c>
      <c r="Q6" s="35">
        <v>0</v>
      </c>
      <c r="R6" s="35">
        <v>0</v>
      </c>
      <c r="S6" s="35">
        <v>0</v>
      </c>
      <c r="T6" s="35">
        <v>0</v>
      </c>
      <c r="U6" s="35">
        <v>0</v>
      </c>
      <c r="V6" s="35">
        <v>0</v>
      </c>
    </row>
    <row r="7" spans="1:27" x14ac:dyDescent="0.3">
      <c r="A7" s="35" t="s">
        <v>68</v>
      </c>
      <c r="B7" s="36" t="s">
        <v>57</v>
      </c>
      <c r="C7" s="35">
        <v>1</v>
      </c>
      <c r="D7" s="35">
        <v>1</v>
      </c>
      <c r="E7" s="35">
        <v>1</v>
      </c>
      <c r="F7" s="35">
        <v>1</v>
      </c>
      <c r="G7" s="35">
        <v>1</v>
      </c>
      <c r="H7" s="35">
        <v>1</v>
      </c>
      <c r="I7" s="35">
        <v>0</v>
      </c>
      <c r="J7" s="35">
        <v>0</v>
      </c>
      <c r="K7" s="35">
        <v>0</v>
      </c>
      <c r="L7" s="35">
        <v>0</v>
      </c>
      <c r="M7" s="35">
        <v>0</v>
      </c>
      <c r="N7" s="35">
        <v>0</v>
      </c>
      <c r="O7" s="35">
        <v>0</v>
      </c>
      <c r="P7" s="35">
        <v>0</v>
      </c>
      <c r="Q7" s="35">
        <v>0</v>
      </c>
      <c r="R7" s="35">
        <v>0</v>
      </c>
      <c r="S7" s="35">
        <v>0</v>
      </c>
      <c r="T7" s="35">
        <v>0</v>
      </c>
      <c r="U7" s="35">
        <v>0</v>
      </c>
      <c r="V7" s="35">
        <v>0</v>
      </c>
    </row>
    <row r="8" spans="1:27" x14ac:dyDescent="0.3">
      <c r="A8" s="35" t="s">
        <v>34</v>
      </c>
      <c r="B8" s="44" t="s">
        <v>64</v>
      </c>
      <c r="C8" s="44">
        <v>1</v>
      </c>
      <c r="D8" s="44">
        <v>1</v>
      </c>
      <c r="E8" s="44">
        <v>1</v>
      </c>
      <c r="F8" s="44">
        <v>1</v>
      </c>
      <c r="G8" s="44">
        <v>1</v>
      </c>
      <c r="H8" s="44">
        <v>1</v>
      </c>
      <c r="I8" s="44">
        <v>1</v>
      </c>
      <c r="J8" s="44">
        <v>1</v>
      </c>
      <c r="K8" s="44">
        <v>1</v>
      </c>
      <c r="L8" s="44">
        <v>1</v>
      </c>
      <c r="M8" s="44">
        <v>1</v>
      </c>
      <c r="N8" s="44">
        <v>1</v>
      </c>
      <c r="O8" s="44">
        <v>1</v>
      </c>
      <c r="P8" s="44">
        <v>1</v>
      </c>
      <c r="Q8" s="44">
        <v>1</v>
      </c>
      <c r="R8" s="44">
        <v>1</v>
      </c>
      <c r="S8" s="44">
        <v>1</v>
      </c>
      <c r="T8" s="44">
        <v>1</v>
      </c>
      <c r="U8" s="44">
        <v>1</v>
      </c>
      <c r="V8" s="44">
        <v>1</v>
      </c>
    </row>
    <row r="9" spans="1:27" ht="15" thickBot="1" x14ac:dyDescent="0.35">
      <c r="A9" s="35" t="s">
        <v>69</v>
      </c>
      <c r="B9" s="36" t="s">
        <v>57</v>
      </c>
      <c r="C9" s="44"/>
      <c r="D9" s="44"/>
      <c r="E9" s="44"/>
      <c r="F9" s="44"/>
      <c r="G9" s="44"/>
      <c r="H9" s="44"/>
      <c r="I9" s="44"/>
      <c r="J9" s="44"/>
      <c r="K9" s="44"/>
      <c r="L9" s="44"/>
      <c r="M9" s="44"/>
      <c r="N9" s="44"/>
      <c r="O9" s="44"/>
      <c r="P9" s="44"/>
      <c r="Q9" s="44"/>
      <c r="R9" s="44"/>
      <c r="S9" s="44"/>
      <c r="T9" s="44"/>
      <c r="U9" s="44"/>
      <c r="V9" s="44"/>
    </row>
    <row r="10" spans="1:27" x14ac:dyDescent="0.3">
      <c r="A10" s="35" t="s">
        <v>70</v>
      </c>
      <c r="B10" s="43" t="s">
        <v>59</v>
      </c>
      <c r="C10" s="35">
        <v>1</v>
      </c>
      <c r="D10" s="35">
        <v>1</v>
      </c>
      <c r="E10" s="35">
        <v>1</v>
      </c>
      <c r="F10" s="35">
        <v>1</v>
      </c>
      <c r="G10" s="35">
        <v>1</v>
      </c>
      <c r="H10" s="35">
        <v>1</v>
      </c>
      <c r="I10" s="35">
        <v>1</v>
      </c>
      <c r="J10" s="35">
        <v>1</v>
      </c>
      <c r="K10" s="35">
        <v>1</v>
      </c>
      <c r="L10" s="35">
        <v>1</v>
      </c>
      <c r="M10" s="35">
        <v>0</v>
      </c>
      <c r="N10" s="35">
        <v>0</v>
      </c>
      <c r="O10" s="35">
        <v>0</v>
      </c>
      <c r="P10" s="35">
        <v>0</v>
      </c>
      <c r="Q10" s="35">
        <v>0</v>
      </c>
      <c r="R10" s="35">
        <v>0</v>
      </c>
      <c r="S10" s="35">
        <v>0</v>
      </c>
      <c r="T10" s="35">
        <v>0</v>
      </c>
      <c r="U10" s="35">
        <v>0</v>
      </c>
      <c r="V10" s="35">
        <v>0</v>
      </c>
      <c r="Y10" s="62" t="s">
        <v>98</v>
      </c>
      <c r="Z10" s="63" t="s">
        <v>99</v>
      </c>
      <c r="AA10" s="64" t="s">
        <v>108</v>
      </c>
    </row>
    <row r="11" spans="1:27" x14ac:dyDescent="0.3">
      <c r="A11" s="35" t="s">
        <v>71</v>
      </c>
      <c r="B11" s="43" t="s">
        <v>58</v>
      </c>
      <c r="C11" s="35">
        <v>1</v>
      </c>
      <c r="D11" s="35">
        <v>1</v>
      </c>
      <c r="E11" s="35">
        <v>1</v>
      </c>
      <c r="F11" s="35">
        <v>1</v>
      </c>
      <c r="G11" s="35">
        <v>1</v>
      </c>
      <c r="H11" s="35">
        <v>1</v>
      </c>
      <c r="I11" s="35">
        <v>1</v>
      </c>
      <c r="J11" s="35">
        <v>1</v>
      </c>
      <c r="K11" s="35">
        <v>1</v>
      </c>
      <c r="L11" s="35">
        <v>1</v>
      </c>
      <c r="M11" s="35">
        <v>1</v>
      </c>
      <c r="N11" s="35">
        <v>1</v>
      </c>
      <c r="O11" s="35">
        <v>1</v>
      </c>
      <c r="P11" s="35">
        <v>1</v>
      </c>
      <c r="Q11" s="35">
        <v>1</v>
      </c>
      <c r="R11" s="35">
        <v>1</v>
      </c>
      <c r="S11" s="35">
        <v>1</v>
      </c>
      <c r="T11" s="35">
        <v>1</v>
      </c>
      <c r="U11" s="35">
        <v>1</v>
      </c>
      <c r="V11" s="35">
        <v>1</v>
      </c>
      <c r="Y11" s="39" t="s">
        <v>59</v>
      </c>
      <c r="Z11" s="40">
        <f>COUNTIF($B$2:$B$48,Y11)</f>
        <v>6</v>
      </c>
      <c r="AA11" s="41">
        <f>Z11/$Z$20</f>
        <v>0.14634146341463414</v>
      </c>
    </row>
    <row r="12" spans="1:27" x14ac:dyDescent="0.3">
      <c r="A12" s="35" t="s">
        <v>72</v>
      </c>
      <c r="B12" s="42" t="s">
        <v>59</v>
      </c>
      <c r="C12" s="35">
        <v>1</v>
      </c>
      <c r="D12" s="35">
        <v>1</v>
      </c>
      <c r="E12" s="35">
        <v>1</v>
      </c>
      <c r="F12" s="35">
        <v>1</v>
      </c>
      <c r="G12" s="35">
        <v>1</v>
      </c>
      <c r="H12" s="35">
        <v>1</v>
      </c>
      <c r="I12" s="35">
        <v>1</v>
      </c>
      <c r="J12" s="35">
        <v>1</v>
      </c>
      <c r="K12" s="35">
        <v>1</v>
      </c>
      <c r="L12" s="35">
        <v>1</v>
      </c>
      <c r="M12" s="35">
        <v>1</v>
      </c>
      <c r="N12" s="35">
        <v>1</v>
      </c>
      <c r="O12" s="35">
        <v>1</v>
      </c>
      <c r="P12" s="35">
        <v>1</v>
      </c>
      <c r="Q12" s="35">
        <v>1</v>
      </c>
      <c r="R12" s="35">
        <v>1</v>
      </c>
      <c r="S12" s="35">
        <v>1</v>
      </c>
      <c r="T12" s="35">
        <v>1</v>
      </c>
      <c r="U12" s="35">
        <v>1</v>
      </c>
      <c r="V12" s="35">
        <v>1</v>
      </c>
      <c r="Y12" s="39" t="s">
        <v>57</v>
      </c>
      <c r="Z12" s="40">
        <f t="shared" ref="Z12:Z18" si="0">COUNTIF($B$2:$B$48,Y12)</f>
        <v>19</v>
      </c>
      <c r="AA12" s="41">
        <f t="shared" ref="AA12:AA18" si="1">Z12/$Z$20</f>
        <v>0.46341463414634149</v>
      </c>
    </row>
    <row r="13" spans="1:27" x14ac:dyDescent="0.3">
      <c r="A13" s="35" t="s">
        <v>82</v>
      </c>
      <c r="B13" s="44" t="s">
        <v>64</v>
      </c>
      <c r="C13" s="35">
        <v>1</v>
      </c>
      <c r="D13" s="35">
        <v>1</v>
      </c>
      <c r="E13" s="35">
        <v>1</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Y13" s="39" t="s">
        <v>56</v>
      </c>
      <c r="Z13" s="40">
        <f t="shared" si="0"/>
        <v>8</v>
      </c>
      <c r="AA13" s="41">
        <f t="shared" si="1"/>
        <v>0.1951219512195122</v>
      </c>
    </row>
    <row r="14" spans="1:27" x14ac:dyDescent="0.3">
      <c r="A14" s="35" t="s">
        <v>35</v>
      </c>
      <c r="B14" s="36" t="s">
        <v>57</v>
      </c>
      <c r="C14" s="35">
        <v>1</v>
      </c>
      <c r="D14" s="35">
        <v>1</v>
      </c>
      <c r="E14" s="35">
        <v>1</v>
      </c>
      <c r="F14" s="35">
        <v>1</v>
      </c>
      <c r="G14" s="35">
        <v>1</v>
      </c>
      <c r="H14" s="35">
        <v>1</v>
      </c>
      <c r="I14" s="35">
        <v>1</v>
      </c>
      <c r="J14" s="35">
        <v>0</v>
      </c>
      <c r="K14" s="35">
        <v>0</v>
      </c>
      <c r="L14" s="35">
        <v>0</v>
      </c>
      <c r="M14" s="35">
        <v>0</v>
      </c>
      <c r="N14" s="35">
        <v>0</v>
      </c>
      <c r="O14" s="35">
        <v>0</v>
      </c>
      <c r="P14" s="35">
        <v>0</v>
      </c>
      <c r="Q14" s="35">
        <v>0</v>
      </c>
      <c r="R14" s="35">
        <v>0</v>
      </c>
      <c r="S14" s="35">
        <v>0</v>
      </c>
      <c r="T14" s="35">
        <v>0</v>
      </c>
      <c r="U14" s="35">
        <v>0</v>
      </c>
      <c r="V14" s="35">
        <v>0</v>
      </c>
      <c r="Y14" s="39" t="s">
        <v>96</v>
      </c>
      <c r="Z14" s="40">
        <f t="shared" si="0"/>
        <v>0</v>
      </c>
      <c r="AA14" s="41">
        <f t="shared" si="1"/>
        <v>0</v>
      </c>
    </row>
    <row r="15" spans="1:27" ht="27.6" x14ac:dyDescent="0.3">
      <c r="A15" s="48" t="s">
        <v>83</v>
      </c>
      <c r="B15" s="36" t="s">
        <v>56</v>
      </c>
      <c r="C15" s="35">
        <v>1</v>
      </c>
      <c r="D15" s="35">
        <v>1</v>
      </c>
      <c r="E15" s="35">
        <v>1</v>
      </c>
      <c r="F15" s="35">
        <v>1</v>
      </c>
      <c r="G15" s="35">
        <v>1</v>
      </c>
      <c r="H15" s="35">
        <v>1</v>
      </c>
      <c r="I15" s="35">
        <v>1</v>
      </c>
      <c r="J15" s="35">
        <v>1</v>
      </c>
      <c r="K15" s="35">
        <v>1</v>
      </c>
      <c r="L15" s="35">
        <v>1</v>
      </c>
      <c r="M15" s="35">
        <v>1</v>
      </c>
      <c r="N15" s="35">
        <v>1</v>
      </c>
      <c r="O15" s="35">
        <v>1</v>
      </c>
      <c r="P15" s="35">
        <v>1</v>
      </c>
      <c r="Q15" s="35">
        <v>1</v>
      </c>
      <c r="R15" s="35">
        <v>1</v>
      </c>
      <c r="S15" s="35">
        <v>1</v>
      </c>
      <c r="T15" s="35">
        <v>1</v>
      </c>
      <c r="U15" s="35">
        <v>1</v>
      </c>
      <c r="V15" s="35">
        <v>1</v>
      </c>
      <c r="Y15" s="39" t="s">
        <v>60</v>
      </c>
      <c r="Z15" s="40">
        <f t="shared" si="0"/>
        <v>1</v>
      </c>
      <c r="AA15" s="41">
        <f t="shared" si="1"/>
        <v>2.4390243902439025E-2</v>
      </c>
    </row>
    <row r="16" spans="1:27" x14ac:dyDescent="0.3">
      <c r="A16" s="48" t="s">
        <v>84</v>
      </c>
      <c r="B16" s="36" t="s">
        <v>56</v>
      </c>
      <c r="C16" s="35">
        <v>1</v>
      </c>
      <c r="D16" s="35">
        <v>1</v>
      </c>
      <c r="E16" s="35">
        <v>1</v>
      </c>
      <c r="F16" s="35">
        <v>1</v>
      </c>
      <c r="G16" s="35">
        <v>1</v>
      </c>
      <c r="H16" s="35">
        <v>1</v>
      </c>
      <c r="I16" s="35">
        <v>1</v>
      </c>
      <c r="J16" s="35">
        <v>1</v>
      </c>
      <c r="K16" s="35">
        <v>1</v>
      </c>
      <c r="L16" s="35">
        <v>1</v>
      </c>
      <c r="M16" s="35">
        <v>1</v>
      </c>
      <c r="N16" s="35">
        <v>1</v>
      </c>
      <c r="O16" s="35">
        <v>1</v>
      </c>
      <c r="P16" s="35">
        <v>1</v>
      </c>
      <c r="Q16" s="35">
        <v>1</v>
      </c>
      <c r="R16" s="35">
        <v>1</v>
      </c>
      <c r="S16" s="35">
        <v>1</v>
      </c>
      <c r="T16" s="35">
        <v>1</v>
      </c>
      <c r="U16" s="35">
        <v>1</v>
      </c>
      <c r="V16" s="35">
        <v>1</v>
      </c>
      <c r="Y16" s="39" t="s">
        <v>97</v>
      </c>
      <c r="Z16" s="40">
        <f t="shared" si="0"/>
        <v>0</v>
      </c>
      <c r="AA16" s="41">
        <f t="shared" si="1"/>
        <v>0</v>
      </c>
    </row>
    <row r="17" spans="1:27" x14ac:dyDescent="0.3">
      <c r="A17" s="48" t="s">
        <v>85</v>
      </c>
      <c r="B17" s="36" t="s">
        <v>56</v>
      </c>
      <c r="C17" s="35">
        <v>1</v>
      </c>
      <c r="D17" s="35">
        <v>1</v>
      </c>
      <c r="E17" s="35">
        <v>1</v>
      </c>
      <c r="F17" s="35">
        <v>1</v>
      </c>
      <c r="G17" s="35">
        <v>1</v>
      </c>
      <c r="H17" s="35">
        <v>1</v>
      </c>
      <c r="I17" s="35">
        <v>1</v>
      </c>
      <c r="J17" s="35">
        <v>1</v>
      </c>
      <c r="K17" s="35">
        <v>1</v>
      </c>
      <c r="L17" s="35">
        <v>1</v>
      </c>
      <c r="M17" s="35">
        <v>1</v>
      </c>
      <c r="N17" s="35">
        <v>1</v>
      </c>
      <c r="O17" s="35">
        <v>1</v>
      </c>
      <c r="P17" s="35">
        <v>1</v>
      </c>
      <c r="Q17" s="35">
        <v>1</v>
      </c>
      <c r="R17" s="35">
        <v>1</v>
      </c>
      <c r="S17" s="35">
        <v>1</v>
      </c>
      <c r="T17" s="35">
        <v>1</v>
      </c>
      <c r="U17" s="35">
        <v>1</v>
      </c>
      <c r="V17" s="35">
        <v>1</v>
      </c>
      <c r="Y17" s="39" t="s">
        <v>58</v>
      </c>
      <c r="Z17" s="40">
        <f t="shared" si="0"/>
        <v>4</v>
      </c>
      <c r="AA17" s="41">
        <f t="shared" si="1"/>
        <v>9.7560975609756101E-2</v>
      </c>
    </row>
    <row r="18" spans="1:27" ht="15" thickBot="1" x14ac:dyDescent="0.35">
      <c r="A18" s="48" t="s">
        <v>86</v>
      </c>
      <c r="B18" s="36" t="s">
        <v>56</v>
      </c>
      <c r="C18" s="35">
        <v>1</v>
      </c>
      <c r="D18" s="35">
        <v>1</v>
      </c>
      <c r="E18" s="35">
        <v>1</v>
      </c>
      <c r="F18" s="35">
        <v>1</v>
      </c>
      <c r="G18" s="35">
        <v>1</v>
      </c>
      <c r="H18" s="35">
        <v>1</v>
      </c>
      <c r="I18" s="35">
        <v>1</v>
      </c>
      <c r="J18" s="35">
        <v>1</v>
      </c>
      <c r="K18" s="35">
        <v>1</v>
      </c>
      <c r="L18" s="35">
        <v>1</v>
      </c>
      <c r="M18" s="35">
        <v>1</v>
      </c>
      <c r="N18" s="35">
        <v>1</v>
      </c>
      <c r="O18" s="35">
        <v>1</v>
      </c>
      <c r="P18" s="35">
        <v>1</v>
      </c>
      <c r="Q18" s="35">
        <v>1</v>
      </c>
      <c r="R18" s="35">
        <v>1</v>
      </c>
      <c r="S18" s="35">
        <v>1</v>
      </c>
      <c r="T18" s="35">
        <v>1</v>
      </c>
      <c r="U18" s="35">
        <v>1</v>
      </c>
      <c r="V18" s="35">
        <v>1</v>
      </c>
      <c r="Y18" s="45" t="s">
        <v>61</v>
      </c>
      <c r="Z18" s="40">
        <f t="shared" si="0"/>
        <v>3</v>
      </c>
      <c r="AA18" s="41">
        <f t="shared" si="1"/>
        <v>7.3170731707317069E-2</v>
      </c>
    </row>
    <row r="19" spans="1:27" x14ac:dyDescent="0.3">
      <c r="A19" s="35" t="s">
        <v>36</v>
      </c>
      <c r="B19" s="36" t="s">
        <v>57</v>
      </c>
      <c r="C19" s="35">
        <v>1</v>
      </c>
      <c r="D19" s="35">
        <v>1</v>
      </c>
      <c r="E19" s="35">
        <v>1</v>
      </c>
      <c r="F19" s="35">
        <v>1</v>
      </c>
      <c r="G19" s="35">
        <v>1</v>
      </c>
      <c r="H19" s="35">
        <v>1</v>
      </c>
      <c r="I19" s="35">
        <v>1</v>
      </c>
      <c r="J19" s="35">
        <v>1</v>
      </c>
      <c r="K19" s="35">
        <v>1</v>
      </c>
      <c r="L19" s="35">
        <v>1</v>
      </c>
      <c r="M19" s="35">
        <v>1</v>
      </c>
      <c r="N19" s="35">
        <v>1</v>
      </c>
      <c r="O19" s="35">
        <v>1</v>
      </c>
      <c r="P19" s="35">
        <v>1</v>
      </c>
      <c r="Q19" s="35">
        <v>1</v>
      </c>
      <c r="R19" s="35">
        <v>1</v>
      </c>
      <c r="S19" s="35">
        <v>1</v>
      </c>
      <c r="T19" s="35">
        <v>1</v>
      </c>
      <c r="U19" s="35">
        <v>1</v>
      </c>
      <c r="V19" s="35">
        <v>1</v>
      </c>
      <c r="AA19" s="3"/>
    </row>
    <row r="20" spans="1:27" x14ac:dyDescent="0.3">
      <c r="A20" s="35" t="s">
        <v>37</v>
      </c>
      <c r="B20" s="36" t="s">
        <v>57</v>
      </c>
      <c r="C20" s="35">
        <v>1</v>
      </c>
      <c r="D20" s="35">
        <v>1</v>
      </c>
      <c r="E20" s="35">
        <v>1</v>
      </c>
      <c r="F20" s="35">
        <v>1</v>
      </c>
      <c r="G20" s="35">
        <v>1</v>
      </c>
      <c r="H20" s="35">
        <v>0</v>
      </c>
      <c r="I20" s="35">
        <v>0</v>
      </c>
      <c r="J20" s="35">
        <v>0</v>
      </c>
      <c r="K20" s="35">
        <v>0</v>
      </c>
      <c r="L20" s="35">
        <v>0</v>
      </c>
      <c r="M20" s="35">
        <v>0</v>
      </c>
      <c r="N20" s="35">
        <v>0</v>
      </c>
      <c r="O20" s="35">
        <v>0</v>
      </c>
      <c r="P20" s="35">
        <v>0</v>
      </c>
      <c r="Q20" s="35">
        <v>0</v>
      </c>
      <c r="R20" s="35">
        <v>0</v>
      </c>
      <c r="S20" s="35">
        <v>0</v>
      </c>
      <c r="T20" s="35">
        <v>0</v>
      </c>
      <c r="U20" s="35">
        <v>0</v>
      </c>
      <c r="V20" s="35">
        <v>0</v>
      </c>
      <c r="Y20" s="47" t="s">
        <v>100</v>
      </c>
      <c r="Z20" s="40">
        <f>SUM(Z11:Z18)</f>
        <v>41</v>
      </c>
      <c r="AA20" s="21">
        <f>SUM(AA11:AA18)</f>
        <v>1</v>
      </c>
    </row>
    <row r="21" spans="1:27" x14ac:dyDescent="0.3">
      <c r="A21" s="35" t="s">
        <v>40</v>
      </c>
      <c r="B21" s="49" t="s">
        <v>58</v>
      </c>
      <c r="C21" s="35">
        <v>0</v>
      </c>
      <c r="D21" s="35">
        <v>0</v>
      </c>
      <c r="E21" s="35">
        <v>0</v>
      </c>
      <c r="F21" s="35">
        <v>0</v>
      </c>
      <c r="G21" s="35">
        <v>0</v>
      </c>
      <c r="H21" s="35">
        <v>0</v>
      </c>
      <c r="I21" s="35">
        <v>0</v>
      </c>
      <c r="J21" s="35">
        <v>0</v>
      </c>
      <c r="K21" s="35">
        <v>0</v>
      </c>
      <c r="L21" s="35">
        <v>0</v>
      </c>
      <c r="M21" s="35">
        <v>0</v>
      </c>
      <c r="N21" s="35">
        <v>0</v>
      </c>
      <c r="O21" s="35">
        <v>0</v>
      </c>
      <c r="P21" s="35">
        <v>0</v>
      </c>
      <c r="Q21" s="35">
        <v>0</v>
      </c>
      <c r="R21" s="35">
        <v>0</v>
      </c>
      <c r="S21" s="35">
        <v>0</v>
      </c>
      <c r="T21" s="35">
        <v>0</v>
      </c>
      <c r="U21" s="35">
        <v>0</v>
      </c>
      <c r="V21" s="35">
        <v>0</v>
      </c>
    </row>
    <row r="22" spans="1:27" x14ac:dyDescent="0.3">
      <c r="A22" s="35" t="s">
        <v>73</v>
      </c>
      <c r="B22" s="36" t="s">
        <v>57</v>
      </c>
      <c r="C22" s="35">
        <v>1</v>
      </c>
      <c r="D22" s="35">
        <v>1</v>
      </c>
      <c r="E22" s="35">
        <v>1</v>
      </c>
      <c r="F22" s="35">
        <v>1</v>
      </c>
      <c r="G22" s="35">
        <v>1</v>
      </c>
      <c r="H22" s="35">
        <v>0</v>
      </c>
      <c r="I22" s="35">
        <v>0</v>
      </c>
      <c r="J22" s="35">
        <v>0</v>
      </c>
      <c r="K22" s="35">
        <v>0</v>
      </c>
      <c r="L22" s="35">
        <v>0</v>
      </c>
      <c r="M22" s="35">
        <v>0</v>
      </c>
      <c r="N22" s="35">
        <v>0</v>
      </c>
      <c r="O22" s="35">
        <v>0</v>
      </c>
      <c r="P22" s="35">
        <v>0</v>
      </c>
      <c r="Q22" s="35">
        <v>0</v>
      </c>
      <c r="R22" s="35">
        <v>0</v>
      </c>
      <c r="S22" s="35">
        <v>0</v>
      </c>
      <c r="T22" s="35">
        <v>0</v>
      </c>
      <c r="U22" s="35">
        <v>0</v>
      </c>
      <c r="V22" s="35">
        <v>0</v>
      </c>
    </row>
    <row r="23" spans="1:27" x14ac:dyDescent="0.3">
      <c r="A23" s="35" t="s">
        <v>38</v>
      </c>
      <c r="B23" s="36" t="s">
        <v>57</v>
      </c>
      <c r="C23" s="35">
        <v>1</v>
      </c>
      <c r="D23" s="35">
        <v>1</v>
      </c>
      <c r="E23" s="35">
        <v>1</v>
      </c>
      <c r="F23" s="35">
        <v>1</v>
      </c>
      <c r="G23" s="35">
        <v>0</v>
      </c>
      <c r="H23" s="35">
        <v>0</v>
      </c>
      <c r="I23" s="35">
        <v>0</v>
      </c>
      <c r="J23" s="35">
        <v>0</v>
      </c>
      <c r="K23" s="35">
        <v>0</v>
      </c>
      <c r="L23" s="35">
        <v>0</v>
      </c>
      <c r="M23" s="35">
        <v>0</v>
      </c>
      <c r="N23" s="35">
        <v>0</v>
      </c>
      <c r="O23" s="35">
        <v>0</v>
      </c>
      <c r="P23" s="35">
        <v>0</v>
      </c>
      <c r="Q23" s="35">
        <v>0</v>
      </c>
      <c r="R23" s="35">
        <v>0</v>
      </c>
      <c r="S23" s="35">
        <v>0</v>
      </c>
      <c r="T23" s="35">
        <v>0</v>
      </c>
      <c r="U23" s="35">
        <v>0</v>
      </c>
      <c r="V23" s="35">
        <v>0</v>
      </c>
    </row>
    <row r="24" spans="1:27" x14ac:dyDescent="0.3">
      <c r="A24" s="35" t="s">
        <v>39</v>
      </c>
      <c r="B24" s="43" t="s">
        <v>59</v>
      </c>
      <c r="C24" s="35">
        <v>1</v>
      </c>
      <c r="D24" s="35">
        <v>1</v>
      </c>
      <c r="E24" s="35">
        <v>1</v>
      </c>
      <c r="F24" s="35">
        <v>1</v>
      </c>
      <c r="G24" s="35">
        <v>1</v>
      </c>
      <c r="H24" s="35">
        <v>1</v>
      </c>
      <c r="I24" s="35">
        <v>1</v>
      </c>
      <c r="J24" s="35">
        <v>1</v>
      </c>
      <c r="K24" s="35">
        <v>1</v>
      </c>
      <c r="L24" s="35">
        <v>1</v>
      </c>
      <c r="M24" s="35">
        <v>0</v>
      </c>
      <c r="N24" s="35">
        <v>0</v>
      </c>
      <c r="O24" s="35">
        <v>0</v>
      </c>
      <c r="P24" s="35">
        <v>0</v>
      </c>
      <c r="Q24" s="35">
        <v>0</v>
      </c>
      <c r="R24" s="35">
        <v>0</v>
      </c>
      <c r="S24" s="35">
        <v>0</v>
      </c>
      <c r="T24" s="35">
        <v>0</v>
      </c>
      <c r="U24" s="35">
        <v>0</v>
      </c>
      <c r="V24" s="35">
        <v>0</v>
      </c>
    </row>
    <row r="25" spans="1:27" x14ac:dyDescent="0.3">
      <c r="A25" s="35" t="s">
        <v>41</v>
      </c>
      <c r="B25" s="36" t="s">
        <v>60</v>
      </c>
      <c r="C25" s="35">
        <v>1</v>
      </c>
      <c r="D25" s="35">
        <v>1</v>
      </c>
      <c r="E25" s="35">
        <v>1</v>
      </c>
      <c r="F25" s="35">
        <v>1</v>
      </c>
      <c r="G25" s="35">
        <v>0</v>
      </c>
      <c r="H25" s="35">
        <v>0</v>
      </c>
      <c r="I25" s="35">
        <v>0</v>
      </c>
      <c r="J25" s="35">
        <v>0</v>
      </c>
      <c r="K25" s="35">
        <v>0</v>
      </c>
      <c r="L25" s="35">
        <v>0</v>
      </c>
      <c r="M25" s="35">
        <v>0</v>
      </c>
      <c r="N25" s="35">
        <v>0</v>
      </c>
      <c r="O25" s="35">
        <v>0</v>
      </c>
      <c r="P25" s="35">
        <v>0</v>
      </c>
      <c r="Q25" s="35">
        <v>0</v>
      </c>
      <c r="R25" s="35">
        <v>0</v>
      </c>
      <c r="S25" s="35">
        <v>0</v>
      </c>
      <c r="T25" s="35">
        <v>0</v>
      </c>
      <c r="U25" s="35">
        <v>0</v>
      </c>
      <c r="V25" s="35">
        <v>0</v>
      </c>
    </row>
    <row r="26" spans="1:27" x14ac:dyDescent="0.3">
      <c r="A26" s="35" t="s">
        <v>74</v>
      </c>
      <c r="B26" s="36" t="s">
        <v>57</v>
      </c>
      <c r="C26" s="35">
        <v>1</v>
      </c>
      <c r="D26" s="35">
        <v>0</v>
      </c>
      <c r="E26" s="35">
        <v>0</v>
      </c>
      <c r="F26" s="35">
        <v>0</v>
      </c>
      <c r="G26" s="35">
        <v>0</v>
      </c>
      <c r="H26" s="35">
        <v>0</v>
      </c>
      <c r="I26" s="35">
        <v>0</v>
      </c>
      <c r="J26" s="35">
        <v>0</v>
      </c>
      <c r="K26" s="35">
        <v>0</v>
      </c>
      <c r="L26" s="35">
        <v>0</v>
      </c>
      <c r="M26" s="35">
        <v>0</v>
      </c>
      <c r="N26" s="35">
        <v>0</v>
      </c>
      <c r="O26" s="35">
        <v>0</v>
      </c>
      <c r="P26" s="35">
        <v>0</v>
      </c>
      <c r="Q26" s="35">
        <v>0</v>
      </c>
      <c r="R26" s="35">
        <v>0</v>
      </c>
      <c r="S26" s="35">
        <v>0</v>
      </c>
      <c r="T26" s="35">
        <v>0</v>
      </c>
      <c r="U26" s="35">
        <v>0</v>
      </c>
      <c r="V26" s="35">
        <v>0</v>
      </c>
    </row>
    <row r="27" spans="1:27" x14ac:dyDescent="0.3">
      <c r="A27" s="35" t="s">
        <v>75</v>
      </c>
      <c r="B27" s="36" t="s">
        <v>57</v>
      </c>
      <c r="C27" s="35">
        <v>1</v>
      </c>
      <c r="D27" s="35">
        <v>1</v>
      </c>
      <c r="E27" s="35">
        <v>1</v>
      </c>
      <c r="F27" s="35">
        <v>0</v>
      </c>
      <c r="G27" s="35">
        <v>0</v>
      </c>
      <c r="H27" s="35">
        <v>0</v>
      </c>
      <c r="I27" s="35">
        <v>0</v>
      </c>
      <c r="J27" s="35">
        <v>0</v>
      </c>
      <c r="K27" s="35">
        <v>0</v>
      </c>
      <c r="L27" s="35">
        <v>0</v>
      </c>
      <c r="M27" s="35">
        <v>0</v>
      </c>
      <c r="N27" s="35">
        <v>0</v>
      </c>
      <c r="O27" s="35">
        <v>0</v>
      </c>
      <c r="P27" s="35">
        <v>0</v>
      </c>
      <c r="Q27" s="35">
        <v>0</v>
      </c>
      <c r="R27" s="35">
        <v>0</v>
      </c>
      <c r="S27" s="35">
        <v>0</v>
      </c>
      <c r="T27" s="35">
        <v>0</v>
      </c>
      <c r="U27" s="35">
        <v>0</v>
      </c>
      <c r="V27" s="35">
        <v>0</v>
      </c>
    </row>
    <row r="28" spans="1:27" x14ac:dyDescent="0.3">
      <c r="A28" s="35" t="s">
        <v>76</v>
      </c>
      <c r="B28" s="36" t="s">
        <v>57</v>
      </c>
      <c r="C28" s="35">
        <v>1</v>
      </c>
      <c r="D28" s="35">
        <v>1</v>
      </c>
      <c r="E28" s="35">
        <v>1</v>
      </c>
      <c r="F28" s="35">
        <v>1</v>
      </c>
      <c r="G28" s="35">
        <v>1</v>
      </c>
      <c r="H28" s="35">
        <v>1</v>
      </c>
      <c r="I28" s="35">
        <v>0</v>
      </c>
      <c r="J28" s="35">
        <v>0</v>
      </c>
      <c r="K28" s="35">
        <v>0</v>
      </c>
      <c r="L28" s="35">
        <v>0</v>
      </c>
      <c r="M28" s="35">
        <v>0</v>
      </c>
      <c r="N28" s="35">
        <v>0</v>
      </c>
      <c r="O28" s="35">
        <v>0</v>
      </c>
      <c r="P28" s="35">
        <v>0</v>
      </c>
      <c r="Q28" s="35">
        <v>0</v>
      </c>
      <c r="R28" s="35">
        <v>0</v>
      </c>
      <c r="S28" s="35">
        <v>0</v>
      </c>
      <c r="T28" s="35">
        <v>0</v>
      </c>
      <c r="U28" s="35">
        <v>0</v>
      </c>
      <c r="V28" s="35">
        <v>0</v>
      </c>
    </row>
    <row r="29" spans="1:27" x14ac:dyDescent="0.3">
      <c r="A29" s="35" t="s">
        <v>42</v>
      </c>
      <c r="B29" s="43" t="s">
        <v>61</v>
      </c>
      <c r="C29" s="35">
        <v>1</v>
      </c>
      <c r="D29" s="35">
        <v>1</v>
      </c>
      <c r="E29" s="35">
        <v>1</v>
      </c>
      <c r="F29" s="35">
        <v>1</v>
      </c>
      <c r="G29" s="35">
        <v>1</v>
      </c>
      <c r="H29" s="35">
        <v>1</v>
      </c>
      <c r="I29" s="35">
        <v>1</v>
      </c>
      <c r="J29" s="35">
        <v>1</v>
      </c>
      <c r="K29" s="35">
        <v>1</v>
      </c>
      <c r="L29" s="35">
        <v>1</v>
      </c>
      <c r="M29" s="35">
        <v>1</v>
      </c>
      <c r="N29" s="35">
        <v>1</v>
      </c>
      <c r="O29" s="35">
        <v>1</v>
      </c>
      <c r="P29" s="35">
        <v>1</v>
      </c>
      <c r="Q29" s="35">
        <v>1</v>
      </c>
      <c r="R29" s="35">
        <v>1</v>
      </c>
      <c r="S29" s="35">
        <v>1</v>
      </c>
      <c r="T29" s="35">
        <v>1</v>
      </c>
      <c r="U29" s="35">
        <v>1</v>
      </c>
      <c r="V29" s="35">
        <v>1</v>
      </c>
    </row>
    <row r="30" spans="1:27" x14ac:dyDescent="0.3">
      <c r="A30" s="35" t="s">
        <v>77</v>
      </c>
      <c r="B30" s="43" t="s">
        <v>58</v>
      </c>
      <c r="C30" s="35">
        <v>1</v>
      </c>
      <c r="D30" s="35">
        <v>1</v>
      </c>
      <c r="E30" s="35">
        <v>1</v>
      </c>
      <c r="F30" s="35">
        <v>1</v>
      </c>
      <c r="G30" s="35">
        <v>1</v>
      </c>
      <c r="H30" s="35">
        <v>1</v>
      </c>
      <c r="I30" s="35">
        <v>1</v>
      </c>
      <c r="J30" s="35">
        <v>1</v>
      </c>
      <c r="K30" s="35">
        <v>1</v>
      </c>
      <c r="L30" s="35">
        <v>1</v>
      </c>
      <c r="M30" s="35">
        <v>1</v>
      </c>
      <c r="N30" s="35">
        <v>1</v>
      </c>
      <c r="O30" s="35">
        <v>1</v>
      </c>
      <c r="P30" s="35">
        <v>1</v>
      </c>
      <c r="Q30" s="35">
        <v>1</v>
      </c>
      <c r="R30" s="35">
        <v>1</v>
      </c>
      <c r="S30" s="35">
        <v>1</v>
      </c>
      <c r="T30" s="35">
        <v>1</v>
      </c>
      <c r="U30" s="35">
        <v>1</v>
      </c>
      <c r="V30" s="35">
        <v>1</v>
      </c>
    </row>
    <row r="31" spans="1:27" x14ac:dyDescent="0.3">
      <c r="A31" s="35" t="s">
        <v>87</v>
      </c>
      <c r="B31" s="36" t="s">
        <v>56</v>
      </c>
      <c r="C31" s="35">
        <v>1</v>
      </c>
      <c r="D31" s="35">
        <v>1</v>
      </c>
      <c r="E31" s="35">
        <v>0</v>
      </c>
      <c r="F31" s="35">
        <v>0</v>
      </c>
      <c r="G31" s="35">
        <v>0</v>
      </c>
      <c r="H31" s="35">
        <v>0</v>
      </c>
      <c r="I31" s="35">
        <v>0</v>
      </c>
      <c r="J31" s="35">
        <v>0</v>
      </c>
      <c r="K31" s="35">
        <v>0</v>
      </c>
      <c r="L31" s="35">
        <v>0</v>
      </c>
      <c r="M31" s="35">
        <v>0</v>
      </c>
      <c r="N31" s="35">
        <v>0</v>
      </c>
      <c r="O31" s="35">
        <v>0</v>
      </c>
      <c r="P31" s="35">
        <v>0</v>
      </c>
      <c r="Q31" s="35">
        <v>0</v>
      </c>
      <c r="R31" s="35">
        <v>0</v>
      </c>
      <c r="S31" s="35">
        <v>0</v>
      </c>
      <c r="T31" s="35">
        <v>0</v>
      </c>
      <c r="U31" s="35">
        <v>0</v>
      </c>
      <c r="V31" s="35">
        <v>0</v>
      </c>
    </row>
    <row r="32" spans="1:27" x14ac:dyDescent="0.3">
      <c r="A32" s="35" t="s">
        <v>43</v>
      </c>
      <c r="B32" s="43" t="s">
        <v>61</v>
      </c>
      <c r="C32" s="35">
        <v>1</v>
      </c>
      <c r="D32" s="35">
        <v>0</v>
      </c>
      <c r="E32" s="35">
        <v>0</v>
      </c>
      <c r="F32" s="35">
        <v>0</v>
      </c>
      <c r="G32" s="35">
        <v>0</v>
      </c>
      <c r="H32" s="35">
        <v>0</v>
      </c>
      <c r="I32" s="35">
        <v>0</v>
      </c>
      <c r="J32" s="35">
        <v>0</v>
      </c>
      <c r="K32" s="35">
        <v>0</v>
      </c>
      <c r="L32" s="35">
        <v>0</v>
      </c>
      <c r="M32" s="35">
        <v>0</v>
      </c>
      <c r="N32" s="35">
        <v>0</v>
      </c>
      <c r="O32" s="35">
        <v>0</v>
      </c>
      <c r="P32" s="35">
        <v>0</v>
      </c>
      <c r="Q32" s="35">
        <v>0</v>
      </c>
      <c r="R32" s="35">
        <v>0</v>
      </c>
      <c r="S32" s="35">
        <v>0</v>
      </c>
      <c r="T32" s="35">
        <v>0</v>
      </c>
      <c r="U32" s="35">
        <v>0</v>
      </c>
      <c r="V32" s="35">
        <v>0</v>
      </c>
    </row>
    <row r="33" spans="1:22" x14ac:dyDescent="0.3">
      <c r="A33" s="35" t="s">
        <v>55</v>
      </c>
      <c r="B33" s="36" t="s">
        <v>57</v>
      </c>
      <c r="C33" s="35">
        <v>1</v>
      </c>
      <c r="D33" s="35">
        <v>1</v>
      </c>
      <c r="E33" s="35">
        <v>1</v>
      </c>
      <c r="F33" s="35">
        <v>1</v>
      </c>
      <c r="G33" s="35">
        <v>0</v>
      </c>
      <c r="H33" s="35">
        <v>0</v>
      </c>
      <c r="I33" s="35">
        <v>0</v>
      </c>
      <c r="J33" s="35">
        <v>0</v>
      </c>
      <c r="K33" s="35">
        <v>0</v>
      </c>
      <c r="L33" s="35">
        <v>0</v>
      </c>
      <c r="M33" s="35">
        <v>0</v>
      </c>
      <c r="N33" s="35">
        <v>0</v>
      </c>
      <c r="O33" s="35">
        <v>0</v>
      </c>
      <c r="P33" s="35">
        <v>0</v>
      </c>
      <c r="Q33" s="35">
        <v>0</v>
      </c>
      <c r="R33" s="35">
        <v>0</v>
      </c>
      <c r="S33" s="35">
        <v>0</v>
      </c>
      <c r="T33" s="35">
        <v>0</v>
      </c>
      <c r="U33" s="35">
        <v>0</v>
      </c>
      <c r="V33" s="35">
        <v>0</v>
      </c>
    </row>
    <row r="34" spans="1:22" x14ac:dyDescent="0.3">
      <c r="A34" s="35" t="s">
        <v>44</v>
      </c>
      <c r="B34" s="35"/>
      <c r="C34" s="35">
        <v>1</v>
      </c>
      <c r="D34" s="35">
        <v>0</v>
      </c>
      <c r="E34" s="35">
        <v>0</v>
      </c>
      <c r="F34" s="35">
        <v>0</v>
      </c>
      <c r="G34" s="35">
        <v>0</v>
      </c>
      <c r="H34" s="35">
        <v>0</v>
      </c>
      <c r="I34" s="35">
        <v>0</v>
      </c>
      <c r="J34" s="35">
        <v>0</v>
      </c>
      <c r="K34" s="35">
        <v>0</v>
      </c>
      <c r="L34" s="35">
        <v>0</v>
      </c>
      <c r="M34" s="35">
        <v>0</v>
      </c>
      <c r="N34" s="35">
        <v>0</v>
      </c>
      <c r="O34" s="35">
        <v>0</v>
      </c>
      <c r="P34" s="35">
        <v>0</v>
      </c>
      <c r="Q34" s="35">
        <v>0</v>
      </c>
      <c r="R34" s="35">
        <v>0</v>
      </c>
      <c r="S34" s="35">
        <v>0</v>
      </c>
      <c r="T34" s="35">
        <v>0</v>
      </c>
      <c r="U34" s="35">
        <v>0</v>
      </c>
      <c r="V34" s="35">
        <v>0</v>
      </c>
    </row>
    <row r="35" spans="1:22" x14ac:dyDescent="0.3">
      <c r="A35" s="35" t="s">
        <v>78</v>
      </c>
      <c r="B35" s="36" t="s">
        <v>57</v>
      </c>
      <c r="C35" s="35">
        <v>1</v>
      </c>
      <c r="D35" s="35">
        <v>1</v>
      </c>
      <c r="E35" s="35">
        <v>1</v>
      </c>
      <c r="F35" s="35">
        <v>1</v>
      </c>
      <c r="G35" s="35">
        <v>1</v>
      </c>
      <c r="H35" s="35">
        <v>0</v>
      </c>
      <c r="I35" s="35">
        <v>0</v>
      </c>
      <c r="J35" s="35">
        <v>0</v>
      </c>
      <c r="K35" s="35">
        <v>0</v>
      </c>
      <c r="L35" s="35">
        <v>0</v>
      </c>
      <c r="M35" s="35">
        <v>0</v>
      </c>
      <c r="N35" s="35">
        <v>0</v>
      </c>
      <c r="O35" s="35">
        <v>0</v>
      </c>
      <c r="P35" s="35">
        <v>0</v>
      </c>
      <c r="Q35" s="35">
        <v>0</v>
      </c>
      <c r="R35" s="35">
        <v>0</v>
      </c>
      <c r="S35" s="35">
        <v>0</v>
      </c>
      <c r="T35" s="35">
        <v>0</v>
      </c>
      <c r="U35" s="35">
        <v>0</v>
      </c>
      <c r="V35" s="35">
        <v>0</v>
      </c>
    </row>
    <row r="36" spans="1:22" x14ac:dyDescent="0.3">
      <c r="A36" s="35" t="s">
        <v>45</v>
      </c>
      <c r="B36" s="36" t="s">
        <v>57</v>
      </c>
      <c r="C36" s="35">
        <v>1</v>
      </c>
      <c r="D36" s="35">
        <v>1</v>
      </c>
      <c r="E36" s="35">
        <v>1</v>
      </c>
      <c r="F36" s="35">
        <v>0</v>
      </c>
      <c r="G36" s="35">
        <v>0</v>
      </c>
      <c r="H36" s="35">
        <v>0</v>
      </c>
      <c r="I36" s="35">
        <v>0</v>
      </c>
      <c r="J36" s="35">
        <v>0</v>
      </c>
      <c r="K36" s="35">
        <v>0</v>
      </c>
      <c r="L36" s="35">
        <v>0</v>
      </c>
      <c r="M36" s="35">
        <v>0</v>
      </c>
      <c r="N36" s="35">
        <v>0</v>
      </c>
      <c r="O36" s="35">
        <v>0</v>
      </c>
      <c r="P36" s="35">
        <v>0</v>
      </c>
      <c r="Q36" s="35">
        <v>0</v>
      </c>
      <c r="R36" s="35">
        <v>0</v>
      </c>
      <c r="S36" s="35">
        <v>0</v>
      </c>
      <c r="T36" s="35">
        <v>0</v>
      </c>
      <c r="U36" s="35">
        <v>0</v>
      </c>
      <c r="V36" s="35">
        <v>0</v>
      </c>
    </row>
    <row r="37" spans="1:22" x14ac:dyDescent="0.3">
      <c r="A37" s="35" t="s">
        <v>46</v>
      </c>
      <c r="B37" s="43" t="s">
        <v>59</v>
      </c>
      <c r="C37" s="35">
        <v>1</v>
      </c>
      <c r="D37" s="35">
        <v>1</v>
      </c>
      <c r="E37" s="35">
        <v>1</v>
      </c>
      <c r="F37" s="35">
        <v>1</v>
      </c>
      <c r="G37" s="35">
        <v>1</v>
      </c>
      <c r="H37" s="35">
        <v>1</v>
      </c>
      <c r="I37" s="35">
        <v>1</v>
      </c>
      <c r="J37" s="35">
        <v>1</v>
      </c>
      <c r="K37" s="35">
        <v>1</v>
      </c>
      <c r="L37" s="35">
        <v>1</v>
      </c>
      <c r="M37" s="35">
        <v>1</v>
      </c>
      <c r="N37" s="35">
        <v>1</v>
      </c>
      <c r="O37" s="35">
        <v>1</v>
      </c>
      <c r="P37" s="35">
        <v>1</v>
      </c>
      <c r="Q37" s="35">
        <v>1</v>
      </c>
      <c r="R37" s="35">
        <v>1</v>
      </c>
      <c r="S37" s="35">
        <v>1</v>
      </c>
      <c r="T37" s="35">
        <v>1</v>
      </c>
      <c r="U37" s="35">
        <v>1</v>
      </c>
      <c r="V37" s="35">
        <v>1</v>
      </c>
    </row>
    <row r="38" spans="1:22" x14ac:dyDescent="0.3">
      <c r="A38" s="35" t="s">
        <v>47</v>
      </c>
      <c r="B38" s="44" t="s">
        <v>64</v>
      </c>
      <c r="C38" s="35">
        <v>0</v>
      </c>
      <c r="D38" s="35">
        <v>0</v>
      </c>
      <c r="E38" s="35">
        <v>0</v>
      </c>
      <c r="F38" s="35">
        <v>0</v>
      </c>
      <c r="G38" s="35">
        <v>0</v>
      </c>
      <c r="H38" s="35">
        <v>0</v>
      </c>
      <c r="I38" s="35">
        <v>0</v>
      </c>
      <c r="J38" s="35">
        <v>0</v>
      </c>
      <c r="K38" s="35">
        <v>0</v>
      </c>
      <c r="L38" s="35">
        <v>0</v>
      </c>
      <c r="M38" s="35">
        <v>0</v>
      </c>
      <c r="N38" s="35">
        <v>0</v>
      </c>
      <c r="O38" s="35">
        <v>0</v>
      </c>
      <c r="P38" s="35">
        <v>0</v>
      </c>
      <c r="Q38" s="35">
        <v>0</v>
      </c>
      <c r="R38" s="35">
        <v>0</v>
      </c>
      <c r="S38" s="35">
        <v>0</v>
      </c>
      <c r="T38" s="35">
        <v>0</v>
      </c>
      <c r="U38" s="35">
        <v>0</v>
      </c>
      <c r="V38" s="35">
        <v>0</v>
      </c>
    </row>
    <row r="39" spans="1:22" x14ac:dyDescent="0.3">
      <c r="A39" s="35" t="s">
        <v>48</v>
      </c>
      <c r="B39" s="44" t="s">
        <v>64</v>
      </c>
      <c r="C39" s="35">
        <v>0</v>
      </c>
      <c r="D39" s="35">
        <v>0</v>
      </c>
      <c r="E39" s="35">
        <v>0</v>
      </c>
      <c r="F39" s="35">
        <v>0</v>
      </c>
      <c r="G39" s="35">
        <v>0</v>
      </c>
      <c r="H39" s="35">
        <v>0</v>
      </c>
      <c r="I39" s="35">
        <v>0</v>
      </c>
      <c r="J39" s="35">
        <v>0</v>
      </c>
      <c r="K39" s="35">
        <v>0</v>
      </c>
      <c r="L39" s="35">
        <v>0</v>
      </c>
      <c r="M39" s="35">
        <v>0</v>
      </c>
      <c r="N39" s="35">
        <v>0</v>
      </c>
      <c r="O39" s="35">
        <v>0</v>
      </c>
      <c r="P39" s="35">
        <v>0</v>
      </c>
      <c r="Q39" s="35">
        <v>0</v>
      </c>
      <c r="R39" s="35">
        <v>0</v>
      </c>
      <c r="S39" s="35">
        <v>0</v>
      </c>
      <c r="T39" s="35">
        <v>0</v>
      </c>
      <c r="U39" s="35">
        <v>0</v>
      </c>
      <c r="V39" s="35">
        <v>0</v>
      </c>
    </row>
    <row r="40" spans="1:22" x14ac:dyDescent="0.3">
      <c r="A40" s="35" t="s">
        <v>49</v>
      </c>
      <c r="B40" s="36" t="s">
        <v>57</v>
      </c>
      <c r="C40" s="35">
        <v>0</v>
      </c>
      <c r="D40" s="35">
        <v>0</v>
      </c>
      <c r="E40" s="35">
        <v>0</v>
      </c>
      <c r="F40" s="35">
        <v>0</v>
      </c>
      <c r="G40" s="35">
        <v>0</v>
      </c>
      <c r="H40" s="35">
        <v>0</v>
      </c>
      <c r="I40" s="35">
        <v>0</v>
      </c>
      <c r="J40" s="35">
        <v>0</v>
      </c>
      <c r="K40" s="35">
        <v>0</v>
      </c>
      <c r="L40" s="35">
        <v>0</v>
      </c>
      <c r="M40" s="35">
        <v>0</v>
      </c>
      <c r="N40" s="35">
        <v>0</v>
      </c>
      <c r="O40" s="35">
        <v>0</v>
      </c>
      <c r="P40" s="35">
        <v>0</v>
      </c>
      <c r="Q40" s="35">
        <v>0</v>
      </c>
      <c r="R40" s="35">
        <v>0</v>
      </c>
      <c r="S40" s="35">
        <v>0</v>
      </c>
      <c r="T40" s="35">
        <v>0</v>
      </c>
      <c r="U40" s="35">
        <v>0</v>
      </c>
      <c r="V40" s="35">
        <v>0</v>
      </c>
    </row>
    <row r="41" spans="1:22" x14ac:dyDescent="0.3">
      <c r="A41" s="35" t="s">
        <v>50</v>
      </c>
      <c r="B41" s="43" t="s">
        <v>61</v>
      </c>
      <c r="C41" s="35">
        <v>1</v>
      </c>
      <c r="D41" s="35">
        <v>1</v>
      </c>
      <c r="E41" s="35">
        <v>1</v>
      </c>
      <c r="F41" s="35">
        <v>1</v>
      </c>
      <c r="G41" s="35">
        <v>1</v>
      </c>
      <c r="H41" s="35">
        <v>0</v>
      </c>
      <c r="I41" s="35">
        <v>0</v>
      </c>
      <c r="J41" s="35">
        <v>0</v>
      </c>
      <c r="K41" s="35">
        <v>0</v>
      </c>
      <c r="L41" s="35">
        <v>0</v>
      </c>
      <c r="M41" s="35">
        <v>0</v>
      </c>
      <c r="N41" s="35">
        <v>0</v>
      </c>
      <c r="O41" s="35">
        <v>0</v>
      </c>
      <c r="P41" s="35">
        <v>0</v>
      </c>
      <c r="Q41" s="35">
        <v>0</v>
      </c>
      <c r="R41" s="35">
        <v>0</v>
      </c>
      <c r="S41" s="35">
        <v>0</v>
      </c>
      <c r="T41" s="35">
        <v>0</v>
      </c>
      <c r="U41" s="35">
        <v>0</v>
      </c>
      <c r="V41" s="35">
        <v>0</v>
      </c>
    </row>
    <row r="42" spans="1:22" x14ac:dyDescent="0.3">
      <c r="A42" s="35" t="s">
        <v>79</v>
      </c>
      <c r="B42" s="43" t="s">
        <v>59</v>
      </c>
      <c r="C42" s="35">
        <v>1</v>
      </c>
      <c r="D42" s="35">
        <v>1</v>
      </c>
      <c r="E42" s="35">
        <v>1</v>
      </c>
      <c r="F42" s="35">
        <v>1</v>
      </c>
      <c r="G42" s="35">
        <v>1</v>
      </c>
      <c r="H42" s="35">
        <v>1</v>
      </c>
      <c r="I42" s="35">
        <v>1</v>
      </c>
      <c r="J42" s="35">
        <v>1</v>
      </c>
      <c r="K42" s="35">
        <v>1</v>
      </c>
      <c r="L42" s="35">
        <v>1</v>
      </c>
      <c r="M42" s="35">
        <v>1</v>
      </c>
      <c r="N42" s="35">
        <v>1</v>
      </c>
      <c r="O42" s="35">
        <v>1</v>
      </c>
      <c r="P42" s="35">
        <v>1</v>
      </c>
      <c r="Q42" s="35">
        <v>1</v>
      </c>
      <c r="R42" s="35">
        <v>1</v>
      </c>
      <c r="S42" s="35">
        <v>1</v>
      </c>
      <c r="T42" s="35">
        <v>1</v>
      </c>
      <c r="U42" s="35">
        <v>1</v>
      </c>
      <c r="V42" s="35">
        <v>1</v>
      </c>
    </row>
    <row r="43" spans="1:22" x14ac:dyDescent="0.3">
      <c r="A43" s="35" t="s">
        <v>80</v>
      </c>
      <c r="B43" s="36" t="s">
        <v>62</v>
      </c>
      <c r="C43" s="35">
        <v>1</v>
      </c>
      <c r="D43" s="35">
        <v>1</v>
      </c>
      <c r="E43" s="35">
        <v>0</v>
      </c>
      <c r="F43" s="35">
        <v>0</v>
      </c>
      <c r="G43" s="35">
        <v>0</v>
      </c>
      <c r="H43" s="35">
        <v>0</v>
      </c>
      <c r="I43" s="35">
        <v>0</v>
      </c>
      <c r="J43" s="35">
        <v>0</v>
      </c>
      <c r="K43" s="35">
        <v>0</v>
      </c>
      <c r="L43" s="35">
        <v>0</v>
      </c>
      <c r="M43" s="35">
        <v>0</v>
      </c>
      <c r="N43" s="35">
        <v>0</v>
      </c>
      <c r="O43" s="35">
        <v>0</v>
      </c>
      <c r="P43" s="35">
        <v>0</v>
      </c>
      <c r="Q43" s="35">
        <v>0</v>
      </c>
      <c r="R43" s="35">
        <v>0</v>
      </c>
      <c r="S43" s="35">
        <v>0</v>
      </c>
      <c r="T43" s="35">
        <v>0</v>
      </c>
      <c r="U43" s="35">
        <v>0</v>
      </c>
      <c r="V43" s="35">
        <v>0</v>
      </c>
    </row>
    <row r="44" spans="1:22" x14ac:dyDescent="0.3">
      <c r="A44" s="35" t="s">
        <v>81</v>
      </c>
      <c r="B44" s="36" t="s">
        <v>57</v>
      </c>
      <c r="C44" s="35">
        <v>1</v>
      </c>
      <c r="D44" s="35">
        <v>1</v>
      </c>
      <c r="E44" s="35">
        <v>1</v>
      </c>
      <c r="F44" s="35">
        <v>1</v>
      </c>
      <c r="G44" s="35">
        <v>1</v>
      </c>
      <c r="H44" s="35">
        <v>1</v>
      </c>
      <c r="I44" s="35">
        <v>1</v>
      </c>
      <c r="J44" s="35">
        <v>0</v>
      </c>
      <c r="K44" s="35">
        <v>0</v>
      </c>
      <c r="L44" s="35">
        <v>0</v>
      </c>
      <c r="M44" s="35">
        <v>0</v>
      </c>
      <c r="N44" s="35">
        <v>0</v>
      </c>
      <c r="O44" s="35">
        <v>0</v>
      </c>
      <c r="P44" s="35">
        <v>0</v>
      </c>
      <c r="Q44" s="35">
        <v>0</v>
      </c>
      <c r="R44" s="35">
        <v>0</v>
      </c>
      <c r="S44" s="35">
        <v>0</v>
      </c>
      <c r="T44" s="35">
        <v>0</v>
      </c>
      <c r="U44" s="35">
        <v>0</v>
      </c>
      <c r="V44" s="35">
        <v>0</v>
      </c>
    </row>
    <row r="45" spans="1:22" x14ac:dyDescent="0.3">
      <c r="A45" s="35" t="s">
        <v>51</v>
      </c>
      <c r="B45" s="36" t="s">
        <v>56</v>
      </c>
      <c r="C45" s="35">
        <v>1</v>
      </c>
      <c r="D45" s="35">
        <v>1</v>
      </c>
      <c r="E45" s="35">
        <v>0</v>
      </c>
      <c r="F45" s="35">
        <v>0</v>
      </c>
      <c r="G45" s="35">
        <v>0</v>
      </c>
      <c r="H45" s="35">
        <v>0</v>
      </c>
      <c r="I45" s="35">
        <v>0</v>
      </c>
      <c r="J45" s="35">
        <v>0</v>
      </c>
      <c r="K45" s="35">
        <v>0</v>
      </c>
      <c r="L45" s="35">
        <v>0</v>
      </c>
      <c r="M45" s="35">
        <v>0</v>
      </c>
      <c r="N45" s="35">
        <v>0</v>
      </c>
      <c r="O45" s="35">
        <v>0</v>
      </c>
      <c r="P45" s="35">
        <v>0</v>
      </c>
      <c r="Q45" s="35">
        <v>0</v>
      </c>
      <c r="R45" s="35">
        <v>0</v>
      </c>
      <c r="S45" s="35">
        <v>0</v>
      </c>
      <c r="T45" s="35">
        <v>0</v>
      </c>
      <c r="U45" s="35">
        <v>0</v>
      </c>
      <c r="V45" s="35">
        <v>0</v>
      </c>
    </row>
    <row r="46" spans="1:22" x14ac:dyDescent="0.3">
      <c r="A46" s="35" t="s">
        <v>52</v>
      </c>
      <c r="B46" s="36" t="s">
        <v>56</v>
      </c>
      <c r="C46" s="35">
        <v>1</v>
      </c>
      <c r="D46" s="35">
        <v>1</v>
      </c>
      <c r="E46" s="35">
        <v>0</v>
      </c>
      <c r="F46" s="35">
        <v>0</v>
      </c>
      <c r="G46" s="35">
        <v>0</v>
      </c>
      <c r="H46" s="35">
        <v>0</v>
      </c>
      <c r="I46" s="35">
        <v>0</v>
      </c>
      <c r="J46" s="35">
        <v>0</v>
      </c>
      <c r="K46" s="35">
        <v>0</v>
      </c>
      <c r="L46" s="35">
        <v>0</v>
      </c>
      <c r="M46" s="35">
        <v>0</v>
      </c>
      <c r="N46" s="35">
        <v>0</v>
      </c>
      <c r="O46" s="35">
        <v>0</v>
      </c>
      <c r="P46" s="35">
        <v>0</v>
      </c>
      <c r="Q46" s="35">
        <v>0</v>
      </c>
      <c r="R46" s="35">
        <v>0</v>
      </c>
      <c r="S46" s="35">
        <v>0</v>
      </c>
      <c r="T46" s="35">
        <v>0</v>
      </c>
      <c r="U46" s="35">
        <v>0</v>
      </c>
      <c r="V46" s="35">
        <v>0</v>
      </c>
    </row>
    <row r="47" spans="1:22" x14ac:dyDescent="0.3">
      <c r="A47" s="35" t="s">
        <v>53</v>
      </c>
      <c r="B47" s="36" t="s">
        <v>56</v>
      </c>
      <c r="C47" s="35">
        <v>1</v>
      </c>
      <c r="D47" s="35">
        <v>1</v>
      </c>
      <c r="E47" s="35">
        <v>0</v>
      </c>
      <c r="F47" s="35">
        <v>0</v>
      </c>
      <c r="G47" s="35">
        <v>0</v>
      </c>
      <c r="H47" s="35">
        <v>0</v>
      </c>
      <c r="I47" s="35">
        <v>0</v>
      </c>
      <c r="J47" s="35">
        <v>0</v>
      </c>
      <c r="K47" s="35">
        <v>0</v>
      </c>
      <c r="L47" s="35">
        <v>0</v>
      </c>
      <c r="M47" s="35">
        <v>0</v>
      </c>
      <c r="N47" s="35">
        <v>0</v>
      </c>
      <c r="O47" s="35">
        <v>0</v>
      </c>
      <c r="P47" s="35">
        <v>0</v>
      </c>
      <c r="Q47" s="35">
        <v>0</v>
      </c>
      <c r="R47" s="35">
        <v>0</v>
      </c>
      <c r="S47" s="35">
        <v>0</v>
      </c>
      <c r="T47" s="35">
        <v>0</v>
      </c>
      <c r="U47" s="35">
        <v>0</v>
      </c>
      <c r="V47" s="35">
        <v>0</v>
      </c>
    </row>
    <row r="48" spans="1:22" x14ac:dyDescent="0.3">
      <c r="A48" s="35" t="s">
        <v>54</v>
      </c>
      <c r="B48" s="36" t="s">
        <v>57</v>
      </c>
      <c r="C48" s="35">
        <v>1</v>
      </c>
      <c r="D48" s="35">
        <v>0</v>
      </c>
      <c r="E48" s="35">
        <v>0</v>
      </c>
      <c r="F48" s="35">
        <v>0</v>
      </c>
      <c r="G48" s="35">
        <v>0</v>
      </c>
      <c r="H48" s="35">
        <v>0</v>
      </c>
      <c r="I48" s="35">
        <v>0</v>
      </c>
      <c r="J48" s="35">
        <v>0</v>
      </c>
      <c r="K48" s="35">
        <v>0</v>
      </c>
      <c r="L48" s="35">
        <v>0</v>
      </c>
      <c r="M48" s="35">
        <v>0</v>
      </c>
      <c r="N48" s="35">
        <v>0</v>
      </c>
      <c r="O48" s="35">
        <v>0</v>
      </c>
      <c r="P48" s="35">
        <v>0</v>
      </c>
      <c r="Q48" s="35">
        <v>0</v>
      </c>
      <c r="R48" s="35">
        <v>0</v>
      </c>
      <c r="S48" s="35">
        <v>0</v>
      </c>
      <c r="T48" s="35">
        <v>0</v>
      </c>
      <c r="U48" s="35">
        <v>0</v>
      </c>
      <c r="V48" s="35">
        <v>0</v>
      </c>
    </row>
    <row r="49" spans="1:2" x14ac:dyDescent="0.3">
      <c r="A49" s="94"/>
      <c r="B49" s="94"/>
    </row>
    <row r="50" spans="1:2" x14ac:dyDescent="0.3">
      <c r="A50" s="95" t="s">
        <v>147</v>
      </c>
      <c r="B50" s="94"/>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60529-8F5E-41C4-887E-3BCA723618E8}">
  <sheetPr codeName="Sheet19">
    <tabColor rgb="FF92D050"/>
  </sheetPr>
  <dimension ref="A1:V50"/>
  <sheetViews>
    <sheetView zoomScaleNormal="100" workbookViewId="0">
      <selection activeCell="H71" sqref="H71"/>
    </sheetView>
  </sheetViews>
  <sheetFormatPr defaultRowHeight="14.4" x14ac:dyDescent="0.3"/>
  <cols>
    <col min="1" max="1" width="12.6640625" style="38" customWidth="1"/>
    <col min="2" max="2" width="51.88671875" style="38" bestFit="1" customWidth="1"/>
    <col min="3" max="4" width="51.88671875" style="60" bestFit="1" customWidth="1"/>
    <col min="5" max="6" width="49.88671875" style="60" bestFit="1" customWidth="1"/>
    <col min="7" max="22" width="40" style="60" bestFit="1" customWidth="1"/>
    <col min="23" max="16384" width="8.88671875" style="38"/>
  </cols>
  <sheetData>
    <row r="1" spans="1:22" s="12" customFormat="1" ht="13.8" x14ac:dyDescent="0.25">
      <c r="A1" s="33" t="s">
        <v>32</v>
      </c>
      <c r="B1" s="33" t="s">
        <v>144</v>
      </c>
      <c r="C1" s="92">
        <v>2021</v>
      </c>
      <c r="D1" s="34">
        <v>2022</v>
      </c>
      <c r="E1" s="92">
        <v>2023</v>
      </c>
      <c r="F1" s="34">
        <v>2024</v>
      </c>
      <c r="G1" s="92">
        <v>2025</v>
      </c>
      <c r="H1" s="34">
        <v>2026</v>
      </c>
      <c r="I1" s="92">
        <v>2027</v>
      </c>
      <c r="J1" s="34">
        <v>2028</v>
      </c>
      <c r="K1" s="92">
        <v>2029</v>
      </c>
      <c r="L1" s="34">
        <v>2030</v>
      </c>
      <c r="M1" s="92">
        <v>2031</v>
      </c>
      <c r="N1" s="34">
        <v>2032</v>
      </c>
      <c r="O1" s="92">
        <v>2033</v>
      </c>
      <c r="P1" s="34">
        <v>2034</v>
      </c>
      <c r="Q1" s="92">
        <v>2035</v>
      </c>
      <c r="R1" s="34">
        <v>2036</v>
      </c>
      <c r="S1" s="92">
        <v>2037</v>
      </c>
      <c r="T1" s="34">
        <v>2038</v>
      </c>
      <c r="U1" s="92">
        <v>2039</v>
      </c>
      <c r="V1" s="34">
        <v>2040</v>
      </c>
    </row>
    <row r="2" spans="1:22" x14ac:dyDescent="0.3">
      <c r="A2" s="35" t="s">
        <v>63</v>
      </c>
      <c r="B2" s="36" t="s">
        <v>57</v>
      </c>
      <c r="C2" s="93" t="str">
        <f>IF(DTE_Lifespans_existing!C2=1,Use_case_lifespans!$B2,0)</f>
        <v>Near Earth Robotic - LEO Science</v>
      </c>
      <c r="D2" s="93" t="str">
        <f>IF(DTE_Lifespans_existing!D2=1,Use_case_lifespans!$B2,0)</f>
        <v>Near Earth Robotic - LEO Science</v>
      </c>
      <c r="E2" s="93">
        <f>IF(DTE_Lifespans_existing!E2=1,Use_case_lifespans!$B2,0)</f>
        <v>0</v>
      </c>
      <c r="F2" s="93">
        <f>IF(DTE_Lifespans_existing!F2=1,Use_case_lifespans!$B2,0)</f>
        <v>0</v>
      </c>
      <c r="G2" s="93">
        <f>IF(DTE_Lifespans_existing!G2=1,Use_case_lifespans!$B2,0)</f>
        <v>0</v>
      </c>
      <c r="H2" s="93">
        <f>IF(DTE_Lifespans_existing!H2=1,Use_case_lifespans!$B2,0)</f>
        <v>0</v>
      </c>
      <c r="I2" s="93">
        <f>IF(DTE_Lifespans_existing!I2=1,Use_case_lifespans!$B2,0)</f>
        <v>0</v>
      </c>
      <c r="J2" s="93">
        <f>IF(DTE_Lifespans_existing!J2=1,Use_case_lifespans!$B2,0)</f>
        <v>0</v>
      </c>
      <c r="K2" s="93">
        <f>IF(DTE_Lifespans_existing!K2=1,Use_case_lifespans!$B2,0)</f>
        <v>0</v>
      </c>
      <c r="L2" s="93">
        <f>IF(DTE_Lifespans_existing!L2=1,Use_case_lifespans!$B2,0)</f>
        <v>0</v>
      </c>
      <c r="M2" s="93">
        <f>IF(DTE_Lifespans_existing!M2=1,Use_case_lifespans!$B2,0)</f>
        <v>0</v>
      </c>
      <c r="N2" s="93">
        <f>IF(DTE_Lifespans_existing!N2=1,Use_case_lifespans!$B2,0)</f>
        <v>0</v>
      </c>
      <c r="O2" s="93">
        <f>IF(DTE_Lifespans_existing!O2=1,Use_case_lifespans!$B2,0)</f>
        <v>0</v>
      </c>
      <c r="P2" s="93">
        <f>IF(DTE_Lifespans_existing!P2=1,Use_case_lifespans!$B2,0)</f>
        <v>0</v>
      </c>
      <c r="Q2" s="93">
        <f>IF(DTE_Lifespans_existing!Q2=1,Use_case_lifespans!$B2,0)</f>
        <v>0</v>
      </c>
      <c r="R2" s="93">
        <f>IF(DTE_Lifespans_existing!R2=1,Use_case_lifespans!$B2,0)</f>
        <v>0</v>
      </c>
      <c r="S2" s="93">
        <f>IF(DTE_Lifespans_existing!S2=1,Use_case_lifespans!$B2,0)</f>
        <v>0</v>
      </c>
      <c r="T2" s="93">
        <f>IF(DTE_Lifespans_existing!T2=1,Use_case_lifespans!$B2,0)</f>
        <v>0</v>
      </c>
      <c r="U2" s="93">
        <f>IF(DTE_Lifespans_existing!U2=1,Use_case_lifespans!$B2,0)</f>
        <v>0</v>
      </c>
      <c r="V2" s="93">
        <f>IF(DTE_Lifespans_existing!V2=1,Use_case_lifespans!$B2,0)</f>
        <v>0</v>
      </c>
    </row>
    <row r="3" spans="1:22" x14ac:dyDescent="0.3">
      <c r="A3" s="35" t="s">
        <v>33</v>
      </c>
      <c r="B3" s="36" t="s">
        <v>57</v>
      </c>
      <c r="C3" s="93" t="str">
        <f>IF(DTE_Lifespans_existing!C3=1,Use_case_lifespans!$B3,0)</f>
        <v>Near Earth Robotic - LEO Science</v>
      </c>
      <c r="D3" s="93" t="str">
        <f>IF(DTE_Lifespans_existing!D3=1,Use_case_lifespans!$B3,0)</f>
        <v>Near Earth Robotic - LEO Science</v>
      </c>
      <c r="E3" s="93" t="str">
        <f>IF(DTE_Lifespans_existing!E3=1,Use_case_lifespans!$B3,0)</f>
        <v>Near Earth Robotic - LEO Science</v>
      </c>
      <c r="F3" s="93" t="str">
        <f>IF(DTE_Lifespans_existing!F3=1,Use_case_lifespans!$B3,0)</f>
        <v>Near Earth Robotic - LEO Science</v>
      </c>
      <c r="G3" s="93">
        <f>IF(DTE_Lifespans_existing!G3=1,Use_case_lifespans!$B3,0)</f>
        <v>0</v>
      </c>
      <c r="H3" s="93">
        <f>IF(DTE_Lifespans_existing!H3=1,Use_case_lifespans!$B3,0)</f>
        <v>0</v>
      </c>
      <c r="I3" s="93">
        <f>IF(DTE_Lifespans_existing!I3=1,Use_case_lifespans!$B3,0)</f>
        <v>0</v>
      </c>
      <c r="J3" s="93">
        <f>IF(DTE_Lifespans_existing!J3=1,Use_case_lifespans!$B3,0)</f>
        <v>0</v>
      </c>
      <c r="K3" s="93">
        <f>IF(DTE_Lifespans_existing!K3=1,Use_case_lifespans!$B3,0)</f>
        <v>0</v>
      </c>
      <c r="L3" s="93">
        <f>IF(DTE_Lifespans_existing!L3=1,Use_case_lifespans!$B3,0)</f>
        <v>0</v>
      </c>
      <c r="M3" s="93">
        <f>IF(DTE_Lifespans_existing!M3=1,Use_case_lifespans!$B3,0)</f>
        <v>0</v>
      </c>
      <c r="N3" s="93">
        <f>IF(DTE_Lifespans_existing!N3=1,Use_case_lifespans!$B3,0)</f>
        <v>0</v>
      </c>
      <c r="O3" s="93">
        <f>IF(DTE_Lifespans_existing!O3=1,Use_case_lifespans!$B3,0)</f>
        <v>0</v>
      </c>
      <c r="P3" s="93">
        <f>IF(DTE_Lifespans_existing!P3=1,Use_case_lifespans!$B3,0)</f>
        <v>0</v>
      </c>
      <c r="Q3" s="93">
        <f>IF(DTE_Lifespans_existing!Q3=1,Use_case_lifespans!$B3,0)</f>
        <v>0</v>
      </c>
      <c r="R3" s="93">
        <f>IF(DTE_Lifespans_existing!R3=1,Use_case_lifespans!$B3,0)</f>
        <v>0</v>
      </c>
      <c r="S3" s="93">
        <f>IF(DTE_Lifespans_existing!S3=1,Use_case_lifespans!$B3,0)</f>
        <v>0</v>
      </c>
      <c r="T3" s="93">
        <f>IF(DTE_Lifespans_existing!T3=1,Use_case_lifespans!$B3,0)</f>
        <v>0</v>
      </c>
      <c r="U3" s="93">
        <f>IF(DTE_Lifespans_existing!U3=1,Use_case_lifespans!$B3,0)</f>
        <v>0</v>
      </c>
      <c r="V3" s="93">
        <f>IF(DTE_Lifespans_existing!V3=1,Use_case_lifespans!$B3,0)</f>
        <v>0</v>
      </c>
    </row>
    <row r="4" spans="1:22" x14ac:dyDescent="0.3">
      <c r="A4" s="35" t="s">
        <v>65</v>
      </c>
      <c r="B4" s="36" t="s">
        <v>57</v>
      </c>
      <c r="C4" s="93" t="str">
        <f>IF(DTE_Lifespans_existing!C4=1,Use_case_lifespans!$B4,0)</f>
        <v>Near Earth Robotic - LEO Science</v>
      </c>
      <c r="D4" s="93" t="str">
        <f>IF(DTE_Lifespans_existing!D4=1,Use_case_lifespans!$B4,0)</f>
        <v>Near Earth Robotic - LEO Science</v>
      </c>
      <c r="E4" s="93" t="str">
        <f>IF(DTE_Lifespans_existing!E4=1,Use_case_lifespans!$B4,0)</f>
        <v>Near Earth Robotic - LEO Science</v>
      </c>
      <c r="F4" s="93" t="str">
        <f>IF(DTE_Lifespans_existing!F4=1,Use_case_lifespans!$B4,0)</f>
        <v>Near Earth Robotic - LEO Science</v>
      </c>
      <c r="G4" s="93" t="str">
        <f>IF(DTE_Lifespans_existing!G4=1,Use_case_lifespans!$B4,0)</f>
        <v>Near Earth Robotic - LEO Science</v>
      </c>
      <c r="H4" s="93" t="str">
        <f>IF(DTE_Lifespans_existing!H4=1,Use_case_lifespans!$B4,0)</f>
        <v>Near Earth Robotic - LEO Science</v>
      </c>
      <c r="I4" s="93">
        <f>IF(DTE_Lifespans_existing!I4=1,Use_case_lifespans!$B4,0)</f>
        <v>0</v>
      </c>
      <c r="J4" s="93">
        <f>IF(DTE_Lifespans_existing!J4=1,Use_case_lifespans!$B4,0)</f>
        <v>0</v>
      </c>
      <c r="K4" s="93">
        <f>IF(DTE_Lifespans_existing!K4=1,Use_case_lifespans!$B4,0)</f>
        <v>0</v>
      </c>
      <c r="L4" s="93">
        <f>IF(DTE_Lifespans_existing!L4=1,Use_case_lifespans!$B4,0)</f>
        <v>0</v>
      </c>
      <c r="M4" s="93">
        <f>IF(DTE_Lifespans_existing!M4=1,Use_case_lifespans!$B4,0)</f>
        <v>0</v>
      </c>
      <c r="N4" s="93">
        <f>IF(DTE_Lifespans_existing!N4=1,Use_case_lifespans!$B4,0)</f>
        <v>0</v>
      </c>
      <c r="O4" s="93">
        <f>IF(DTE_Lifespans_existing!O4=1,Use_case_lifespans!$B4,0)</f>
        <v>0</v>
      </c>
      <c r="P4" s="93">
        <f>IF(DTE_Lifespans_existing!P4=1,Use_case_lifespans!$B4,0)</f>
        <v>0</v>
      </c>
      <c r="Q4" s="93">
        <f>IF(DTE_Lifespans_existing!Q4=1,Use_case_lifespans!$B4,0)</f>
        <v>0</v>
      </c>
      <c r="R4" s="93">
        <f>IF(DTE_Lifespans_existing!R4=1,Use_case_lifespans!$B4,0)</f>
        <v>0</v>
      </c>
      <c r="S4" s="93">
        <f>IF(DTE_Lifespans_existing!S4=1,Use_case_lifespans!$B4,0)</f>
        <v>0</v>
      </c>
      <c r="T4" s="93">
        <f>IF(DTE_Lifespans_existing!T4=1,Use_case_lifespans!$B4,0)</f>
        <v>0</v>
      </c>
      <c r="U4" s="93">
        <f>IF(DTE_Lifespans_existing!U4=1,Use_case_lifespans!$B4,0)</f>
        <v>0</v>
      </c>
      <c r="V4" s="93">
        <f>IF(DTE_Lifespans_existing!V4=1,Use_case_lifespans!$B4,0)</f>
        <v>0</v>
      </c>
    </row>
    <row r="5" spans="1:22" x14ac:dyDescent="0.3">
      <c r="A5" s="35" t="s">
        <v>66</v>
      </c>
      <c r="B5" s="42" t="s">
        <v>59</v>
      </c>
      <c r="C5" s="93" t="str">
        <f>IF(DTE_Lifespans_existing!C5=1,Use_case_lifespans!$B5,0)</f>
        <v>Human Space Flight</v>
      </c>
      <c r="D5" s="93" t="str">
        <f>IF(DTE_Lifespans_existing!D5=1,Use_case_lifespans!$B5,0)</f>
        <v>Human Space Flight</v>
      </c>
      <c r="E5" s="93" t="str">
        <f>IF(DTE_Lifespans_existing!E5=1,Use_case_lifespans!$B5,0)</f>
        <v>Human Space Flight</v>
      </c>
      <c r="F5" s="93" t="str">
        <f>IF(DTE_Lifespans_existing!F5=1,Use_case_lifespans!$B5,0)</f>
        <v>Human Space Flight</v>
      </c>
      <c r="G5" s="93" t="str">
        <f>IF(DTE_Lifespans_existing!G5=1,Use_case_lifespans!$B5,0)</f>
        <v>Human Space Flight</v>
      </c>
      <c r="H5" s="93" t="str">
        <f>IF(DTE_Lifespans_existing!H5=1,Use_case_lifespans!$B5,0)</f>
        <v>Human Space Flight</v>
      </c>
      <c r="I5" s="93" t="str">
        <f>IF(DTE_Lifespans_existing!I5=1,Use_case_lifespans!$B5,0)</f>
        <v>Human Space Flight</v>
      </c>
      <c r="J5" s="93" t="str">
        <f>IF(DTE_Lifespans_existing!J5=1,Use_case_lifespans!$B5,0)</f>
        <v>Human Space Flight</v>
      </c>
      <c r="K5" s="93" t="str">
        <f>IF(DTE_Lifespans_existing!K5=1,Use_case_lifespans!$B5,0)</f>
        <v>Human Space Flight</v>
      </c>
      <c r="L5" s="93" t="str">
        <f>IF(DTE_Lifespans_existing!L5=1,Use_case_lifespans!$B5,0)</f>
        <v>Human Space Flight</v>
      </c>
      <c r="M5" s="93" t="str">
        <f>IF(DTE_Lifespans_existing!M5=1,Use_case_lifespans!$B5,0)</f>
        <v>Human Space Flight</v>
      </c>
      <c r="N5" s="93" t="str">
        <f>IF(DTE_Lifespans_existing!N5=1,Use_case_lifespans!$B5,0)</f>
        <v>Human Space Flight</v>
      </c>
      <c r="O5" s="93" t="str">
        <f>IF(DTE_Lifespans_existing!O5=1,Use_case_lifespans!$B5,0)</f>
        <v>Human Space Flight</v>
      </c>
      <c r="P5" s="93" t="str">
        <f>IF(DTE_Lifespans_existing!P5=1,Use_case_lifespans!$B5,0)</f>
        <v>Human Space Flight</v>
      </c>
      <c r="Q5" s="93" t="str">
        <f>IF(DTE_Lifespans_existing!Q5=1,Use_case_lifespans!$B5,0)</f>
        <v>Human Space Flight</v>
      </c>
      <c r="R5" s="93" t="str">
        <f>IF(DTE_Lifespans_existing!R5=1,Use_case_lifespans!$B5,0)</f>
        <v>Human Space Flight</v>
      </c>
      <c r="S5" s="93" t="str">
        <f>IF(DTE_Lifespans_existing!S5=1,Use_case_lifespans!$B5,0)</f>
        <v>Human Space Flight</v>
      </c>
      <c r="T5" s="93" t="str">
        <f>IF(DTE_Lifespans_existing!T5=1,Use_case_lifespans!$B5,0)</f>
        <v>Human Space Flight</v>
      </c>
      <c r="U5" s="93" t="str">
        <f>IF(DTE_Lifespans_existing!U5=1,Use_case_lifespans!$B5,0)</f>
        <v>Human Space Flight</v>
      </c>
      <c r="V5" s="93" t="str">
        <f>IF(DTE_Lifespans_existing!V5=1,Use_case_lifespans!$B5,0)</f>
        <v>Human Space Flight</v>
      </c>
    </row>
    <row r="6" spans="1:22" x14ac:dyDescent="0.3">
      <c r="A6" s="35" t="s">
        <v>67</v>
      </c>
      <c r="B6" s="43" t="s">
        <v>58</v>
      </c>
      <c r="C6" s="93" t="str">
        <f>IF(DTE_Lifespans_existing!C6=1,Use_case_lifespans!$B6,0)</f>
        <v>Launch Events</v>
      </c>
      <c r="D6" s="93" t="str">
        <f>IF(DTE_Lifespans_existing!D6=1,Use_case_lifespans!$B6,0)</f>
        <v>Launch Events</v>
      </c>
      <c r="E6" s="93" t="str">
        <f>IF(DTE_Lifespans_existing!E6=1,Use_case_lifespans!$B6,0)</f>
        <v>Launch Events</v>
      </c>
      <c r="F6" s="93" t="str">
        <f>IF(DTE_Lifespans_existing!F6=1,Use_case_lifespans!$B6,0)</f>
        <v>Launch Events</v>
      </c>
      <c r="G6" s="93">
        <f>IF(DTE_Lifespans_existing!G6=1,Use_case_lifespans!$B6,0)</f>
        <v>0</v>
      </c>
      <c r="H6" s="93">
        <f>IF(DTE_Lifespans_existing!H6=1,Use_case_lifespans!$B6,0)</f>
        <v>0</v>
      </c>
      <c r="I6" s="93">
        <f>IF(DTE_Lifespans_existing!I6=1,Use_case_lifespans!$B6,0)</f>
        <v>0</v>
      </c>
      <c r="J6" s="93">
        <f>IF(DTE_Lifespans_existing!J6=1,Use_case_lifespans!$B6,0)</f>
        <v>0</v>
      </c>
      <c r="K6" s="93">
        <f>IF(DTE_Lifespans_existing!K6=1,Use_case_lifespans!$B6,0)</f>
        <v>0</v>
      </c>
      <c r="L6" s="93">
        <f>IF(DTE_Lifespans_existing!L6=1,Use_case_lifespans!$B6,0)</f>
        <v>0</v>
      </c>
      <c r="M6" s="93">
        <f>IF(DTE_Lifespans_existing!M6=1,Use_case_lifespans!$B6,0)</f>
        <v>0</v>
      </c>
      <c r="N6" s="93">
        <f>IF(DTE_Lifespans_existing!N6=1,Use_case_lifespans!$B6,0)</f>
        <v>0</v>
      </c>
      <c r="O6" s="93">
        <f>IF(DTE_Lifespans_existing!O6=1,Use_case_lifespans!$B6,0)</f>
        <v>0</v>
      </c>
      <c r="P6" s="93">
        <f>IF(DTE_Lifespans_existing!P6=1,Use_case_lifespans!$B6,0)</f>
        <v>0</v>
      </c>
      <c r="Q6" s="93">
        <f>IF(DTE_Lifespans_existing!Q6=1,Use_case_lifespans!$B6,0)</f>
        <v>0</v>
      </c>
      <c r="R6" s="93">
        <f>IF(DTE_Lifespans_existing!R6=1,Use_case_lifespans!$B6,0)</f>
        <v>0</v>
      </c>
      <c r="S6" s="93">
        <f>IF(DTE_Lifespans_existing!S6=1,Use_case_lifespans!$B6,0)</f>
        <v>0</v>
      </c>
      <c r="T6" s="93">
        <f>IF(DTE_Lifespans_existing!T6=1,Use_case_lifespans!$B6,0)</f>
        <v>0</v>
      </c>
      <c r="U6" s="93">
        <f>IF(DTE_Lifespans_existing!U6=1,Use_case_lifespans!$B6,0)</f>
        <v>0</v>
      </c>
      <c r="V6" s="93">
        <f>IF(DTE_Lifespans_existing!V6=1,Use_case_lifespans!$B6,0)</f>
        <v>0</v>
      </c>
    </row>
    <row r="7" spans="1:22" x14ac:dyDescent="0.3">
      <c r="A7" s="35" t="s">
        <v>68</v>
      </c>
      <c r="B7" s="36" t="s">
        <v>57</v>
      </c>
      <c r="C7" s="93" t="str">
        <f>IF(DTE_Lifespans_existing!C7=1,Use_case_lifespans!$B7,0)</f>
        <v>Near Earth Robotic - LEO Science</v>
      </c>
      <c r="D7" s="93" t="str">
        <f>IF(DTE_Lifespans_existing!D7=1,Use_case_lifespans!$B7,0)</f>
        <v>Near Earth Robotic - LEO Science</v>
      </c>
      <c r="E7" s="93" t="str">
        <f>IF(DTE_Lifespans_existing!E7=1,Use_case_lifespans!$B7,0)</f>
        <v>Near Earth Robotic - LEO Science</v>
      </c>
      <c r="F7" s="93" t="str">
        <f>IF(DTE_Lifespans_existing!F7=1,Use_case_lifespans!$B7,0)</f>
        <v>Near Earth Robotic - LEO Science</v>
      </c>
      <c r="G7" s="93" t="str">
        <f>IF(DTE_Lifespans_existing!G7=1,Use_case_lifespans!$B7,0)</f>
        <v>Near Earth Robotic - LEO Science</v>
      </c>
      <c r="H7" s="93" t="str">
        <f>IF(DTE_Lifespans_existing!H7=1,Use_case_lifespans!$B7,0)</f>
        <v>Near Earth Robotic - LEO Science</v>
      </c>
      <c r="I7" s="93">
        <f>IF(DTE_Lifespans_existing!I7=1,Use_case_lifespans!$B7,0)</f>
        <v>0</v>
      </c>
      <c r="J7" s="93">
        <f>IF(DTE_Lifespans_existing!J7=1,Use_case_lifespans!$B7,0)</f>
        <v>0</v>
      </c>
      <c r="K7" s="93">
        <f>IF(DTE_Lifespans_existing!K7=1,Use_case_lifespans!$B7,0)</f>
        <v>0</v>
      </c>
      <c r="L7" s="93">
        <f>IF(DTE_Lifespans_existing!L7=1,Use_case_lifespans!$B7,0)</f>
        <v>0</v>
      </c>
      <c r="M7" s="93">
        <f>IF(DTE_Lifespans_existing!M7=1,Use_case_lifespans!$B7,0)</f>
        <v>0</v>
      </c>
      <c r="N7" s="93">
        <f>IF(DTE_Lifespans_existing!N7=1,Use_case_lifespans!$B7,0)</f>
        <v>0</v>
      </c>
      <c r="O7" s="93">
        <f>IF(DTE_Lifespans_existing!O7=1,Use_case_lifespans!$B7,0)</f>
        <v>0</v>
      </c>
      <c r="P7" s="93">
        <f>IF(DTE_Lifespans_existing!P7=1,Use_case_lifespans!$B7,0)</f>
        <v>0</v>
      </c>
      <c r="Q7" s="93">
        <f>IF(DTE_Lifespans_existing!Q7=1,Use_case_lifespans!$B7,0)</f>
        <v>0</v>
      </c>
      <c r="R7" s="93">
        <f>IF(DTE_Lifespans_existing!R7=1,Use_case_lifespans!$B7,0)</f>
        <v>0</v>
      </c>
      <c r="S7" s="93">
        <f>IF(DTE_Lifespans_existing!S7=1,Use_case_lifespans!$B7,0)</f>
        <v>0</v>
      </c>
      <c r="T7" s="93">
        <f>IF(DTE_Lifespans_existing!T7=1,Use_case_lifespans!$B7,0)</f>
        <v>0</v>
      </c>
      <c r="U7" s="93">
        <f>IF(DTE_Lifespans_existing!U7=1,Use_case_lifespans!$B7,0)</f>
        <v>0</v>
      </c>
      <c r="V7" s="93">
        <f>IF(DTE_Lifespans_existing!V7=1,Use_case_lifespans!$B7,0)</f>
        <v>0</v>
      </c>
    </row>
    <row r="8" spans="1:22" x14ac:dyDescent="0.3">
      <c r="A8" s="35" t="s">
        <v>34</v>
      </c>
      <c r="B8" s="44" t="s">
        <v>64</v>
      </c>
      <c r="C8" s="93" t="str">
        <f>IF(DTE_Lifespans_existing!C8=1,Use_case_lifespans!$B8,0)</f>
        <v>???</v>
      </c>
      <c r="D8" s="93" t="str">
        <f>IF(DTE_Lifespans_existing!D8=1,Use_case_lifespans!$B8,0)</f>
        <v>???</v>
      </c>
      <c r="E8" s="93" t="str">
        <f>IF(DTE_Lifespans_existing!E8=1,Use_case_lifespans!$B8,0)</f>
        <v>???</v>
      </c>
      <c r="F8" s="93" t="str">
        <f>IF(DTE_Lifespans_existing!F8=1,Use_case_lifespans!$B8,0)</f>
        <v>???</v>
      </c>
      <c r="G8" s="93" t="str">
        <f>IF(DTE_Lifespans_existing!G8=1,Use_case_lifespans!$B8,0)</f>
        <v>???</v>
      </c>
      <c r="H8" s="93" t="str">
        <f>IF(DTE_Lifespans_existing!H8=1,Use_case_lifespans!$B8,0)</f>
        <v>???</v>
      </c>
      <c r="I8" s="93" t="str">
        <f>IF(DTE_Lifespans_existing!I8=1,Use_case_lifespans!$B8,0)</f>
        <v>???</v>
      </c>
      <c r="J8" s="93" t="str">
        <f>IF(DTE_Lifespans_existing!J8=1,Use_case_lifespans!$B8,0)</f>
        <v>???</v>
      </c>
      <c r="K8" s="93" t="str">
        <f>IF(DTE_Lifespans_existing!K8=1,Use_case_lifespans!$B8,0)</f>
        <v>???</v>
      </c>
      <c r="L8" s="93" t="str">
        <f>IF(DTE_Lifespans_existing!L8=1,Use_case_lifespans!$B8,0)</f>
        <v>???</v>
      </c>
      <c r="M8" s="93" t="str">
        <f>IF(DTE_Lifespans_existing!M8=1,Use_case_lifespans!$B8,0)</f>
        <v>???</v>
      </c>
      <c r="N8" s="93" t="str">
        <f>IF(DTE_Lifespans_existing!N8=1,Use_case_lifespans!$B8,0)</f>
        <v>???</v>
      </c>
      <c r="O8" s="93" t="str">
        <f>IF(DTE_Lifespans_existing!O8=1,Use_case_lifespans!$B8,0)</f>
        <v>???</v>
      </c>
      <c r="P8" s="93" t="str">
        <f>IF(DTE_Lifespans_existing!P8=1,Use_case_lifespans!$B8,0)</f>
        <v>???</v>
      </c>
      <c r="Q8" s="93" t="str">
        <f>IF(DTE_Lifespans_existing!Q8=1,Use_case_lifespans!$B8,0)</f>
        <v>???</v>
      </c>
      <c r="R8" s="93" t="str">
        <f>IF(DTE_Lifespans_existing!R8=1,Use_case_lifespans!$B8,0)</f>
        <v>???</v>
      </c>
      <c r="S8" s="93" t="str">
        <f>IF(DTE_Lifespans_existing!S8=1,Use_case_lifespans!$B8,0)</f>
        <v>???</v>
      </c>
      <c r="T8" s="93" t="str">
        <f>IF(DTE_Lifespans_existing!T8=1,Use_case_lifespans!$B8,0)</f>
        <v>???</v>
      </c>
      <c r="U8" s="93" t="str">
        <f>IF(DTE_Lifespans_existing!U8=1,Use_case_lifespans!$B8,0)</f>
        <v>???</v>
      </c>
      <c r="V8" s="93" t="str">
        <f>IF(DTE_Lifespans_existing!V8=1,Use_case_lifespans!$B8,0)</f>
        <v>???</v>
      </c>
    </row>
    <row r="9" spans="1:22" x14ac:dyDescent="0.3">
      <c r="A9" s="35" t="s">
        <v>69</v>
      </c>
      <c r="B9" s="36" t="s">
        <v>57</v>
      </c>
      <c r="C9" s="93">
        <f>IF(DTE_Lifespans_existing!C9=1,Use_case_lifespans!$B9,0)</f>
        <v>0</v>
      </c>
      <c r="D9" s="93">
        <f>IF(DTE_Lifespans_existing!D9=1,Use_case_lifespans!$B9,0)</f>
        <v>0</v>
      </c>
      <c r="E9" s="93">
        <f>IF(DTE_Lifespans_existing!E9=1,Use_case_lifespans!$B9,0)</f>
        <v>0</v>
      </c>
      <c r="F9" s="93">
        <f>IF(DTE_Lifespans_existing!F9=1,Use_case_lifespans!$B9,0)</f>
        <v>0</v>
      </c>
      <c r="G9" s="93">
        <f>IF(DTE_Lifespans_existing!G9=1,Use_case_lifespans!$B9,0)</f>
        <v>0</v>
      </c>
      <c r="H9" s="93">
        <f>IF(DTE_Lifespans_existing!H9=1,Use_case_lifespans!$B9,0)</f>
        <v>0</v>
      </c>
      <c r="I9" s="93">
        <f>IF(DTE_Lifespans_existing!I9=1,Use_case_lifespans!$B9,0)</f>
        <v>0</v>
      </c>
      <c r="J9" s="93">
        <f>IF(DTE_Lifespans_existing!J9=1,Use_case_lifespans!$B9,0)</f>
        <v>0</v>
      </c>
      <c r="K9" s="93">
        <f>IF(DTE_Lifespans_existing!K9=1,Use_case_lifespans!$B9,0)</f>
        <v>0</v>
      </c>
      <c r="L9" s="93">
        <f>IF(DTE_Lifespans_existing!L9=1,Use_case_lifespans!$B9,0)</f>
        <v>0</v>
      </c>
      <c r="M9" s="93">
        <f>IF(DTE_Lifespans_existing!M9=1,Use_case_lifespans!$B9,0)</f>
        <v>0</v>
      </c>
      <c r="N9" s="93">
        <f>IF(DTE_Lifespans_existing!N9=1,Use_case_lifespans!$B9,0)</f>
        <v>0</v>
      </c>
      <c r="O9" s="93">
        <f>IF(DTE_Lifespans_existing!O9=1,Use_case_lifespans!$B9,0)</f>
        <v>0</v>
      </c>
      <c r="P9" s="93">
        <f>IF(DTE_Lifespans_existing!P9=1,Use_case_lifespans!$B9,0)</f>
        <v>0</v>
      </c>
      <c r="Q9" s="93">
        <f>IF(DTE_Lifespans_existing!Q9=1,Use_case_lifespans!$B9,0)</f>
        <v>0</v>
      </c>
      <c r="R9" s="93">
        <f>IF(DTE_Lifespans_existing!R9=1,Use_case_lifespans!$B9,0)</f>
        <v>0</v>
      </c>
      <c r="S9" s="93">
        <f>IF(DTE_Lifespans_existing!S9=1,Use_case_lifespans!$B9,0)</f>
        <v>0</v>
      </c>
      <c r="T9" s="93">
        <f>IF(DTE_Lifespans_existing!T9=1,Use_case_lifespans!$B9,0)</f>
        <v>0</v>
      </c>
      <c r="U9" s="93">
        <f>IF(DTE_Lifespans_existing!U9=1,Use_case_lifespans!$B9,0)</f>
        <v>0</v>
      </c>
      <c r="V9" s="93">
        <f>IF(DTE_Lifespans_existing!V9=1,Use_case_lifespans!$B9,0)</f>
        <v>0</v>
      </c>
    </row>
    <row r="10" spans="1:22" x14ac:dyDescent="0.3">
      <c r="A10" s="35" t="s">
        <v>70</v>
      </c>
      <c r="B10" s="43" t="s">
        <v>59</v>
      </c>
      <c r="C10" s="93" t="str">
        <f>IF(DTE_Lifespans_existing!C10=1,Use_case_lifespans!$B10,0)</f>
        <v>Human Space Flight</v>
      </c>
      <c r="D10" s="93" t="str">
        <f>IF(DTE_Lifespans_existing!D10=1,Use_case_lifespans!$B10,0)</f>
        <v>Human Space Flight</v>
      </c>
      <c r="E10" s="93" t="str">
        <f>IF(DTE_Lifespans_existing!E10=1,Use_case_lifespans!$B10,0)</f>
        <v>Human Space Flight</v>
      </c>
      <c r="F10" s="93" t="str">
        <f>IF(DTE_Lifespans_existing!F10=1,Use_case_lifespans!$B10,0)</f>
        <v>Human Space Flight</v>
      </c>
      <c r="G10" s="93" t="str">
        <f>IF(DTE_Lifespans_existing!G10=1,Use_case_lifespans!$B10,0)</f>
        <v>Human Space Flight</v>
      </c>
      <c r="H10" s="93" t="str">
        <f>IF(DTE_Lifespans_existing!H10=1,Use_case_lifespans!$B10,0)</f>
        <v>Human Space Flight</v>
      </c>
      <c r="I10" s="93" t="str">
        <f>IF(DTE_Lifespans_existing!I10=1,Use_case_lifespans!$B10,0)</f>
        <v>Human Space Flight</v>
      </c>
      <c r="J10" s="93" t="str">
        <f>IF(DTE_Lifespans_existing!J10=1,Use_case_lifespans!$B10,0)</f>
        <v>Human Space Flight</v>
      </c>
      <c r="K10" s="93" t="str">
        <f>IF(DTE_Lifespans_existing!K10=1,Use_case_lifespans!$B10,0)</f>
        <v>Human Space Flight</v>
      </c>
      <c r="L10" s="93" t="str">
        <f>IF(DTE_Lifespans_existing!L10=1,Use_case_lifespans!$B10,0)</f>
        <v>Human Space Flight</v>
      </c>
      <c r="M10" s="93">
        <f>IF(DTE_Lifespans_existing!M10=1,Use_case_lifespans!$B10,0)</f>
        <v>0</v>
      </c>
      <c r="N10" s="93">
        <f>IF(DTE_Lifespans_existing!N10=1,Use_case_lifespans!$B10,0)</f>
        <v>0</v>
      </c>
      <c r="O10" s="93">
        <f>IF(DTE_Lifespans_existing!O10=1,Use_case_lifespans!$B10,0)</f>
        <v>0</v>
      </c>
      <c r="P10" s="93">
        <f>IF(DTE_Lifespans_existing!P10=1,Use_case_lifespans!$B10,0)</f>
        <v>0</v>
      </c>
      <c r="Q10" s="93">
        <f>IF(DTE_Lifespans_existing!Q10=1,Use_case_lifespans!$B10,0)</f>
        <v>0</v>
      </c>
      <c r="R10" s="93">
        <f>IF(DTE_Lifespans_existing!R10=1,Use_case_lifespans!$B10,0)</f>
        <v>0</v>
      </c>
      <c r="S10" s="93">
        <f>IF(DTE_Lifespans_existing!S10=1,Use_case_lifespans!$B10,0)</f>
        <v>0</v>
      </c>
      <c r="T10" s="93">
        <f>IF(DTE_Lifespans_existing!T10=1,Use_case_lifespans!$B10,0)</f>
        <v>0</v>
      </c>
      <c r="U10" s="93">
        <f>IF(DTE_Lifespans_existing!U10=1,Use_case_lifespans!$B10,0)</f>
        <v>0</v>
      </c>
      <c r="V10" s="93">
        <f>IF(DTE_Lifespans_existing!V10=1,Use_case_lifespans!$B10,0)</f>
        <v>0</v>
      </c>
    </row>
    <row r="11" spans="1:22" x14ac:dyDescent="0.3">
      <c r="A11" s="35" t="s">
        <v>71</v>
      </c>
      <c r="B11" s="43" t="s">
        <v>58</v>
      </c>
      <c r="C11" s="93" t="str">
        <f>IF(DTE_Lifespans_existing!C11=1,Use_case_lifespans!$B11,0)</f>
        <v>Launch Events</v>
      </c>
      <c r="D11" s="93" t="str">
        <f>IF(DTE_Lifespans_existing!D11=1,Use_case_lifespans!$B11,0)</f>
        <v>Launch Events</v>
      </c>
      <c r="E11" s="93" t="str">
        <f>IF(DTE_Lifespans_existing!E11=1,Use_case_lifespans!$B11,0)</f>
        <v>Launch Events</v>
      </c>
      <c r="F11" s="93" t="str">
        <f>IF(DTE_Lifespans_existing!F11=1,Use_case_lifespans!$B11,0)</f>
        <v>Launch Events</v>
      </c>
      <c r="G11" s="93" t="str">
        <f>IF(DTE_Lifespans_existing!G11=1,Use_case_lifespans!$B11,0)</f>
        <v>Launch Events</v>
      </c>
      <c r="H11" s="93" t="str">
        <f>IF(DTE_Lifespans_existing!H11=1,Use_case_lifespans!$B11,0)</f>
        <v>Launch Events</v>
      </c>
      <c r="I11" s="93" t="str">
        <f>IF(DTE_Lifespans_existing!I11=1,Use_case_lifespans!$B11,0)</f>
        <v>Launch Events</v>
      </c>
      <c r="J11" s="93" t="str">
        <f>IF(DTE_Lifespans_existing!J11=1,Use_case_lifespans!$B11,0)</f>
        <v>Launch Events</v>
      </c>
      <c r="K11" s="93" t="str">
        <f>IF(DTE_Lifespans_existing!K11=1,Use_case_lifespans!$B11,0)</f>
        <v>Launch Events</v>
      </c>
      <c r="L11" s="93" t="str">
        <f>IF(DTE_Lifespans_existing!L11=1,Use_case_lifespans!$B11,0)</f>
        <v>Launch Events</v>
      </c>
      <c r="M11" s="93" t="str">
        <f>IF(DTE_Lifespans_existing!M11=1,Use_case_lifespans!$B11,0)</f>
        <v>Launch Events</v>
      </c>
      <c r="N11" s="93" t="str">
        <f>IF(DTE_Lifespans_existing!N11=1,Use_case_lifespans!$B11,0)</f>
        <v>Launch Events</v>
      </c>
      <c r="O11" s="93" t="str">
        <f>IF(DTE_Lifespans_existing!O11=1,Use_case_lifespans!$B11,0)</f>
        <v>Launch Events</v>
      </c>
      <c r="P11" s="93" t="str">
        <f>IF(DTE_Lifespans_existing!P11=1,Use_case_lifespans!$B11,0)</f>
        <v>Launch Events</v>
      </c>
      <c r="Q11" s="93" t="str">
        <f>IF(DTE_Lifespans_existing!Q11=1,Use_case_lifespans!$B11,0)</f>
        <v>Launch Events</v>
      </c>
      <c r="R11" s="93" t="str">
        <f>IF(DTE_Lifespans_existing!R11=1,Use_case_lifespans!$B11,0)</f>
        <v>Launch Events</v>
      </c>
      <c r="S11" s="93" t="str">
        <f>IF(DTE_Lifespans_existing!S11=1,Use_case_lifespans!$B11,0)</f>
        <v>Launch Events</v>
      </c>
      <c r="T11" s="93" t="str">
        <f>IF(DTE_Lifespans_existing!T11=1,Use_case_lifespans!$B11,0)</f>
        <v>Launch Events</v>
      </c>
      <c r="U11" s="93" t="str">
        <f>IF(DTE_Lifespans_existing!U11=1,Use_case_lifespans!$B11,0)</f>
        <v>Launch Events</v>
      </c>
      <c r="V11" s="93" t="str">
        <f>IF(DTE_Lifespans_existing!V11=1,Use_case_lifespans!$B11,0)</f>
        <v>Launch Events</v>
      </c>
    </row>
    <row r="12" spans="1:22" x14ac:dyDescent="0.3">
      <c r="A12" s="35" t="s">
        <v>72</v>
      </c>
      <c r="B12" s="42" t="s">
        <v>59</v>
      </c>
      <c r="C12" s="93" t="str">
        <f>IF(DTE_Lifespans_existing!C12=1,Use_case_lifespans!$B12,0)</f>
        <v>Human Space Flight</v>
      </c>
      <c r="D12" s="93" t="str">
        <f>IF(DTE_Lifespans_existing!D12=1,Use_case_lifespans!$B12,0)</f>
        <v>Human Space Flight</v>
      </c>
      <c r="E12" s="93" t="str">
        <f>IF(DTE_Lifespans_existing!E12=1,Use_case_lifespans!$B12,0)</f>
        <v>Human Space Flight</v>
      </c>
      <c r="F12" s="93" t="str">
        <f>IF(DTE_Lifespans_existing!F12=1,Use_case_lifespans!$B12,0)</f>
        <v>Human Space Flight</v>
      </c>
      <c r="G12" s="93" t="str">
        <f>IF(DTE_Lifespans_existing!G12=1,Use_case_lifespans!$B12,0)</f>
        <v>Human Space Flight</v>
      </c>
      <c r="H12" s="93" t="str">
        <f>IF(DTE_Lifespans_existing!H12=1,Use_case_lifespans!$B12,0)</f>
        <v>Human Space Flight</v>
      </c>
      <c r="I12" s="93" t="str">
        <f>IF(DTE_Lifespans_existing!I12=1,Use_case_lifespans!$B12,0)</f>
        <v>Human Space Flight</v>
      </c>
      <c r="J12" s="93" t="str">
        <f>IF(DTE_Lifespans_existing!J12=1,Use_case_lifespans!$B12,0)</f>
        <v>Human Space Flight</v>
      </c>
      <c r="K12" s="93" t="str">
        <f>IF(DTE_Lifespans_existing!K12=1,Use_case_lifespans!$B12,0)</f>
        <v>Human Space Flight</v>
      </c>
      <c r="L12" s="93" t="str">
        <f>IF(DTE_Lifespans_existing!L12=1,Use_case_lifespans!$B12,0)</f>
        <v>Human Space Flight</v>
      </c>
      <c r="M12" s="93" t="str">
        <f>IF(DTE_Lifespans_existing!M12=1,Use_case_lifespans!$B12,0)</f>
        <v>Human Space Flight</v>
      </c>
      <c r="N12" s="93" t="str">
        <f>IF(DTE_Lifespans_existing!N12=1,Use_case_lifespans!$B12,0)</f>
        <v>Human Space Flight</v>
      </c>
      <c r="O12" s="93" t="str">
        <f>IF(DTE_Lifespans_existing!O12=1,Use_case_lifespans!$B12,0)</f>
        <v>Human Space Flight</v>
      </c>
      <c r="P12" s="93" t="str">
        <f>IF(DTE_Lifespans_existing!P12=1,Use_case_lifespans!$B12,0)</f>
        <v>Human Space Flight</v>
      </c>
      <c r="Q12" s="93" t="str">
        <f>IF(DTE_Lifespans_existing!Q12=1,Use_case_lifespans!$B12,0)</f>
        <v>Human Space Flight</v>
      </c>
      <c r="R12" s="93" t="str">
        <f>IF(DTE_Lifespans_existing!R12=1,Use_case_lifespans!$B12,0)</f>
        <v>Human Space Flight</v>
      </c>
      <c r="S12" s="93" t="str">
        <f>IF(DTE_Lifespans_existing!S12=1,Use_case_lifespans!$B12,0)</f>
        <v>Human Space Flight</v>
      </c>
      <c r="T12" s="93" t="str">
        <f>IF(DTE_Lifespans_existing!T12=1,Use_case_lifespans!$B12,0)</f>
        <v>Human Space Flight</v>
      </c>
      <c r="U12" s="93" t="str">
        <f>IF(DTE_Lifespans_existing!U12=1,Use_case_lifespans!$B12,0)</f>
        <v>Human Space Flight</v>
      </c>
      <c r="V12" s="93" t="str">
        <f>IF(DTE_Lifespans_existing!V12=1,Use_case_lifespans!$B12,0)</f>
        <v>Human Space Flight</v>
      </c>
    </row>
    <row r="13" spans="1:22" x14ac:dyDescent="0.3">
      <c r="A13" s="35" t="s">
        <v>82</v>
      </c>
      <c r="B13" s="44" t="s">
        <v>64</v>
      </c>
      <c r="C13" s="93" t="str">
        <f>IF(DTE_Lifespans_existing!C13=1,Use_case_lifespans!$B13,0)</f>
        <v>???</v>
      </c>
      <c r="D13" s="93" t="str">
        <f>IF(DTE_Lifespans_existing!D13=1,Use_case_lifespans!$B13,0)</f>
        <v>???</v>
      </c>
      <c r="E13" s="93" t="str">
        <f>IF(DTE_Lifespans_existing!E13=1,Use_case_lifespans!$B13,0)</f>
        <v>???</v>
      </c>
      <c r="F13" s="93">
        <f>IF(DTE_Lifespans_existing!F13=1,Use_case_lifespans!$B13,0)</f>
        <v>0</v>
      </c>
      <c r="G13" s="93">
        <f>IF(DTE_Lifespans_existing!G13=1,Use_case_lifespans!$B13,0)</f>
        <v>0</v>
      </c>
      <c r="H13" s="93">
        <f>IF(DTE_Lifespans_existing!H13=1,Use_case_lifespans!$B13,0)</f>
        <v>0</v>
      </c>
      <c r="I13" s="93">
        <f>IF(DTE_Lifespans_existing!I13=1,Use_case_lifespans!$B13,0)</f>
        <v>0</v>
      </c>
      <c r="J13" s="93">
        <f>IF(DTE_Lifespans_existing!J13=1,Use_case_lifespans!$B13,0)</f>
        <v>0</v>
      </c>
      <c r="K13" s="93">
        <f>IF(DTE_Lifespans_existing!K13=1,Use_case_lifespans!$B13,0)</f>
        <v>0</v>
      </c>
      <c r="L13" s="93">
        <f>IF(DTE_Lifespans_existing!L13=1,Use_case_lifespans!$B13,0)</f>
        <v>0</v>
      </c>
      <c r="M13" s="93">
        <f>IF(DTE_Lifespans_existing!M13=1,Use_case_lifespans!$B13,0)</f>
        <v>0</v>
      </c>
      <c r="N13" s="93">
        <f>IF(DTE_Lifespans_existing!N13=1,Use_case_lifespans!$B13,0)</f>
        <v>0</v>
      </c>
      <c r="O13" s="93">
        <f>IF(DTE_Lifespans_existing!O13=1,Use_case_lifespans!$B13,0)</f>
        <v>0</v>
      </c>
      <c r="P13" s="93">
        <f>IF(DTE_Lifespans_existing!P13=1,Use_case_lifespans!$B13,0)</f>
        <v>0</v>
      </c>
      <c r="Q13" s="93">
        <f>IF(DTE_Lifespans_existing!Q13=1,Use_case_lifespans!$B13,0)</f>
        <v>0</v>
      </c>
      <c r="R13" s="93">
        <f>IF(DTE_Lifespans_existing!R13=1,Use_case_lifespans!$B13,0)</f>
        <v>0</v>
      </c>
      <c r="S13" s="93">
        <f>IF(DTE_Lifespans_existing!S13=1,Use_case_lifespans!$B13,0)</f>
        <v>0</v>
      </c>
      <c r="T13" s="93">
        <f>IF(DTE_Lifespans_existing!T13=1,Use_case_lifespans!$B13,0)</f>
        <v>0</v>
      </c>
      <c r="U13" s="93">
        <f>IF(DTE_Lifespans_existing!U13=1,Use_case_lifespans!$B13,0)</f>
        <v>0</v>
      </c>
      <c r="V13" s="93">
        <f>IF(DTE_Lifespans_existing!V13=1,Use_case_lifespans!$B13,0)</f>
        <v>0</v>
      </c>
    </row>
    <row r="14" spans="1:22" x14ac:dyDescent="0.3">
      <c r="A14" s="35" t="s">
        <v>35</v>
      </c>
      <c r="B14" s="36" t="s">
        <v>57</v>
      </c>
      <c r="C14" s="93" t="str">
        <f>IF(DTE_Lifespans_existing!C14=1,Use_case_lifespans!$B14,0)</f>
        <v>Near Earth Robotic - LEO Science</v>
      </c>
      <c r="D14" s="93" t="str">
        <f>IF(DTE_Lifespans_existing!D14=1,Use_case_lifespans!$B14,0)</f>
        <v>Near Earth Robotic - LEO Science</v>
      </c>
      <c r="E14" s="93" t="str">
        <f>IF(DTE_Lifespans_existing!E14=1,Use_case_lifespans!$B14,0)</f>
        <v>Near Earth Robotic - LEO Science</v>
      </c>
      <c r="F14" s="93" t="str">
        <f>IF(DTE_Lifespans_existing!F14=1,Use_case_lifespans!$B14,0)</f>
        <v>Near Earth Robotic - LEO Science</v>
      </c>
      <c r="G14" s="93" t="str">
        <f>IF(DTE_Lifespans_existing!G14=1,Use_case_lifespans!$B14,0)</f>
        <v>Near Earth Robotic - LEO Science</v>
      </c>
      <c r="H14" s="93" t="str">
        <f>IF(DTE_Lifespans_existing!H14=1,Use_case_lifespans!$B14,0)</f>
        <v>Near Earth Robotic - LEO Science</v>
      </c>
      <c r="I14" s="93" t="str">
        <f>IF(DTE_Lifespans_existing!I14=1,Use_case_lifespans!$B14,0)</f>
        <v>Near Earth Robotic - LEO Science</v>
      </c>
      <c r="J14" s="93">
        <f>IF(DTE_Lifespans_existing!J14=1,Use_case_lifespans!$B14,0)</f>
        <v>0</v>
      </c>
      <c r="K14" s="93">
        <f>IF(DTE_Lifespans_existing!K14=1,Use_case_lifespans!$B14,0)</f>
        <v>0</v>
      </c>
      <c r="L14" s="93">
        <f>IF(DTE_Lifespans_existing!L14=1,Use_case_lifespans!$B14,0)</f>
        <v>0</v>
      </c>
      <c r="M14" s="93">
        <f>IF(DTE_Lifespans_existing!M14=1,Use_case_lifespans!$B14,0)</f>
        <v>0</v>
      </c>
      <c r="N14" s="93">
        <f>IF(DTE_Lifespans_existing!N14=1,Use_case_lifespans!$B14,0)</f>
        <v>0</v>
      </c>
      <c r="O14" s="93">
        <f>IF(DTE_Lifespans_existing!O14=1,Use_case_lifespans!$B14,0)</f>
        <v>0</v>
      </c>
      <c r="P14" s="93">
        <f>IF(DTE_Lifespans_existing!P14=1,Use_case_lifespans!$B14,0)</f>
        <v>0</v>
      </c>
      <c r="Q14" s="93">
        <f>IF(DTE_Lifespans_existing!Q14=1,Use_case_lifespans!$B14,0)</f>
        <v>0</v>
      </c>
      <c r="R14" s="93">
        <f>IF(DTE_Lifespans_existing!R14=1,Use_case_lifespans!$B14,0)</f>
        <v>0</v>
      </c>
      <c r="S14" s="93">
        <f>IF(DTE_Lifespans_existing!S14=1,Use_case_lifespans!$B14,0)</f>
        <v>0</v>
      </c>
      <c r="T14" s="93">
        <f>IF(DTE_Lifespans_existing!T14=1,Use_case_lifespans!$B14,0)</f>
        <v>0</v>
      </c>
      <c r="U14" s="93">
        <f>IF(DTE_Lifespans_existing!U14=1,Use_case_lifespans!$B14,0)</f>
        <v>0</v>
      </c>
      <c r="V14" s="93">
        <f>IF(DTE_Lifespans_existing!V14=1,Use_case_lifespans!$B14,0)</f>
        <v>0</v>
      </c>
    </row>
    <row r="15" spans="1:22" x14ac:dyDescent="0.3">
      <c r="A15" s="48" t="s">
        <v>83</v>
      </c>
      <c r="B15" s="36" t="s">
        <v>56</v>
      </c>
      <c r="C15" s="93" t="str">
        <f>IF(DTE_Lifespans_existing!C15=1,Use_case_lifespans!$B15,0)</f>
        <v>Near Earth Robotic - GEO and Near Earth</v>
      </c>
      <c r="D15" s="93" t="str">
        <f>IF(DTE_Lifespans_existing!D15=1,Use_case_lifespans!$B15,0)</f>
        <v>Near Earth Robotic - GEO and Near Earth</v>
      </c>
      <c r="E15" s="93" t="str">
        <f>IF(DTE_Lifespans_existing!E15=1,Use_case_lifespans!$B15,0)</f>
        <v>Near Earth Robotic - GEO and Near Earth</v>
      </c>
      <c r="F15" s="93" t="str">
        <f>IF(DTE_Lifespans_existing!F15=1,Use_case_lifespans!$B15,0)</f>
        <v>Near Earth Robotic - GEO and Near Earth</v>
      </c>
      <c r="G15" s="93" t="str">
        <f>IF(DTE_Lifespans_existing!G15=1,Use_case_lifespans!$B15,0)</f>
        <v>Near Earth Robotic - GEO and Near Earth</v>
      </c>
      <c r="H15" s="93" t="str">
        <f>IF(DTE_Lifespans_existing!H15=1,Use_case_lifespans!$B15,0)</f>
        <v>Near Earth Robotic - GEO and Near Earth</v>
      </c>
      <c r="I15" s="93" t="str">
        <f>IF(DTE_Lifespans_existing!I15=1,Use_case_lifespans!$B15,0)</f>
        <v>Near Earth Robotic - GEO and Near Earth</v>
      </c>
      <c r="J15" s="93" t="str">
        <f>IF(DTE_Lifespans_existing!J15=1,Use_case_lifespans!$B15,0)</f>
        <v>Near Earth Robotic - GEO and Near Earth</v>
      </c>
      <c r="K15" s="93" t="str">
        <f>IF(DTE_Lifespans_existing!K15=1,Use_case_lifespans!$B15,0)</f>
        <v>Near Earth Robotic - GEO and Near Earth</v>
      </c>
      <c r="L15" s="93" t="str">
        <f>IF(DTE_Lifespans_existing!L15=1,Use_case_lifespans!$B15,0)</f>
        <v>Near Earth Robotic - GEO and Near Earth</v>
      </c>
      <c r="M15" s="93" t="str">
        <f>IF(DTE_Lifespans_existing!M15=1,Use_case_lifespans!$B15,0)</f>
        <v>Near Earth Robotic - GEO and Near Earth</v>
      </c>
      <c r="N15" s="93" t="str">
        <f>IF(DTE_Lifespans_existing!N15=1,Use_case_lifespans!$B15,0)</f>
        <v>Near Earth Robotic - GEO and Near Earth</v>
      </c>
      <c r="O15" s="93" t="str">
        <f>IF(DTE_Lifespans_existing!O15=1,Use_case_lifespans!$B15,0)</f>
        <v>Near Earth Robotic - GEO and Near Earth</v>
      </c>
      <c r="P15" s="93" t="str">
        <f>IF(DTE_Lifespans_existing!P15=1,Use_case_lifespans!$B15,0)</f>
        <v>Near Earth Robotic - GEO and Near Earth</v>
      </c>
      <c r="Q15" s="93" t="str">
        <f>IF(DTE_Lifespans_existing!Q15=1,Use_case_lifespans!$B15,0)</f>
        <v>Near Earth Robotic - GEO and Near Earth</v>
      </c>
      <c r="R15" s="93" t="str">
        <f>IF(DTE_Lifespans_existing!R15=1,Use_case_lifespans!$B15,0)</f>
        <v>Near Earth Robotic - GEO and Near Earth</v>
      </c>
      <c r="S15" s="93" t="str">
        <f>IF(DTE_Lifespans_existing!S15=1,Use_case_lifespans!$B15,0)</f>
        <v>Near Earth Robotic - GEO and Near Earth</v>
      </c>
      <c r="T15" s="93" t="str">
        <f>IF(DTE_Lifespans_existing!T15=1,Use_case_lifespans!$B15,0)</f>
        <v>Near Earth Robotic - GEO and Near Earth</v>
      </c>
      <c r="U15" s="93" t="str">
        <f>IF(DTE_Lifespans_existing!U15=1,Use_case_lifespans!$B15,0)</f>
        <v>Near Earth Robotic - GEO and Near Earth</v>
      </c>
      <c r="V15" s="93" t="str">
        <f>IF(DTE_Lifespans_existing!V15=1,Use_case_lifespans!$B15,0)</f>
        <v>Near Earth Robotic - GEO and Near Earth</v>
      </c>
    </row>
    <row r="16" spans="1:22" x14ac:dyDescent="0.3">
      <c r="A16" s="48" t="s">
        <v>84</v>
      </c>
      <c r="B16" s="36" t="s">
        <v>56</v>
      </c>
      <c r="C16" s="93" t="str">
        <f>IF(DTE_Lifespans_existing!C16=1,Use_case_lifespans!$B16,0)</f>
        <v>Near Earth Robotic - GEO and Near Earth</v>
      </c>
      <c r="D16" s="93" t="str">
        <f>IF(DTE_Lifespans_existing!D16=1,Use_case_lifespans!$B16,0)</f>
        <v>Near Earth Robotic - GEO and Near Earth</v>
      </c>
      <c r="E16" s="93" t="str">
        <f>IF(DTE_Lifespans_existing!E16=1,Use_case_lifespans!$B16,0)</f>
        <v>Near Earth Robotic - GEO and Near Earth</v>
      </c>
      <c r="F16" s="93" t="str">
        <f>IF(DTE_Lifespans_existing!F16=1,Use_case_lifespans!$B16,0)</f>
        <v>Near Earth Robotic - GEO and Near Earth</v>
      </c>
      <c r="G16" s="93" t="str">
        <f>IF(DTE_Lifespans_existing!G16=1,Use_case_lifespans!$B16,0)</f>
        <v>Near Earth Robotic - GEO and Near Earth</v>
      </c>
      <c r="H16" s="93" t="str">
        <f>IF(DTE_Lifespans_existing!H16=1,Use_case_lifespans!$B16,0)</f>
        <v>Near Earth Robotic - GEO and Near Earth</v>
      </c>
      <c r="I16" s="93" t="str">
        <f>IF(DTE_Lifespans_existing!I16=1,Use_case_lifespans!$B16,0)</f>
        <v>Near Earth Robotic - GEO and Near Earth</v>
      </c>
      <c r="J16" s="93" t="str">
        <f>IF(DTE_Lifespans_existing!J16=1,Use_case_lifespans!$B16,0)</f>
        <v>Near Earth Robotic - GEO and Near Earth</v>
      </c>
      <c r="K16" s="93" t="str">
        <f>IF(DTE_Lifespans_existing!K16=1,Use_case_lifespans!$B16,0)</f>
        <v>Near Earth Robotic - GEO and Near Earth</v>
      </c>
      <c r="L16" s="93" t="str">
        <f>IF(DTE_Lifespans_existing!L16=1,Use_case_lifespans!$B16,0)</f>
        <v>Near Earth Robotic - GEO and Near Earth</v>
      </c>
      <c r="M16" s="93" t="str">
        <f>IF(DTE_Lifespans_existing!M16=1,Use_case_lifespans!$B16,0)</f>
        <v>Near Earth Robotic - GEO and Near Earth</v>
      </c>
      <c r="N16" s="93" t="str">
        <f>IF(DTE_Lifespans_existing!N16=1,Use_case_lifespans!$B16,0)</f>
        <v>Near Earth Robotic - GEO and Near Earth</v>
      </c>
      <c r="O16" s="93" t="str">
        <f>IF(DTE_Lifespans_existing!O16=1,Use_case_lifespans!$B16,0)</f>
        <v>Near Earth Robotic - GEO and Near Earth</v>
      </c>
      <c r="P16" s="93" t="str">
        <f>IF(DTE_Lifespans_existing!P16=1,Use_case_lifespans!$B16,0)</f>
        <v>Near Earth Robotic - GEO and Near Earth</v>
      </c>
      <c r="Q16" s="93" t="str">
        <f>IF(DTE_Lifespans_existing!Q16=1,Use_case_lifespans!$B16,0)</f>
        <v>Near Earth Robotic - GEO and Near Earth</v>
      </c>
      <c r="R16" s="93" t="str">
        <f>IF(DTE_Lifespans_existing!R16=1,Use_case_lifespans!$B16,0)</f>
        <v>Near Earth Robotic - GEO and Near Earth</v>
      </c>
      <c r="S16" s="93" t="str">
        <f>IF(DTE_Lifespans_existing!S16=1,Use_case_lifespans!$B16,0)</f>
        <v>Near Earth Robotic - GEO and Near Earth</v>
      </c>
      <c r="T16" s="93" t="str">
        <f>IF(DTE_Lifespans_existing!T16=1,Use_case_lifespans!$B16,0)</f>
        <v>Near Earth Robotic - GEO and Near Earth</v>
      </c>
      <c r="U16" s="93" t="str">
        <f>IF(DTE_Lifespans_existing!U16=1,Use_case_lifespans!$B16,0)</f>
        <v>Near Earth Robotic - GEO and Near Earth</v>
      </c>
      <c r="V16" s="93" t="str">
        <f>IF(DTE_Lifespans_existing!V16=1,Use_case_lifespans!$B16,0)</f>
        <v>Near Earth Robotic - GEO and Near Earth</v>
      </c>
    </row>
    <row r="17" spans="1:22" x14ac:dyDescent="0.3">
      <c r="A17" s="48" t="s">
        <v>85</v>
      </c>
      <c r="B17" s="36" t="s">
        <v>56</v>
      </c>
      <c r="C17" s="93" t="str">
        <f>IF(DTE_Lifespans_existing!C17=1,Use_case_lifespans!$B17,0)</f>
        <v>Near Earth Robotic - GEO and Near Earth</v>
      </c>
      <c r="D17" s="93" t="str">
        <f>IF(DTE_Lifespans_existing!D17=1,Use_case_lifespans!$B17,0)</f>
        <v>Near Earth Robotic - GEO and Near Earth</v>
      </c>
      <c r="E17" s="93" t="str">
        <f>IF(DTE_Lifespans_existing!E17=1,Use_case_lifespans!$B17,0)</f>
        <v>Near Earth Robotic - GEO and Near Earth</v>
      </c>
      <c r="F17" s="93" t="str">
        <f>IF(DTE_Lifespans_existing!F17=1,Use_case_lifespans!$B17,0)</f>
        <v>Near Earth Robotic - GEO and Near Earth</v>
      </c>
      <c r="G17" s="93" t="str">
        <f>IF(DTE_Lifespans_existing!G17=1,Use_case_lifespans!$B17,0)</f>
        <v>Near Earth Robotic - GEO and Near Earth</v>
      </c>
      <c r="H17" s="93" t="str">
        <f>IF(DTE_Lifespans_existing!H17=1,Use_case_lifespans!$B17,0)</f>
        <v>Near Earth Robotic - GEO and Near Earth</v>
      </c>
      <c r="I17" s="93" t="str">
        <f>IF(DTE_Lifespans_existing!I17=1,Use_case_lifespans!$B17,0)</f>
        <v>Near Earth Robotic - GEO and Near Earth</v>
      </c>
      <c r="J17" s="93" t="str">
        <f>IF(DTE_Lifespans_existing!J17=1,Use_case_lifespans!$B17,0)</f>
        <v>Near Earth Robotic - GEO and Near Earth</v>
      </c>
      <c r="K17" s="93" t="str">
        <f>IF(DTE_Lifespans_existing!K17=1,Use_case_lifespans!$B17,0)</f>
        <v>Near Earth Robotic - GEO and Near Earth</v>
      </c>
      <c r="L17" s="93" t="str">
        <f>IF(DTE_Lifespans_existing!L17=1,Use_case_lifespans!$B17,0)</f>
        <v>Near Earth Robotic - GEO and Near Earth</v>
      </c>
      <c r="M17" s="93" t="str">
        <f>IF(DTE_Lifespans_existing!M17=1,Use_case_lifespans!$B17,0)</f>
        <v>Near Earth Robotic - GEO and Near Earth</v>
      </c>
      <c r="N17" s="93" t="str">
        <f>IF(DTE_Lifespans_existing!N17=1,Use_case_lifespans!$B17,0)</f>
        <v>Near Earth Robotic - GEO and Near Earth</v>
      </c>
      <c r="O17" s="93" t="str">
        <f>IF(DTE_Lifespans_existing!O17=1,Use_case_lifespans!$B17,0)</f>
        <v>Near Earth Robotic - GEO and Near Earth</v>
      </c>
      <c r="P17" s="93" t="str">
        <f>IF(DTE_Lifespans_existing!P17=1,Use_case_lifespans!$B17,0)</f>
        <v>Near Earth Robotic - GEO and Near Earth</v>
      </c>
      <c r="Q17" s="93" t="str">
        <f>IF(DTE_Lifespans_existing!Q17=1,Use_case_lifespans!$B17,0)</f>
        <v>Near Earth Robotic - GEO and Near Earth</v>
      </c>
      <c r="R17" s="93" t="str">
        <f>IF(DTE_Lifespans_existing!R17=1,Use_case_lifespans!$B17,0)</f>
        <v>Near Earth Robotic - GEO and Near Earth</v>
      </c>
      <c r="S17" s="93" t="str">
        <f>IF(DTE_Lifespans_existing!S17=1,Use_case_lifespans!$B17,0)</f>
        <v>Near Earth Robotic - GEO and Near Earth</v>
      </c>
      <c r="T17" s="93" t="str">
        <f>IF(DTE_Lifespans_existing!T17=1,Use_case_lifespans!$B17,0)</f>
        <v>Near Earth Robotic - GEO and Near Earth</v>
      </c>
      <c r="U17" s="93" t="str">
        <f>IF(DTE_Lifespans_existing!U17=1,Use_case_lifespans!$B17,0)</f>
        <v>Near Earth Robotic - GEO and Near Earth</v>
      </c>
      <c r="V17" s="93" t="str">
        <f>IF(DTE_Lifespans_existing!V17=1,Use_case_lifespans!$B17,0)</f>
        <v>Near Earth Robotic - GEO and Near Earth</v>
      </c>
    </row>
    <row r="18" spans="1:22" x14ac:dyDescent="0.3">
      <c r="A18" s="48" t="s">
        <v>86</v>
      </c>
      <c r="B18" s="36" t="s">
        <v>56</v>
      </c>
      <c r="C18" s="93" t="str">
        <f>IF(DTE_Lifespans_existing!C18=1,Use_case_lifespans!$B18,0)</f>
        <v>Near Earth Robotic - GEO and Near Earth</v>
      </c>
      <c r="D18" s="93" t="str">
        <f>IF(DTE_Lifespans_existing!D18=1,Use_case_lifespans!$B18,0)</f>
        <v>Near Earth Robotic - GEO and Near Earth</v>
      </c>
      <c r="E18" s="93" t="str">
        <f>IF(DTE_Lifespans_existing!E18=1,Use_case_lifespans!$B18,0)</f>
        <v>Near Earth Robotic - GEO and Near Earth</v>
      </c>
      <c r="F18" s="93" t="str">
        <f>IF(DTE_Lifespans_existing!F18=1,Use_case_lifespans!$B18,0)</f>
        <v>Near Earth Robotic - GEO and Near Earth</v>
      </c>
      <c r="G18" s="93" t="str">
        <f>IF(DTE_Lifespans_existing!G18=1,Use_case_lifespans!$B18,0)</f>
        <v>Near Earth Robotic - GEO and Near Earth</v>
      </c>
      <c r="H18" s="93" t="str">
        <f>IF(DTE_Lifespans_existing!H18=1,Use_case_lifespans!$B18,0)</f>
        <v>Near Earth Robotic - GEO and Near Earth</v>
      </c>
      <c r="I18" s="93" t="str">
        <f>IF(DTE_Lifespans_existing!I18=1,Use_case_lifespans!$B18,0)</f>
        <v>Near Earth Robotic - GEO and Near Earth</v>
      </c>
      <c r="J18" s="93" t="str">
        <f>IF(DTE_Lifespans_existing!J18=1,Use_case_lifespans!$B18,0)</f>
        <v>Near Earth Robotic - GEO and Near Earth</v>
      </c>
      <c r="K18" s="93" t="str">
        <f>IF(DTE_Lifespans_existing!K18=1,Use_case_lifespans!$B18,0)</f>
        <v>Near Earth Robotic - GEO and Near Earth</v>
      </c>
      <c r="L18" s="93" t="str">
        <f>IF(DTE_Lifespans_existing!L18=1,Use_case_lifespans!$B18,0)</f>
        <v>Near Earth Robotic - GEO and Near Earth</v>
      </c>
      <c r="M18" s="93" t="str">
        <f>IF(DTE_Lifespans_existing!M18=1,Use_case_lifespans!$B18,0)</f>
        <v>Near Earth Robotic - GEO and Near Earth</v>
      </c>
      <c r="N18" s="93" t="str">
        <f>IF(DTE_Lifespans_existing!N18=1,Use_case_lifespans!$B18,0)</f>
        <v>Near Earth Robotic - GEO and Near Earth</v>
      </c>
      <c r="O18" s="93" t="str">
        <f>IF(DTE_Lifespans_existing!O18=1,Use_case_lifespans!$B18,0)</f>
        <v>Near Earth Robotic - GEO and Near Earth</v>
      </c>
      <c r="P18" s="93" t="str">
        <f>IF(DTE_Lifespans_existing!P18=1,Use_case_lifespans!$B18,0)</f>
        <v>Near Earth Robotic - GEO and Near Earth</v>
      </c>
      <c r="Q18" s="93" t="str">
        <f>IF(DTE_Lifespans_existing!Q18=1,Use_case_lifespans!$B18,0)</f>
        <v>Near Earth Robotic - GEO and Near Earth</v>
      </c>
      <c r="R18" s="93" t="str">
        <f>IF(DTE_Lifespans_existing!R18=1,Use_case_lifespans!$B18,0)</f>
        <v>Near Earth Robotic - GEO and Near Earth</v>
      </c>
      <c r="S18" s="93" t="str">
        <f>IF(DTE_Lifespans_existing!S18=1,Use_case_lifespans!$B18,0)</f>
        <v>Near Earth Robotic - GEO and Near Earth</v>
      </c>
      <c r="T18" s="93" t="str">
        <f>IF(DTE_Lifespans_existing!T18=1,Use_case_lifespans!$B18,0)</f>
        <v>Near Earth Robotic - GEO and Near Earth</v>
      </c>
      <c r="U18" s="93" t="str">
        <f>IF(DTE_Lifespans_existing!U18=1,Use_case_lifespans!$B18,0)</f>
        <v>Near Earth Robotic - GEO and Near Earth</v>
      </c>
      <c r="V18" s="93" t="str">
        <f>IF(DTE_Lifespans_existing!V18=1,Use_case_lifespans!$B18,0)</f>
        <v>Near Earth Robotic - GEO and Near Earth</v>
      </c>
    </row>
    <row r="19" spans="1:22" x14ac:dyDescent="0.3">
      <c r="A19" s="35" t="s">
        <v>36</v>
      </c>
      <c r="B19" s="36" t="s">
        <v>57</v>
      </c>
      <c r="C19" s="93" t="str">
        <f>IF(DTE_Lifespans_existing!C19=1,Use_case_lifespans!$B19,0)</f>
        <v>Near Earth Robotic - LEO Science</v>
      </c>
      <c r="D19" s="93" t="str">
        <f>IF(DTE_Lifespans_existing!D19=1,Use_case_lifespans!$B19,0)</f>
        <v>Near Earth Robotic - LEO Science</v>
      </c>
      <c r="E19" s="93" t="str">
        <f>IF(DTE_Lifespans_existing!E19=1,Use_case_lifespans!$B19,0)</f>
        <v>Near Earth Robotic - LEO Science</v>
      </c>
      <c r="F19" s="93" t="str">
        <f>IF(DTE_Lifespans_existing!F19=1,Use_case_lifespans!$B19,0)</f>
        <v>Near Earth Robotic - LEO Science</v>
      </c>
      <c r="G19" s="93" t="str">
        <f>IF(DTE_Lifespans_existing!G19=1,Use_case_lifespans!$B19,0)</f>
        <v>Near Earth Robotic - LEO Science</v>
      </c>
      <c r="H19" s="93" t="str">
        <f>IF(DTE_Lifespans_existing!H19=1,Use_case_lifespans!$B19,0)</f>
        <v>Near Earth Robotic - LEO Science</v>
      </c>
      <c r="I19" s="93" t="str">
        <f>IF(DTE_Lifespans_existing!I19=1,Use_case_lifespans!$B19,0)</f>
        <v>Near Earth Robotic - LEO Science</v>
      </c>
      <c r="J19" s="93" t="str">
        <f>IF(DTE_Lifespans_existing!J19=1,Use_case_lifespans!$B19,0)</f>
        <v>Near Earth Robotic - LEO Science</v>
      </c>
      <c r="K19" s="93" t="str">
        <f>IF(DTE_Lifespans_existing!K19=1,Use_case_lifespans!$B19,0)</f>
        <v>Near Earth Robotic - LEO Science</v>
      </c>
      <c r="L19" s="93" t="str">
        <f>IF(DTE_Lifespans_existing!L19=1,Use_case_lifespans!$B19,0)</f>
        <v>Near Earth Robotic - LEO Science</v>
      </c>
      <c r="M19" s="93" t="str">
        <f>IF(DTE_Lifespans_existing!M19=1,Use_case_lifespans!$B19,0)</f>
        <v>Near Earth Robotic - LEO Science</v>
      </c>
      <c r="N19" s="93" t="str">
        <f>IF(DTE_Lifespans_existing!N19=1,Use_case_lifespans!$B19,0)</f>
        <v>Near Earth Robotic - LEO Science</v>
      </c>
      <c r="O19" s="93" t="str">
        <f>IF(DTE_Lifespans_existing!O19=1,Use_case_lifespans!$B19,0)</f>
        <v>Near Earth Robotic - LEO Science</v>
      </c>
      <c r="P19" s="93" t="str">
        <f>IF(DTE_Lifespans_existing!P19=1,Use_case_lifespans!$B19,0)</f>
        <v>Near Earth Robotic - LEO Science</v>
      </c>
      <c r="Q19" s="93" t="str">
        <f>IF(DTE_Lifespans_existing!Q19=1,Use_case_lifespans!$B19,0)</f>
        <v>Near Earth Robotic - LEO Science</v>
      </c>
      <c r="R19" s="93" t="str">
        <f>IF(DTE_Lifespans_existing!R19=1,Use_case_lifespans!$B19,0)</f>
        <v>Near Earth Robotic - LEO Science</v>
      </c>
      <c r="S19" s="93" t="str">
        <f>IF(DTE_Lifespans_existing!S19=1,Use_case_lifespans!$B19,0)</f>
        <v>Near Earth Robotic - LEO Science</v>
      </c>
      <c r="T19" s="93" t="str">
        <f>IF(DTE_Lifespans_existing!T19=1,Use_case_lifespans!$B19,0)</f>
        <v>Near Earth Robotic - LEO Science</v>
      </c>
      <c r="U19" s="93" t="str">
        <f>IF(DTE_Lifespans_existing!U19=1,Use_case_lifespans!$B19,0)</f>
        <v>Near Earth Robotic - LEO Science</v>
      </c>
      <c r="V19" s="93" t="str">
        <f>IF(DTE_Lifespans_existing!V19=1,Use_case_lifespans!$B19,0)</f>
        <v>Near Earth Robotic - LEO Science</v>
      </c>
    </row>
    <row r="20" spans="1:22" x14ac:dyDescent="0.3">
      <c r="A20" s="35" t="s">
        <v>37</v>
      </c>
      <c r="B20" s="36" t="s">
        <v>57</v>
      </c>
      <c r="C20" s="93" t="str">
        <f>IF(DTE_Lifespans_existing!C20=1,Use_case_lifespans!$B20,0)</f>
        <v>Near Earth Robotic - LEO Science</v>
      </c>
      <c r="D20" s="93" t="str">
        <f>IF(DTE_Lifespans_existing!D20=1,Use_case_lifespans!$B20,0)</f>
        <v>Near Earth Robotic - LEO Science</v>
      </c>
      <c r="E20" s="93" t="str">
        <f>IF(DTE_Lifespans_existing!E20=1,Use_case_lifespans!$B20,0)</f>
        <v>Near Earth Robotic - LEO Science</v>
      </c>
      <c r="F20" s="93" t="str">
        <f>IF(DTE_Lifespans_existing!F20=1,Use_case_lifespans!$B20,0)</f>
        <v>Near Earth Robotic - LEO Science</v>
      </c>
      <c r="G20" s="93" t="str">
        <f>IF(DTE_Lifespans_existing!G20=1,Use_case_lifespans!$B20,0)</f>
        <v>Near Earth Robotic - LEO Science</v>
      </c>
      <c r="H20" s="93">
        <f>IF(DTE_Lifespans_existing!H20=1,Use_case_lifespans!$B20,0)</f>
        <v>0</v>
      </c>
      <c r="I20" s="93">
        <f>IF(DTE_Lifespans_existing!I20=1,Use_case_lifespans!$B20,0)</f>
        <v>0</v>
      </c>
      <c r="J20" s="93">
        <f>IF(DTE_Lifespans_existing!J20=1,Use_case_lifespans!$B20,0)</f>
        <v>0</v>
      </c>
      <c r="K20" s="93">
        <f>IF(DTE_Lifespans_existing!K20=1,Use_case_lifespans!$B20,0)</f>
        <v>0</v>
      </c>
      <c r="L20" s="93">
        <f>IF(DTE_Lifespans_existing!L20=1,Use_case_lifespans!$B20,0)</f>
        <v>0</v>
      </c>
      <c r="M20" s="93">
        <f>IF(DTE_Lifespans_existing!M20=1,Use_case_lifespans!$B20,0)</f>
        <v>0</v>
      </c>
      <c r="N20" s="93">
        <f>IF(DTE_Lifespans_existing!N20=1,Use_case_lifespans!$B20,0)</f>
        <v>0</v>
      </c>
      <c r="O20" s="93">
        <f>IF(DTE_Lifespans_existing!O20=1,Use_case_lifespans!$B20,0)</f>
        <v>0</v>
      </c>
      <c r="P20" s="93">
        <f>IF(DTE_Lifespans_existing!P20=1,Use_case_lifespans!$B20,0)</f>
        <v>0</v>
      </c>
      <c r="Q20" s="93">
        <f>IF(DTE_Lifespans_existing!Q20=1,Use_case_lifespans!$B20,0)</f>
        <v>0</v>
      </c>
      <c r="R20" s="93">
        <f>IF(DTE_Lifespans_existing!R20=1,Use_case_lifespans!$B20,0)</f>
        <v>0</v>
      </c>
      <c r="S20" s="93">
        <f>IF(DTE_Lifespans_existing!S20=1,Use_case_lifespans!$B20,0)</f>
        <v>0</v>
      </c>
      <c r="T20" s="93">
        <f>IF(DTE_Lifespans_existing!T20=1,Use_case_lifespans!$B20,0)</f>
        <v>0</v>
      </c>
      <c r="U20" s="93">
        <f>IF(DTE_Lifespans_existing!U20=1,Use_case_lifespans!$B20,0)</f>
        <v>0</v>
      </c>
      <c r="V20" s="93">
        <f>IF(DTE_Lifespans_existing!V20=1,Use_case_lifespans!$B20,0)</f>
        <v>0</v>
      </c>
    </row>
    <row r="21" spans="1:22" x14ac:dyDescent="0.3">
      <c r="A21" s="35" t="s">
        <v>40</v>
      </c>
      <c r="B21" s="49" t="s">
        <v>58</v>
      </c>
      <c r="C21" s="93">
        <f>IF(DTE_Lifespans_existing!C21=1,Use_case_lifespans!$B21,0)</f>
        <v>0</v>
      </c>
      <c r="D21" s="93">
        <f>IF(DTE_Lifespans_existing!D21=1,Use_case_lifespans!$B21,0)</f>
        <v>0</v>
      </c>
      <c r="E21" s="93">
        <f>IF(DTE_Lifespans_existing!E21=1,Use_case_lifespans!$B21,0)</f>
        <v>0</v>
      </c>
      <c r="F21" s="93">
        <f>IF(DTE_Lifespans_existing!F21=1,Use_case_lifespans!$B21,0)</f>
        <v>0</v>
      </c>
      <c r="G21" s="93">
        <f>IF(DTE_Lifespans_existing!G21=1,Use_case_lifespans!$B21,0)</f>
        <v>0</v>
      </c>
      <c r="H21" s="93">
        <f>IF(DTE_Lifespans_existing!H21=1,Use_case_lifespans!$B21,0)</f>
        <v>0</v>
      </c>
      <c r="I21" s="93">
        <f>IF(DTE_Lifespans_existing!I21=1,Use_case_lifespans!$B21,0)</f>
        <v>0</v>
      </c>
      <c r="J21" s="93">
        <f>IF(DTE_Lifespans_existing!J21=1,Use_case_lifespans!$B21,0)</f>
        <v>0</v>
      </c>
      <c r="K21" s="93">
        <f>IF(DTE_Lifespans_existing!K21=1,Use_case_lifespans!$B21,0)</f>
        <v>0</v>
      </c>
      <c r="L21" s="93">
        <f>IF(DTE_Lifespans_existing!L21=1,Use_case_lifespans!$B21,0)</f>
        <v>0</v>
      </c>
      <c r="M21" s="93">
        <f>IF(DTE_Lifespans_existing!M21=1,Use_case_lifespans!$B21,0)</f>
        <v>0</v>
      </c>
      <c r="N21" s="93">
        <f>IF(DTE_Lifespans_existing!N21=1,Use_case_lifespans!$B21,0)</f>
        <v>0</v>
      </c>
      <c r="O21" s="93">
        <f>IF(DTE_Lifespans_existing!O21=1,Use_case_lifespans!$B21,0)</f>
        <v>0</v>
      </c>
      <c r="P21" s="93">
        <f>IF(DTE_Lifespans_existing!P21=1,Use_case_lifespans!$B21,0)</f>
        <v>0</v>
      </c>
      <c r="Q21" s="93">
        <f>IF(DTE_Lifespans_existing!Q21=1,Use_case_lifespans!$B21,0)</f>
        <v>0</v>
      </c>
      <c r="R21" s="93">
        <f>IF(DTE_Lifespans_existing!R21=1,Use_case_lifespans!$B21,0)</f>
        <v>0</v>
      </c>
      <c r="S21" s="93">
        <f>IF(DTE_Lifespans_existing!S21=1,Use_case_lifespans!$B21,0)</f>
        <v>0</v>
      </c>
      <c r="T21" s="93">
        <f>IF(DTE_Lifespans_existing!T21=1,Use_case_lifespans!$B21,0)</f>
        <v>0</v>
      </c>
      <c r="U21" s="93">
        <f>IF(DTE_Lifespans_existing!U21=1,Use_case_lifespans!$B21,0)</f>
        <v>0</v>
      </c>
      <c r="V21" s="93">
        <f>IF(DTE_Lifespans_existing!V21=1,Use_case_lifespans!$B21,0)</f>
        <v>0</v>
      </c>
    </row>
    <row r="22" spans="1:22" x14ac:dyDescent="0.3">
      <c r="A22" s="35" t="s">
        <v>73</v>
      </c>
      <c r="B22" s="36" t="s">
        <v>57</v>
      </c>
      <c r="C22" s="93" t="str">
        <f>IF(DTE_Lifespans_existing!C22=1,Use_case_lifespans!$B22,0)</f>
        <v>Near Earth Robotic - LEO Science</v>
      </c>
      <c r="D22" s="93" t="str">
        <f>IF(DTE_Lifespans_existing!D22=1,Use_case_lifespans!$B22,0)</f>
        <v>Near Earth Robotic - LEO Science</v>
      </c>
      <c r="E22" s="93" t="str">
        <f>IF(DTE_Lifespans_existing!E22=1,Use_case_lifespans!$B22,0)</f>
        <v>Near Earth Robotic - LEO Science</v>
      </c>
      <c r="F22" s="93" t="str">
        <f>IF(DTE_Lifespans_existing!F22=1,Use_case_lifespans!$B22,0)</f>
        <v>Near Earth Robotic - LEO Science</v>
      </c>
      <c r="G22" s="93" t="str">
        <f>IF(DTE_Lifespans_existing!G22=1,Use_case_lifespans!$B22,0)</f>
        <v>Near Earth Robotic - LEO Science</v>
      </c>
      <c r="H22" s="93">
        <f>IF(DTE_Lifespans_existing!H22=1,Use_case_lifespans!$B22,0)</f>
        <v>0</v>
      </c>
      <c r="I22" s="93">
        <f>IF(DTE_Lifespans_existing!I22=1,Use_case_lifespans!$B22,0)</f>
        <v>0</v>
      </c>
      <c r="J22" s="93">
        <f>IF(DTE_Lifespans_existing!J22=1,Use_case_lifespans!$B22,0)</f>
        <v>0</v>
      </c>
      <c r="K22" s="93">
        <f>IF(DTE_Lifespans_existing!K22=1,Use_case_lifespans!$B22,0)</f>
        <v>0</v>
      </c>
      <c r="L22" s="93">
        <f>IF(DTE_Lifespans_existing!L22=1,Use_case_lifespans!$B22,0)</f>
        <v>0</v>
      </c>
      <c r="M22" s="93">
        <f>IF(DTE_Lifespans_existing!M22=1,Use_case_lifespans!$B22,0)</f>
        <v>0</v>
      </c>
      <c r="N22" s="93">
        <f>IF(DTE_Lifespans_existing!N22=1,Use_case_lifespans!$B22,0)</f>
        <v>0</v>
      </c>
      <c r="O22" s="93">
        <f>IF(DTE_Lifespans_existing!O22=1,Use_case_lifespans!$B22,0)</f>
        <v>0</v>
      </c>
      <c r="P22" s="93">
        <f>IF(DTE_Lifespans_existing!P22=1,Use_case_lifespans!$B22,0)</f>
        <v>0</v>
      </c>
      <c r="Q22" s="93">
        <f>IF(DTE_Lifespans_existing!Q22=1,Use_case_lifespans!$B22,0)</f>
        <v>0</v>
      </c>
      <c r="R22" s="93">
        <f>IF(DTE_Lifespans_existing!R22=1,Use_case_lifespans!$B22,0)</f>
        <v>0</v>
      </c>
      <c r="S22" s="93">
        <f>IF(DTE_Lifespans_existing!S22=1,Use_case_lifespans!$B22,0)</f>
        <v>0</v>
      </c>
      <c r="T22" s="93">
        <f>IF(DTE_Lifespans_existing!T22=1,Use_case_lifespans!$B22,0)</f>
        <v>0</v>
      </c>
      <c r="U22" s="93">
        <f>IF(DTE_Lifespans_existing!U22=1,Use_case_lifespans!$B22,0)</f>
        <v>0</v>
      </c>
      <c r="V22" s="93">
        <f>IF(DTE_Lifespans_existing!V22=1,Use_case_lifespans!$B22,0)</f>
        <v>0</v>
      </c>
    </row>
    <row r="23" spans="1:22" x14ac:dyDescent="0.3">
      <c r="A23" s="35" t="s">
        <v>38</v>
      </c>
      <c r="B23" s="36" t="s">
        <v>57</v>
      </c>
      <c r="C23" s="93" t="str">
        <f>IF(DTE_Lifespans_existing!C23=1,Use_case_lifespans!$B23,0)</f>
        <v>Near Earth Robotic - LEO Science</v>
      </c>
      <c r="D23" s="93" t="str">
        <f>IF(DTE_Lifespans_existing!D23=1,Use_case_lifespans!$B23,0)</f>
        <v>Near Earth Robotic - LEO Science</v>
      </c>
      <c r="E23" s="93" t="str">
        <f>IF(DTE_Lifespans_existing!E23=1,Use_case_lifespans!$B23,0)</f>
        <v>Near Earth Robotic - LEO Science</v>
      </c>
      <c r="F23" s="93" t="str">
        <f>IF(DTE_Lifespans_existing!F23=1,Use_case_lifespans!$B23,0)</f>
        <v>Near Earth Robotic - LEO Science</v>
      </c>
      <c r="G23" s="93">
        <f>IF(DTE_Lifespans_existing!G23=1,Use_case_lifespans!$B23,0)</f>
        <v>0</v>
      </c>
      <c r="H23" s="93">
        <f>IF(DTE_Lifespans_existing!H23=1,Use_case_lifespans!$B23,0)</f>
        <v>0</v>
      </c>
      <c r="I23" s="93">
        <f>IF(DTE_Lifespans_existing!I23=1,Use_case_lifespans!$B23,0)</f>
        <v>0</v>
      </c>
      <c r="J23" s="93">
        <f>IF(DTE_Lifespans_existing!J23=1,Use_case_lifespans!$B23,0)</f>
        <v>0</v>
      </c>
      <c r="K23" s="93">
        <f>IF(DTE_Lifespans_existing!K23=1,Use_case_lifespans!$B23,0)</f>
        <v>0</v>
      </c>
      <c r="L23" s="93">
        <f>IF(DTE_Lifespans_existing!L23=1,Use_case_lifespans!$B23,0)</f>
        <v>0</v>
      </c>
      <c r="M23" s="93">
        <f>IF(DTE_Lifespans_existing!M23=1,Use_case_lifespans!$B23,0)</f>
        <v>0</v>
      </c>
      <c r="N23" s="93">
        <f>IF(DTE_Lifespans_existing!N23=1,Use_case_lifespans!$B23,0)</f>
        <v>0</v>
      </c>
      <c r="O23" s="93">
        <f>IF(DTE_Lifespans_existing!O23=1,Use_case_lifespans!$B23,0)</f>
        <v>0</v>
      </c>
      <c r="P23" s="93">
        <f>IF(DTE_Lifespans_existing!P23=1,Use_case_lifespans!$B23,0)</f>
        <v>0</v>
      </c>
      <c r="Q23" s="93">
        <f>IF(DTE_Lifespans_existing!Q23=1,Use_case_lifespans!$B23,0)</f>
        <v>0</v>
      </c>
      <c r="R23" s="93">
        <f>IF(DTE_Lifespans_existing!R23=1,Use_case_lifespans!$B23,0)</f>
        <v>0</v>
      </c>
      <c r="S23" s="93">
        <f>IF(DTE_Lifespans_existing!S23=1,Use_case_lifespans!$B23,0)</f>
        <v>0</v>
      </c>
      <c r="T23" s="93">
        <f>IF(DTE_Lifespans_existing!T23=1,Use_case_lifespans!$B23,0)</f>
        <v>0</v>
      </c>
      <c r="U23" s="93">
        <f>IF(DTE_Lifespans_existing!U23=1,Use_case_lifespans!$B23,0)</f>
        <v>0</v>
      </c>
      <c r="V23" s="93">
        <f>IF(DTE_Lifespans_existing!V23=1,Use_case_lifespans!$B23,0)</f>
        <v>0</v>
      </c>
    </row>
    <row r="24" spans="1:22" x14ac:dyDescent="0.3">
      <c r="A24" s="35" t="s">
        <v>39</v>
      </c>
      <c r="B24" s="43" t="s">
        <v>59</v>
      </c>
      <c r="C24" s="93" t="str">
        <f>IF(DTE_Lifespans_existing!C24=1,Use_case_lifespans!$B24,0)</f>
        <v>Human Space Flight</v>
      </c>
      <c r="D24" s="93" t="str">
        <f>IF(DTE_Lifespans_existing!D24=1,Use_case_lifespans!$B24,0)</f>
        <v>Human Space Flight</v>
      </c>
      <c r="E24" s="93" t="str">
        <f>IF(DTE_Lifespans_existing!E24=1,Use_case_lifespans!$B24,0)</f>
        <v>Human Space Flight</v>
      </c>
      <c r="F24" s="93" t="str">
        <f>IF(DTE_Lifespans_existing!F24=1,Use_case_lifespans!$B24,0)</f>
        <v>Human Space Flight</v>
      </c>
      <c r="G24" s="93" t="str">
        <f>IF(DTE_Lifespans_existing!G24=1,Use_case_lifespans!$B24,0)</f>
        <v>Human Space Flight</v>
      </c>
      <c r="H24" s="93" t="str">
        <f>IF(DTE_Lifespans_existing!H24=1,Use_case_lifespans!$B24,0)</f>
        <v>Human Space Flight</v>
      </c>
      <c r="I24" s="93" t="str">
        <f>IF(DTE_Lifespans_existing!I24=1,Use_case_lifespans!$B24,0)</f>
        <v>Human Space Flight</v>
      </c>
      <c r="J24" s="93" t="str">
        <f>IF(DTE_Lifespans_existing!J24=1,Use_case_lifespans!$B24,0)</f>
        <v>Human Space Flight</v>
      </c>
      <c r="K24" s="93" t="str">
        <f>IF(DTE_Lifespans_existing!K24=1,Use_case_lifespans!$B24,0)</f>
        <v>Human Space Flight</v>
      </c>
      <c r="L24" s="93" t="str">
        <f>IF(DTE_Lifespans_existing!L24=1,Use_case_lifespans!$B24,0)</f>
        <v>Human Space Flight</v>
      </c>
      <c r="M24" s="93">
        <f>IF(DTE_Lifespans_existing!M24=1,Use_case_lifespans!$B24,0)</f>
        <v>0</v>
      </c>
      <c r="N24" s="93">
        <f>IF(DTE_Lifespans_existing!N24=1,Use_case_lifespans!$B24,0)</f>
        <v>0</v>
      </c>
      <c r="O24" s="93">
        <f>IF(DTE_Lifespans_existing!O24=1,Use_case_lifespans!$B24,0)</f>
        <v>0</v>
      </c>
      <c r="P24" s="93">
        <f>IF(DTE_Lifespans_existing!P24=1,Use_case_lifespans!$B24,0)</f>
        <v>0</v>
      </c>
      <c r="Q24" s="93">
        <f>IF(DTE_Lifespans_existing!Q24=1,Use_case_lifespans!$B24,0)</f>
        <v>0</v>
      </c>
      <c r="R24" s="93">
        <f>IF(DTE_Lifespans_existing!R24=1,Use_case_lifespans!$B24,0)</f>
        <v>0</v>
      </c>
      <c r="S24" s="93">
        <f>IF(DTE_Lifespans_existing!S24=1,Use_case_lifespans!$B24,0)</f>
        <v>0</v>
      </c>
      <c r="T24" s="93">
        <f>IF(DTE_Lifespans_existing!T24=1,Use_case_lifespans!$B24,0)</f>
        <v>0</v>
      </c>
      <c r="U24" s="93">
        <f>IF(DTE_Lifespans_existing!U24=1,Use_case_lifespans!$B24,0)</f>
        <v>0</v>
      </c>
      <c r="V24" s="93">
        <f>IF(DTE_Lifespans_existing!V24=1,Use_case_lifespans!$B24,0)</f>
        <v>0</v>
      </c>
    </row>
    <row r="25" spans="1:22" x14ac:dyDescent="0.3">
      <c r="A25" s="35" t="s">
        <v>41</v>
      </c>
      <c r="B25" s="36" t="s">
        <v>60</v>
      </c>
      <c r="C25" s="93" t="str">
        <f>IF(DTE_Lifespans_existing!C25=1,Use_case_lifespans!$B25,0)</f>
        <v>Near Earth Robotic - Low Latency &amp; Complex Needs</v>
      </c>
      <c r="D25" s="93" t="str">
        <f>IF(DTE_Lifespans_existing!D25=1,Use_case_lifespans!$B25,0)</f>
        <v>Near Earth Robotic - Low Latency &amp; Complex Needs</v>
      </c>
      <c r="E25" s="93" t="str">
        <f>IF(DTE_Lifespans_existing!E25=1,Use_case_lifespans!$B25,0)</f>
        <v>Near Earth Robotic - Low Latency &amp; Complex Needs</v>
      </c>
      <c r="F25" s="93" t="str">
        <f>IF(DTE_Lifespans_existing!F25=1,Use_case_lifespans!$B25,0)</f>
        <v>Near Earth Robotic - Low Latency &amp; Complex Needs</v>
      </c>
      <c r="G25" s="93">
        <f>IF(DTE_Lifespans_existing!G25=1,Use_case_lifespans!$B25,0)</f>
        <v>0</v>
      </c>
      <c r="H25" s="93">
        <f>IF(DTE_Lifespans_existing!H25=1,Use_case_lifespans!$B25,0)</f>
        <v>0</v>
      </c>
      <c r="I25" s="93">
        <f>IF(DTE_Lifespans_existing!I25=1,Use_case_lifespans!$B25,0)</f>
        <v>0</v>
      </c>
      <c r="J25" s="93">
        <f>IF(DTE_Lifespans_existing!J25=1,Use_case_lifespans!$B25,0)</f>
        <v>0</v>
      </c>
      <c r="K25" s="93">
        <f>IF(DTE_Lifespans_existing!K25=1,Use_case_lifespans!$B25,0)</f>
        <v>0</v>
      </c>
      <c r="L25" s="93">
        <f>IF(DTE_Lifespans_existing!L25=1,Use_case_lifespans!$B25,0)</f>
        <v>0</v>
      </c>
      <c r="M25" s="93">
        <f>IF(DTE_Lifespans_existing!M25=1,Use_case_lifespans!$B25,0)</f>
        <v>0</v>
      </c>
      <c r="N25" s="93">
        <f>IF(DTE_Lifespans_existing!N25=1,Use_case_lifespans!$B25,0)</f>
        <v>0</v>
      </c>
      <c r="O25" s="93">
        <f>IF(DTE_Lifespans_existing!O25=1,Use_case_lifespans!$B25,0)</f>
        <v>0</v>
      </c>
      <c r="P25" s="93">
        <f>IF(DTE_Lifespans_existing!P25=1,Use_case_lifespans!$B25,0)</f>
        <v>0</v>
      </c>
      <c r="Q25" s="93">
        <f>IF(DTE_Lifespans_existing!Q25=1,Use_case_lifespans!$B25,0)</f>
        <v>0</v>
      </c>
      <c r="R25" s="93">
        <f>IF(DTE_Lifespans_existing!R25=1,Use_case_lifespans!$B25,0)</f>
        <v>0</v>
      </c>
      <c r="S25" s="93">
        <f>IF(DTE_Lifespans_existing!S25=1,Use_case_lifespans!$B25,0)</f>
        <v>0</v>
      </c>
      <c r="T25" s="93">
        <f>IF(DTE_Lifespans_existing!T25=1,Use_case_lifespans!$B25,0)</f>
        <v>0</v>
      </c>
      <c r="U25" s="93">
        <f>IF(DTE_Lifespans_existing!U25=1,Use_case_lifespans!$B25,0)</f>
        <v>0</v>
      </c>
      <c r="V25" s="93">
        <f>IF(DTE_Lifespans_existing!V25=1,Use_case_lifespans!$B25,0)</f>
        <v>0</v>
      </c>
    </row>
    <row r="26" spans="1:22" x14ac:dyDescent="0.3">
      <c r="A26" s="35" t="s">
        <v>74</v>
      </c>
      <c r="B26" s="36" t="s">
        <v>57</v>
      </c>
      <c r="C26" s="93" t="str">
        <f>IF(DTE_Lifespans_existing!C26=1,Use_case_lifespans!$B26,0)</f>
        <v>Near Earth Robotic - LEO Science</v>
      </c>
      <c r="D26" s="93">
        <f>IF(DTE_Lifespans_existing!D26=1,Use_case_lifespans!$B26,0)</f>
        <v>0</v>
      </c>
      <c r="E26" s="93">
        <f>IF(DTE_Lifespans_existing!E26=1,Use_case_lifespans!$B26,0)</f>
        <v>0</v>
      </c>
      <c r="F26" s="93">
        <f>IF(DTE_Lifespans_existing!F26=1,Use_case_lifespans!$B26,0)</f>
        <v>0</v>
      </c>
      <c r="G26" s="93">
        <f>IF(DTE_Lifespans_existing!G26=1,Use_case_lifespans!$B26,0)</f>
        <v>0</v>
      </c>
      <c r="H26" s="93">
        <f>IF(DTE_Lifespans_existing!H26=1,Use_case_lifespans!$B26,0)</f>
        <v>0</v>
      </c>
      <c r="I26" s="93">
        <f>IF(DTE_Lifespans_existing!I26=1,Use_case_lifespans!$B26,0)</f>
        <v>0</v>
      </c>
      <c r="J26" s="93">
        <f>IF(DTE_Lifespans_existing!J26=1,Use_case_lifespans!$B26,0)</f>
        <v>0</v>
      </c>
      <c r="K26" s="93">
        <f>IF(DTE_Lifespans_existing!K26=1,Use_case_lifespans!$B26,0)</f>
        <v>0</v>
      </c>
      <c r="L26" s="93">
        <f>IF(DTE_Lifespans_existing!L26=1,Use_case_lifespans!$B26,0)</f>
        <v>0</v>
      </c>
      <c r="M26" s="93">
        <f>IF(DTE_Lifespans_existing!M26=1,Use_case_lifespans!$B26,0)</f>
        <v>0</v>
      </c>
      <c r="N26" s="93">
        <f>IF(DTE_Lifespans_existing!N26=1,Use_case_lifespans!$B26,0)</f>
        <v>0</v>
      </c>
      <c r="O26" s="93">
        <f>IF(DTE_Lifespans_existing!O26=1,Use_case_lifespans!$B26,0)</f>
        <v>0</v>
      </c>
      <c r="P26" s="93">
        <f>IF(DTE_Lifespans_existing!P26=1,Use_case_lifespans!$B26,0)</f>
        <v>0</v>
      </c>
      <c r="Q26" s="93">
        <f>IF(DTE_Lifespans_existing!Q26=1,Use_case_lifespans!$B26,0)</f>
        <v>0</v>
      </c>
      <c r="R26" s="93">
        <f>IF(DTE_Lifespans_existing!R26=1,Use_case_lifespans!$B26,0)</f>
        <v>0</v>
      </c>
      <c r="S26" s="93">
        <f>IF(DTE_Lifespans_existing!S26=1,Use_case_lifespans!$B26,0)</f>
        <v>0</v>
      </c>
      <c r="T26" s="93">
        <f>IF(DTE_Lifespans_existing!T26=1,Use_case_lifespans!$B26,0)</f>
        <v>0</v>
      </c>
      <c r="U26" s="93">
        <f>IF(DTE_Lifespans_existing!U26=1,Use_case_lifespans!$B26,0)</f>
        <v>0</v>
      </c>
      <c r="V26" s="93">
        <f>IF(DTE_Lifespans_existing!V26=1,Use_case_lifespans!$B26,0)</f>
        <v>0</v>
      </c>
    </row>
    <row r="27" spans="1:22" x14ac:dyDescent="0.3">
      <c r="A27" s="35" t="s">
        <v>75</v>
      </c>
      <c r="B27" s="36" t="s">
        <v>57</v>
      </c>
      <c r="C27" s="93" t="str">
        <f>IF(DTE_Lifespans_existing!C27=1,Use_case_lifespans!$B27,0)</f>
        <v>Near Earth Robotic - LEO Science</v>
      </c>
      <c r="D27" s="93" t="str">
        <f>IF(DTE_Lifespans_existing!D27=1,Use_case_lifespans!$B27,0)</f>
        <v>Near Earth Robotic - LEO Science</v>
      </c>
      <c r="E27" s="93" t="str">
        <f>IF(DTE_Lifespans_existing!E27=1,Use_case_lifespans!$B27,0)</f>
        <v>Near Earth Robotic - LEO Science</v>
      </c>
      <c r="F27" s="93">
        <f>IF(DTE_Lifespans_existing!F27=1,Use_case_lifespans!$B27,0)</f>
        <v>0</v>
      </c>
      <c r="G27" s="93">
        <f>IF(DTE_Lifespans_existing!G27=1,Use_case_lifespans!$B27,0)</f>
        <v>0</v>
      </c>
      <c r="H27" s="93">
        <f>IF(DTE_Lifespans_existing!H27=1,Use_case_lifespans!$B27,0)</f>
        <v>0</v>
      </c>
      <c r="I27" s="93">
        <f>IF(DTE_Lifespans_existing!I27=1,Use_case_lifespans!$B27,0)</f>
        <v>0</v>
      </c>
      <c r="J27" s="93">
        <f>IF(DTE_Lifespans_existing!J27=1,Use_case_lifespans!$B27,0)</f>
        <v>0</v>
      </c>
      <c r="K27" s="93">
        <f>IF(DTE_Lifespans_existing!K27=1,Use_case_lifespans!$B27,0)</f>
        <v>0</v>
      </c>
      <c r="L27" s="93">
        <f>IF(DTE_Lifespans_existing!L27=1,Use_case_lifespans!$B27,0)</f>
        <v>0</v>
      </c>
      <c r="M27" s="93">
        <f>IF(DTE_Lifespans_existing!M27=1,Use_case_lifespans!$B27,0)</f>
        <v>0</v>
      </c>
      <c r="N27" s="93">
        <f>IF(DTE_Lifespans_existing!N27=1,Use_case_lifespans!$B27,0)</f>
        <v>0</v>
      </c>
      <c r="O27" s="93">
        <f>IF(DTE_Lifespans_existing!O27=1,Use_case_lifespans!$B27,0)</f>
        <v>0</v>
      </c>
      <c r="P27" s="93">
        <f>IF(DTE_Lifespans_existing!P27=1,Use_case_lifespans!$B27,0)</f>
        <v>0</v>
      </c>
      <c r="Q27" s="93">
        <f>IF(DTE_Lifespans_existing!Q27=1,Use_case_lifespans!$B27,0)</f>
        <v>0</v>
      </c>
      <c r="R27" s="93">
        <f>IF(DTE_Lifespans_existing!R27=1,Use_case_lifespans!$B27,0)</f>
        <v>0</v>
      </c>
      <c r="S27" s="93">
        <f>IF(DTE_Lifespans_existing!S27=1,Use_case_lifespans!$B27,0)</f>
        <v>0</v>
      </c>
      <c r="T27" s="93">
        <f>IF(DTE_Lifespans_existing!T27=1,Use_case_lifespans!$B27,0)</f>
        <v>0</v>
      </c>
      <c r="U27" s="93">
        <f>IF(DTE_Lifespans_existing!U27=1,Use_case_lifespans!$B27,0)</f>
        <v>0</v>
      </c>
      <c r="V27" s="93">
        <f>IF(DTE_Lifespans_existing!V27=1,Use_case_lifespans!$B27,0)</f>
        <v>0</v>
      </c>
    </row>
    <row r="28" spans="1:22" x14ac:dyDescent="0.3">
      <c r="A28" s="35" t="s">
        <v>76</v>
      </c>
      <c r="B28" s="36" t="s">
        <v>57</v>
      </c>
      <c r="C28" s="93" t="str">
        <f>IF(DTE_Lifespans_existing!C28=1,Use_case_lifespans!$B28,0)</f>
        <v>Near Earth Robotic - LEO Science</v>
      </c>
      <c r="D28" s="93" t="str">
        <f>IF(DTE_Lifespans_existing!D28=1,Use_case_lifespans!$B28,0)</f>
        <v>Near Earth Robotic - LEO Science</v>
      </c>
      <c r="E28" s="93" t="str">
        <f>IF(DTE_Lifespans_existing!E28=1,Use_case_lifespans!$B28,0)</f>
        <v>Near Earth Robotic - LEO Science</v>
      </c>
      <c r="F28" s="93" t="str">
        <f>IF(DTE_Lifespans_existing!F28=1,Use_case_lifespans!$B28,0)</f>
        <v>Near Earth Robotic - LEO Science</v>
      </c>
      <c r="G28" s="93" t="str">
        <f>IF(DTE_Lifespans_existing!G28=1,Use_case_lifespans!$B28,0)</f>
        <v>Near Earth Robotic - LEO Science</v>
      </c>
      <c r="H28" s="93" t="str">
        <f>IF(DTE_Lifespans_existing!H28=1,Use_case_lifespans!$B28,0)</f>
        <v>Near Earth Robotic - LEO Science</v>
      </c>
      <c r="I28" s="93">
        <f>IF(DTE_Lifespans_existing!I28=1,Use_case_lifespans!$B28,0)</f>
        <v>0</v>
      </c>
      <c r="J28" s="93">
        <f>IF(DTE_Lifespans_existing!J28=1,Use_case_lifespans!$B28,0)</f>
        <v>0</v>
      </c>
      <c r="K28" s="93">
        <f>IF(DTE_Lifespans_existing!K28=1,Use_case_lifespans!$B28,0)</f>
        <v>0</v>
      </c>
      <c r="L28" s="93">
        <f>IF(DTE_Lifespans_existing!L28=1,Use_case_lifespans!$B28,0)</f>
        <v>0</v>
      </c>
      <c r="M28" s="93">
        <f>IF(DTE_Lifespans_existing!M28=1,Use_case_lifespans!$B28,0)</f>
        <v>0</v>
      </c>
      <c r="N28" s="93">
        <f>IF(DTE_Lifespans_existing!N28=1,Use_case_lifespans!$B28,0)</f>
        <v>0</v>
      </c>
      <c r="O28" s="93">
        <f>IF(DTE_Lifespans_existing!O28=1,Use_case_lifespans!$B28,0)</f>
        <v>0</v>
      </c>
      <c r="P28" s="93">
        <f>IF(DTE_Lifespans_existing!P28=1,Use_case_lifespans!$B28,0)</f>
        <v>0</v>
      </c>
      <c r="Q28" s="93">
        <f>IF(DTE_Lifespans_existing!Q28=1,Use_case_lifespans!$B28,0)</f>
        <v>0</v>
      </c>
      <c r="R28" s="93">
        <f>IF(DTE_Lifespans_existing!R28=1,Use_case_lifespans!$B28,0)</f>
        <v>0</v>
      </c>
      <c r="S28" s="93">
        <f>IF(DTE_Lifespans_existing!S28=1,Use_case_lifespans!$B28,0)</f>
        <v>0</v>
      </c>
      <c r="T28" s="93">
        <f>IF(DTE_Lifespans_existing!T28=1,Use_case_lifespans!$B28,0)</f>
        <v>0</v>
      </c>
      <c r="U28" s="93">
        <f>IF(DTE_Lifespans_existing!U28=1,Use_case_lifespans!$B28,0)</f>
        <v>0</v>
      </c>
      <c r="V28" s="93">
        <f>IF(DTE_Lifespans_existing!V28=1,Use_case_lifespans!$B28,0)</f>
        <v>0</v>
      </c>
    </row>
    <row r="29" spans="1:22" x14ac:dyDescent="0.3">
      <c r="A29" s="35" t="s">
        <v>42</v>
      </c>
      <c r="B29" s="43" t="s">
        <v>61</v>
      </c>
      <c r="C29" s="93" t="str">
        <f>IF(DTE_Lifespans_existing!C29=1,Use_case_lifespans!$B29,0)</f>
        <v>Terrestrial &amp; Aerial</v>
      </c>
      <c r="D29" s="93" t="str">
        <f>IF(DTE_Lifespans_existing!D29=1,Use_case_lifespans!$B29,0)</f>
        <v>Terrestrial &amp; Aerial</v>
      </c>
      <c r="E29" s="93" t="str">
        <f>IF(DTE_Lifespans_existing!E29=1,Use_case_lifespans!$B29,0)</f>
        <v>Terrestrial &amp; Aerial</v>
      </c>
      <c r="F29" s="93" t="str">
        <f>IF(DTE_Lifespans_existing!F29=1,Use_case_lifespans!$B29,0)</f>
        <v>Terrestrial &amp; Aerial</v>
      </c>
      <c r="G29" s="93" t="str">
        <f>IF(DTE_Lifespans_existing!G29=1,Use_case_lifespans!$B29,0)</f>
        <v>Terrestrial &amp; Aerial</v>
      </c>
      <c r="H29" s="93" t="str">
        <f>IF(DTE_Lifespans_existing!H29=1,Use_case_lifespans!$B29,0)</f>
        <v>Terrestrial &amp; Aerial</v>
      </c>
      <c r="I29" s="93" t="str">
        <f>IF(DTE_Lifespans_existing!I29=1,Use_case_lifespans!$B29,0)</f>
        <v>Terrestrial &amp; Aerial</v>
      </c>
      <c r="J29" s="93" t="str">
        <f>IF(DTE_Lifespans_existing!J29=1,Use_case_lifespans!$B29,0)</f>
        <v>Terrestrial &amp; Aerial</v>
      </c>
      <c r="K29" s="93" t="str">
        <f>IF(DTE_Lifespans_existing!K29=1,Use_case_lifespans!$B29,0)</f>
        <v>Terrestrial &amp; Aerial</v>
      </c>
      <c r="L29" s="93" t="str">
        <f>IF(DTE_Lifespans_existing!L29=1,Use_case_lifespans!$B29,0)</f>
        <v>Terrestrial &amp; Aerial</v>
      </c>
      <c r="M29" s="93" t="str">
        <f>IF(DTE_Lifespans_existing!M29=1,Use_case_lifespans!$B29,0)</f>
        <v>Terrestrial &amp; Aerial</v>
      </c>
      <c r="N29" s="93" t="str">
        <f>IF(DTE_Lifespans_existing!N29=1,Use_case_lifespans!$B29,0)</f>
        <v>Terrestrial &amp; Aerial</v>
      </c>
      <c r="O29" s="93" t="str">
        <f>IF(DTE_Lifespans_existing!O29=1,Use_case_lifespans!$B29,0)</f>
        <v>Terrestrial &amp; Aerial</v>
      </c>
      <c r="P29" s="93" t="str">
        <f>IF(DTE_Lifespans_existing!P29=1,Use_case_lifespans!$B29,0)</f>
        <v>Terrestrial &amp; Aerial</v>
      </c>
      <c r="Q29" s="93" t="str">
        <f>IF(DTE_Lifespans_existing!Q29=1,Use_case_lifespans!$B29,0)</f>
        <v>Terrestrial &amp; Aerial</v>
      </c>
      <c r="R29" s="93" t="str">
        <f>IF(DTE_Lifespans_existing!R29=1,Use_case_lifespans!$B29,0)</f>
        <v>Terrestrial &amp; Aerial</v>
      </c>
      <c r="S29" s="93" t="str">
        <f>IF(DTE_Lifespans_existing!S29=1,Use_case_lifespans!$B29,0)</f>
        <v>Terrestrial &amp; Aerial</v>
      </c>
      <c r="T29" s="93" t="str">
        <f>IF(DTE_Lifespans_existing!T29=1,Use_case_lifespans!$B29,0)</f>
        <v>Terrestrial &amp; Aerial</v>
      </c>
      <c r="U29" s="93" t="str">
        <f>IF(DTE_Lifespans_existing!U29=1,Use_case_lifespans!$B29,0)</f>
        <v>Terrestrial &amp; Aerial</v>
      </c>
      <c r="V29" s="93" t="str">
        <f>IF(DTE_Lifespans_existing!V29=1,Use_case_lifespans!$B29,0)</f>
        <v>Terrestrial &amp; Aerial</v>
      </c>
    </row>
    <row r="30" spans="1:22" x14ac:dyDescent="0.3">
      <c r="A30" s="35" t="s">
        <v>77</v>
      </c>
      <c r="B30" s="43" t="s">
        <v>58</v>
      </c>
      <c r="C30" s="93" t="str">
        <f>IF(DTE_Lifespans_existing!C30=1,Use_case_lifespans!$B30,0)</f>
        <v>Launch Events</v>
      </c>
      <c r="D30" s="93" t="str">
        <f>IF(DTE_Lifespans_existing!D30=1,Use_case_lifespans!$B30,0)</f>
        <v>Launch Events</v>
      </c>
      <c r="E30" s="93" t="str">
        <f>IF(DTE_Lifespans_existing!E30=1,Use_case_lifespans!$B30,0)</f>
        <v>Launch Events</v>
      </c>
      <c r="F30" s="93" t="str">
        <f>IF(DTE_Lifespans_existing!F30=1,Use_case_lifespans!$B30,0)</f>
        <v>Launch Events</v>
      </c>
      <c r="G30" s="93" t="str">
        <f>IF(DTE_Lifespans_existing!G30=1,Use_case_lifespans!$B30,0)</f>
        <v>Launch Events</v>
      </c>
      <c r="H30" s="93" t="str">
        <f>IF(DTE_Lifespans_existing!H30=1,Use_case_lifespans!$B30,0)</f>
        <v>Launch Events</v>
      </c>
      <c r="I30" s="93" t="str">
        <f>IF(DTE_Lifespans_existing!I30=1,Use_case_lifespans!$B30,0)</f>
        <v>Launch Events</v>
      </c>
      <c r="J30" s="93" t="str">
        <f>IF(DTE_Lifespans_existing!J30=1,Use_case_lifespans!$B30,0)</f>
        <v>Launch Events</v>
      </c>
      <c r="K30" s="93" t="str">
        <f>IF(DTE_Lifespans_existing!K30=1,Use_case_lifespans!$B30,0)</f>
        <v>Launch Events</v>
      </c>
      <c r="L30" s="93" t="str">
        <f>IF(DTE_Lifespans_existing!L30=1,Use_case_lifespans!$B30,0)</f>
        <v>Launch Events</v>
      </c>
      <c r="M30" s="93" t="str">
        <f>IF(DTE_Lifespans_existing!M30=1,Use_case_lifespans!$B30,0)</f>
        <v>Launch Events</v>
      </c>
      <c r="N30" s="93" t="str">
        <f>IF(DTE_Lifespans_existing!N30=1,Use_case_lifespans!$B30,0)</f>
        <v>Launch Events</v>
      </c>
      <c r="O30" s="93" t="str">
        <f>IF(DTE_Lifespans_existing!O30=1,Use_case_lifespans!$B30,0)</f>
        <v>Launch Events</v>
      </c>
      <c r="P30" s="93" t="str">
        <f>IF(DTE_Lifespans_existing!P30=1,Use_case_lifespans!$B30,0)</f>
        <v>Launch Events</v>
      </c>
      <c r="Q30" s="93" t="str">
        <f>IF(DTE_Lifespans_existing!Q30=1,Use_case_lifespans!$B30,0)</f>
        <v>Launch Events</v>
      </c>
      <c r="R30" s="93" t="str">
        <f>IF(DTE_Lifespans_existing!R30=1,Use_case_lifespans!$B30,0)</f>
        <v>Launch Events</v>
      </c>
      <c r="S30" s="93" t="str">
        <f>IF(DTE_Lifespans_existing!S30=1,Use_case_lifespans!$B30,0)</f>
        <v>Launch Events</v>
      </c>
      <c r="T30" s="93" t="str">
        <f>IF(DTE_Lifespans_existing!T30=1,Use_case_lifespans!$B30,0)</f>
        <v>Launch Events</v>
      </c>
      <c r="U30" s="93" t="str">
        <f>IF(DTE_Lifespans_existing!U30=1,Use_case_lifespans!$B30,0)</f>
        <v>Launch Events</v>
      </c>
      <c r="V30" s="93" t="str">
        <f>IF(DTE_Lifespans_existing!V30=1,Use_case_lifespans!$B30,0)</f>
        <v>Launch Events</v>
      </c>
    </row>
    <row r="31" spans="1:22" x14ac:dyDescent="0.3">
      <c r="A31" s="35" t="s">
        <v>87</v>
      </c>
      <c r="B31" s="36" t="s">
        <v>56</v>
      </c>
      <c r="C31" s="93" t="str">
        <f>IF(DTE_Lifespans_existing!C31=1,Use_case_lifespans!$B31,0)</f>
        <v>Near Earth Robotic - GEO and Near Earth</v>
      </c>
      <c r="D31" s="93" t="str">
        <f>IF(DTE_Lifespans_existing!D31=1,Use_case_lifespans!$B31,0)</f>
        <v>Near Earth Robotic - GEO and Near Earth</v>
      </c>
      <c r="E31" s="93">
        <f>IF(DTE_Lifespans_existing!E31=1,Use_case_lifespans!$B31,0)</f>
        <v>0</v>
      </c>
      <c r="F31" s="93">
        <f>IF(DTE_Lifespans_existing!F31=1,Use_case_lifespans!$B31,0)</f>
        <v>0</v>
      </c>
      <c r="G31" s="93">
        <f>IF(DTE_Lifespans_existing!G31=1,Use_case_lifespans!$B31,0)</f>
        <v>0</v>
      </c>
      <c r="H31" s="93">
        <f>IF(DTE_Lifespans_existing!H31=1,Use_case_lifespans!$B31,0)</f>
        <v>0</v>
      </c>
      <c r="I31" s="93">
        <f>IF(DTE_Lifespans_existing!I31=1,Use_case_lifespans!$B31,0)</f>
        <v>0</v>
      </c>
      <c r="J31" s="93">
        <f>IF(DTE_Lifespans_existing!J31=1,Use_case_lifespans!$B31,0)</f>
        <v>0</v>
      </c>
      <c r="K31" s="93">
        <f>IF(DTE_Lifespans_existing!K31=1,Use_case_lifespans!$B31,0)</f>
        <v>0</v>
      </c>
      <c r="L31" s="93">
        <f>IF(DTE_Lifespans_existing!L31=1,Use_case_lifespans!$B31,0)</f>
        <v>0</v>
      </c>
      <c r="M31" s="93">
        <f>IF(DTE_Lifespans_existing!M31=1,Use_case_lifespans!$B31,0)</f>
        <v>0</v>
      </c>
      <c r="N31" s="93">
        <f>IF(DTE_Lifespans_existing!N31=1,Use_case_lifespans!$B31,0)</f>
        <v>0</v>
      </c>
      <c r="O31" s="93">
        <f>IF(DTE_Lifespans_existing!O31=1,Use_case_lifespans!$B31,0)</f>
        <v>0</v>
      </c>
      <c r="P31" s="93">
        <f>IF(DTE_Lifespans_existing!P31=1,Use_case_lifespans!$B31,0)</f>
        <v>0</v>
      </c>
      <c r="Q31" s="93">
        <f>IF(DTE_Lifespans_existing!Q31=1,Use_case_lifespans!$B31,0)</f>
        <v>0</v>
      </c>
      <c r="R31" s="93">
        <f>IF(DTE_Lifespans_existing!R31=1,Use_case_lifespans!$B31,0)</f>
        <v>0</v>
      </c>
      <c r="S31" s="93">
        <f>IF(DTE_Lifespans_existing!S31=1,Use_case_lifespans!$B31,0)</f>
        <v>0</v>
      </c>
      <c r="T31" s="93">
        <f>IF(DTE_Lifespans_existing!T31=1,Use_case_lifespans!$B31,0)</f>
        <v>0</v>
      </c>
      <c r="U31" s="93">
        <f>IF(DTE_Lifespans_existing!U31=1,Use_case_lifespans!$B31,0)</f>
        <v>0</v>
      </c>
      <c r="V31" s="93">
        <f>IF(DTE_Lifespans_existing!V31=1,Use_case_lifespans!$B31,0)</f>
        <v>0</v>
      </c>
    </row>
    <row r="32" spans="1:22" x14ac:dyDescent="0.3">
      <c r="A32" s="35" t="s">
        <v>43</v>
      </c>
      <c r="B32" s="43" t="s">
        <v>61</v>
      </c>
      <c r="C32" s="93" t="str">
        <f>IF(DTE_Lifespans_existing!C32=1,Use_case_lifespans!$B32,0)</f>
        <v>Terrestrial &amp; Aerial</v>
      </c>
      <c r="D32" s="93">
        <f>IF(DTE_Lifespans_existing!D32=1,Use_case_lifespans!$B32,0)</f>
        <v>0</v>
      </c>
      <c r="E32" s="93">
        <f>IF(DTE_Lifespans_existing!E32=1,Use_case_lifespans!$B32,0)</f>
        <v>0</v>
      </c>
      <c r="F32" s="93">
        <f>IF(DTE_Lifespans_existing!F32=1,Use_case_lifespans!$B32,0)</f>
        <v>0</v>
      </c>
      <c r="G32" s="93">
        <f>IF(DTE_Lifespans_existing!G32=1,Use_case_lifespans!$B32,0)</f>
        <v>0</v>
      </c>
      <c r="H32" s="93">
        <f>IF(DTE_Lifespans_existing!H32=1,Use_case_lifespans!$B32,0)</f>
        <v>0</v>
      </c>
      <c r="I32" s="93">
        <f>IF(DTE_Lifespans_existing!I32=1,Use_case_lifespans!$B32,0)</f>
        <v>0</v>
      </c>
      <c r="J32" s="93">
        <f>IF(DTE_Lifespans_existing!J32=1,Use_case_lifespans!$B32,0)</f>
        <v>0</v>
      </c>
      <c r="K32" s="93">
        <f>IF(DTE_Lifespans_existing!K32=1,Use_case_lifespans!$B32,0)</f>
        <v>0</v>
      </c>
      <c r="L32" s="93">
        <f>IF(DTE_Lifespans_existing!L32=1,Use_case_lifespans!$B32,0)</f>
        <v>0</v>
      </c>
      <c r="M32" s="93">
        <f>IF(DTE_Lifespans_existing!M32=1,Use_case_lifespans!$B32,0)</f>
        <v>0</v>
      </c>
      <c r="N32" s="93">
        <f>IF(DTE_Lifespans_existing!N32=1,Use_case_lifespans!$B32,0)</f>
        <v>0</v>
      </c>
      <c r="O32" s="93">
        <f>IF(DTE_Lifespans_existing!O32=1,Use_case_lifespans!$B32,0)</f>
        <v>0</v>
      </c>
      <c r="P32" s="93">
        <f>IF(DTE_Lifespans_existing!P32=1,Use_case_lifespans!$B32,0)</f>
        <v>0</v>
      </c>
      <c r="Q32" s="93">
        <f>IF(DTE_Lifespans_existing!Q32=1,Use_case_lifespans!$B32,0)</f>
        <v>0</v>
      </c>
      <c r="R32" s="93">
        <f>IF(DTE_Lifespans_existing!R32=1,Use_case_lifespans!$B32,0)</f>
        <v>0</v>
      </c>
      <c r="S32" s="93">
        <f>IF(DTE_Lifespans_existing!S32=1,Use_case_lifespans!$B32,0)</f>
        <v>0</v>
      </c>
      <c r="T32" s="93">
        <f>IF(DTE_Lifespans_existing!T32=1,Use_case_lifespans!$B32,0)</f>
        <v>0</v>
      </c>
      <c r="U32" s="93">
        <f>IF(DTE_Lifespans_existing!U32=1,Use_case_lifespans!$B32,0)</f>
        <v>0</v>
      </c>
      <c r="V32" s="93">
        <f>IF(DTE_Lifespans_existing!V32=1,Use_case_lifespans!$B32,0)</f>
        <v>0</v>
      </c>
    </row>
    <row r="33" spans="1:22" x14ac:dyDescent="0.3">
      <c r="A33" s="35" t="s">
        <v>55</v>
      </c>
      <c r="B33" s="36" t="s">
        <v>57</v>
      </c>
      <c r="C33" s="93" t="str">
        <f>IF(DTE_Lifespans_existing!C33=1,Use_case_lifespans!$B33,0)</f>
        <v>Near Earth Robotic - LEO Science</v>
      </c>
      <c r="D33" s="93" t="str">
        <f>IF(DTE_Lifespans_existing!D33=1,Use_case_lifespans!$B33,0)</f>
        <v>Near Earth Robotic - LEO Science</v>
      </c>
      <c r="E33" s="93" t="str">
        <f>IF(DTE_Lifespans_existing!E33=1,Use_case_lifespans!$B33,0)</f>
        <v>Near Earth Robotic - LEO Science</v>
      </c>
      <c r="F33" s="93" t="str">
        <f>IF(DTE_Lifespans_existing!F33=1,Use_case_lifespans!$B33,0)</f>
        <v>Near Earth Robotic - LEO Science</v>
      </c>
      <c r="G33" s="93">
        <f>IF(DTE_Lifespans_existing!G33=1,Use_case_lifespans!$B33,0)</f>
        <v>0</v>
      </c>
      <c r="H33" s="93">
        <f>IF(DTE_Lifespans_existing!H33=1,Use_case_lifespans!$B33,0)</f>
        <v>0</v>
      </c>
      <c r="I33" s="93">
        <f>IF(DTE_Lifespans_existing!I33=1,Use_case_lifespans!$B33,0)</f>
        <v>0</v>
      </c>
      <c r="J33" s="93">
        <f>IF(DTE_Lifespans_existing!J33=1,Use_case_lifespans!$B33,0)</f>
        <v>0</v>
      </c>
      <c r="K33" s="93">
        <f>IF(DTE_Lifespans_existing!K33=1,Use_case_lifespans!$B33,0)</f>
        <v>0</v>
      </c>
      <c r="L33" s="93">
        <f>IF(DTE_Lifespans_existing!L33=1,Use_case_lifespans!$B33,0)</f>
        <v>0</v>
      </c>
      <c r="M33" s="93">
        <f>IF(DTE_Lifespans_existing!M33=1,Use_case_lifespans!$B33,0)</f>
        <v>0</v>
      </c>
      <c r="N33" s="93">
        <f>IF(DTE_Lifespans_existing!N33=1,Use_case_lifespans!$B33,0)</f>
        <v>0</v>
      </c>
      <c r="O33" s="93">
        <f>IF(DTE_Lifespans_existing!O33=1,Use_case_lifespans!$B33,0)</f>
        <v>0</v>
      </c>
      <c r="P33" s="93">
        <f>IF(DTE_Lifespans_existing!P33=1,Use_case_lifespans!$B33,0)</f>
        <v>0</v>
      </c>
      <c r="Q33" s="93">
        <f>IF(DTE_Lifespans_existing!Q33=1,Use_case_lifespans!$B33,0)</f>
        <v>0</v>
      </c>
      <c r="R33" s="93">
        <f>IF(DTE_Lifespans_existing!R33=1,Use_case_lifespans!$B33,0)</f>
        <v>0</v>
      </c>
      <c r="S33" s="93">
        <f>IF(DTE_Lifespans_existing!S33=1,Use_case_lifespans!$B33,0)</f>
        <v>0</v>
      </c>
      <c r="T33" s="93">
        <f>IF(DTE_Lifespans_existing!T33=1,Use_case_lifespans!$B33,0)</f>
        <v>0</v>
      </c>
      <c r="U33" s="93">
        <f>IF(DTE_Lifespans_existing!U33=1,Use_case_lifespans!$B33,0)</f>
        <v>0</v>
      </c>
      <c r="V33" s="93">
        <f>IF(DTE_Lifespans_existing!V33=1,Use_case_lifespans!$B33,0)</f>
        <v>0</v>
      </c>
    </row>
    <row r="34" spans="1:22" x14ac:dyDescent="0.3">
      <c r="A34" s="35" t="s">
        <v>44</v>
      </c>
      <c r="B34" s="35"/>
      <c r="C34" s="93">
        <f>IF(DTE_Lifespans_existing!C34=1,Use_case_lifespans!$B34,0)</f>
        <v>0</v>
      </c>
      <c r="D34" s="93">
        <f>IF(DTE_Lifespans_existing!D34=1,Use_case_lifespans!$B34,0)</f>
        <v>0</v>
      </c>
      <c r="E34" s="93">
        <f>IF(DTE_Lifespans_existing!E34=1,Use_case_lifespans!$B34,0)</f>
        <v>0</v>
      </c>
      <c r="F34" s="93">
        <f>IF(DTE_Lifespans_existing!F34=1,Use_case_lifespans!$B34,0)</f>
        <v>0</v>
      </c>
      <c r="G34" s="93">
        <f>IF(DTE_Lifespans_existing!G34=1,Use_case_lifespans!$B34,0)</f>
        <v>0</v>
      </c>
      <c r="H34" s="93">
        <f>IF(DTE_Lifespans_existing!H34=1,Use_case_lifespans!$B34,0)</f>
        <v>0</v>
      </c>
      <c r="I34" s="93">
        <f>IF(DTE_Lifespans_existing!I34=1,Use_case_lifespans!$B34,0)</f>
        <v>0</v>
      </c>
      <c r="J34" s="93">
        <f>IF(DTE_Lifespans_existing!J34=1,Use_case_lifespans!$B34,0)</f>
        <v>0</v>
      </c>
      <c r="K34" s="93">
        <f>IF(DTE_Lifespans_existing!K34=1,Use_case_lifespans!$B34,0)</f>
        <v>0</v>
      </c>
      <c r="L34" s="93">
        <f>IF(DTE_Lifespans_existing!L34=1,Use_case_lifespans!$B34,0)</f>
        <v>0</v>
      </c>
      <c r="M34" s="93">
        <f>IF(DTE_Lifespans_existing!M34=1,Use_case_lifespans!$B34,0)</f>
        <v>0</v>
      </c>
      <c r="N34" s="93">
        <f>IF(DTE_Lifespans_existing!N34=1,Use_case_lifespans!$B34,0)</f>
        <v>0</v>
      </c>
      <c r="O34" s="93">
        <f>IF(DTE_Lifespans_existing!O34=1,Use_case_lifespans!$B34,0)</f>
        <v>0</v>
      </c>
      <c r="P34" s="93">
        <f>IF(DTE_Lifespans_existing!P34=1,Use_case_lifespans!$B34,0)</f>
        <v>0</v>
      </c>
      <c r="Q34" s="93">
        <f>IF(DTE_Lifespans_existing!Q34=1,Use_case_lifespans!$B34,0)</f>
        <v>0</v>
      </c>
      <c r="R34" s="93">
        <f>IF(DTE_Lifespans_existing!R34=1,Use_case_lifespans!$B34,0)</f>
        <v>0</v>
      </c>
      <c r="S34" s="93">
        <f>IF(DTE_Lifespans_existing!S34=1,Use_case_lifespans!$B34,0)</f>
        <v>0</v>
      </c>
      <c r="T34" s="93">
        <f>IF(DTE_Lifespans_existing!T34=1,Use_case_lifespans!$B34,0)</f>
        <v>0</v>
      </c>
      <c r="U34" s="93">
        <f>IF(DTE_Lifespans_existing!U34=1,Use_case_lifespans!$B34,0)</f>
        <v>0</v>
      </c>
      <c r="V34" s="93">
        <f>IF(DTE_Lifespans_existing!V34=1,Use_case_lifespans!$B34,0)</f>
        <v>0</v>
      </c>
    </row>
    <row r="35" spans="1:22" x14ac:dyDescent="0.3">
      <c r="A35" s="35" t="s">
        <v>78</v>
      </c>
      <c r="B35" s="36" t="s">
        <v>57</v>
      </c>
      <c r="C35" s="93" t="str">
        <f>IF(DTE_Lifespans_existing!C35=1,Use_case_lifespans!$B35,0)</f>
        <v>Near Earth Robotic - LEO Science</v>
      </c>
      <c r="D35" s="93" t="str">
        <f>IF(DTE_Lifespans_existing!D35=1,Use_case_lifespans!$B35,0)</f>
        <v>Near Earth Robotic - LEO Science</v>
      </c>
      <c r="E35" s="93" t="str">
        <f>IF(DTE_Lifespans_existing!E35=1,Use_case_lifespans!$B35,0)</f>
        <v>Near Earth Robotic - LEO Science</v>
      </c>
      <c r="F35" s="93" t="str">
        <f>IF(DTE_Lifespans_existing!F35=1,Use_case_lifespans!$B35,0)</f>
        <v>Near Earth Robotic - LEO Science</v>
      </c>
      <c r="G35" s="93" t="str">
        <f>IF(DTE_Lifespans_existing!G35=1,Use_case_lifespans!$B35,0)</f>
        <v>Near Earth Robotic - LEO Science</v>
      </c>
      <c r="H35" s="93">
        <f>IF(DTE_Lifespans_existing!H35=1,Use_case_lifespans!$B35,0)</f>
        <v>0</v>
      </c>
      <c r="I35" s="93">
        <f>IF(DTE_Lifespans_existing!I35=1,Use_case_lifespans!$B35,0)</f>
        <v>0</v>
      </c>
      <c r="J35" s="93">
        <f>IF(DTE_Lifespans_existing!J35=1,Use_case_lifespans!$B35,0)</f>
        <v>0</v>
      </c>
      <c r="K35" s="93">
        <f>IF(DTE_Lifespans_existing!K35=1,Use_case_lifespans!$B35,0)</f>
        <v>0</v>
      </c>
      <c r="L35" s="93">
        <f>IF(DTE_Lifespans_existing!L35=1,Use_case_lifespans!$B35,0)</f>
        <v>0</v>
      </c>
      <c r="M35" s="93">
        <f>IF(DTE_Lifespans_existing!M35=1,Use_case_lifespans!$B35,0)</f>
        <v>0</v>
      </c>
      <c r="N35" s="93">
        <f>IF(DTE_Lifespans_existing!N35=1,Use_case_lifespans!$B35,0)</f>
        <v>0</v>
      </c>
      <c r="O35" s="93">
        <f>IF(DTE_Lifespans_existing!O35=1,Use_case_lifespans!$B35,0)</f>
        <v>0</v>
      </c>
      <c r="P35" s="93">
        <f>IF(DTE_Lifespans_existing!P35=1,Use_case_lifespans!$B35,0)</f>
        <v>0</v>
      </c>
      <c r="Q35" s="93">
        <f>IF(DTE_Lifespans_existing!Q35=1,Use_case_lifespans!$B35,0)</f>
        <v>0</v>
      </c>
      <c r="R35" s="93">
        <f>IF(DTE_Lifespans_existing!R35=1,Use_case_lifespans!$B35,0)</f>
        <v>0</v>
      </c>
      <c r="S35" s="93">
        <f>IF(DTE_Lifespans_existing!S35=1,Use_case_lifespans!$B35,0)</f>
        <v>0</v>
      </c>
      <c r="T35" s="93">
        <f>IF(DTE_Lifespans_existing!T35=1,Use_case_lifespans!$B35,0)</f>
        <v>0</v>
      </c>
      <c r="U35" s="93">
        <f>IF(DTE_Lifespans_existing!U35=1,Use_case_lifespans!$B35,0)</f>
        <v>0</v>
      </c>
      <c r="V35" s="93">
        <f>IF(DTE_Lifespans_existing!V35=1,Use_case_lifespans!$B35,0)</f>
        <v>0</v>
      </c>
    </row>
    <row r="36" spans="1:22" x14ac:dyDescent="0.3">
      <c r="A36" s="35" t="s">
        <v>45</v>
      </c>
      <c r="B36" s="36" t="s">
        <v>57</v>
      </c>
      <c r="C36" s="93" t="str">
        <f>IF(DTE_Lifespans_existing!C36=1,Use_case_lifespans!$B36,0)</f>
        <v>Near Earth Robotic - LEO Science</v>
      </c>
      <c r="D36" s="93" t="str">
        <f>IF(DTE_Lifespans_existing!D36=1,Use_case_lifespans!$B36,0)</f>
        <v>Near Earth Robotic - LEO Science</v>
      </c>
      <c r="E36" s="93" t="str">
        <f>IF(DTE_Lifespans_existing!E36=1,Use_case_lifespans!$B36,0)</f>
        <v>Near Earth Robotic - LEO Science</v>
      </c>
      <c r="F36" s="93">
        <f>IF(DTE_Lifespans_existing!F36=1,Use_case_lifespans!$B36,0)</f>
        <v>0</v>
      </c>
      <c r="G36" s="93">
        <f>IF(DTE_Lifespans_existing!G36=1,Use_case_lifespans!$B36,0)</f>
        <v>0</v>
      </c>
      <c r="H36" s="93">
        <f>IF(DTE_Lifespans_existing!H36=1,Use_case_lifespans!$B36,0)</f>
        <v>0</v>
      </c>
      <c r="I36" s="93">
        <f>IF(DTE_Lifespans_existing!I36=1,Use_case_lifespans!$B36,0)</f>
        <v>0</v>
      </c>
      <c r="J36" s="93">
        <f>IF(DTE_Lifespans_existing!J36=1,Use_case_lifespans!$B36,0)</f>
        <v>0</v>
      </c>
      <c r="K36" s="93">
        <f>IF(DTE_Lifespans_existing!K36=1,Use_case_lifespans!$B36,0)</f>
        <v>0</v>
      </c>
      <c r="L36" s="93">
        <f>IF(DTE_Lifespans_existing!L36=1,Use_case_lifespans!$B36,0)</f>
        <v>0</v>
      </c>
      <c r="M36" s="93">
        <f>IF(DTE_Lifespans_existing!M36=1,Use_case_lifespans!$B36,0)</f>
        <v>0</v>
      </c>
      <c r="N36" s="93">
        <f>IF(DTE_Lifespans_existing!N36=1,Use_case_lifespans!$B36,0)</f>
        <v>0</v>
      </c>
      <c r="O36" s="93">
        <f>IF(DTE_Lifespans_existing!O36=1,Use_case_lifespans!$B36,0)</f>
        <v>0</v>
      </c>
      <c r="P36" s="93">
        <f>IF(DTE_Lifespans_existing!P36=1,Use_case_lifespans!$B36,0)</f>
        <v>0</v>
      </c>
      <c r="Q36" s="93">
        <f>IF(DTE_Lifespans_existing!Q36=1,Use_case_lifespans!$B36,0)</f>
        <v>0</v>
      </c>
      <c r="R36" s="93">
        <f>IF(DTE_Lifespans_existing!R36=1,Use_case_lifespans!$B36,0)</f>
        <v>0</v>
      </c>
      <c r="S36" s="93">
        <f>IF(DTE_Lifespans_existing!S36=1,Use_case_lifespans!$B36,0)</f>
        <v>0</v>
      </c>
      <c r="T36" s="93">
        <f>IF(DTE_Lifespans_existing!T36=1,Use_case_lifespans!$B36,0)</f>
        <v>0</v>
      </c>
      <c r="U36" s="93">
        <f>IF(DTE_Lifespans_existing!U36=1,Use_case_lifespans!$B36,0)</f>
        <v>0</v>
      </c>
      <c r="V36" s="93">
        <f>IF(DTE_Lifespans_existing!V36=1,Use_case_lifespans!$B36,0)</f>
        <v>0</v>
      </c>
    </row>
    <row r="37" spans="1:22" x14ac:dyDescent="0.3">
      <c r="A37" s="35" t="s">
        <v>46</v>
      </c>
      <c r="B37" s="43" t="s">
        <v>59</v>
      </c>
      <c r="C37" s="93" t="str">
        <f>IF(DTE_Lifespans_existing!C37=1,Use_case_lifespans!$B37,0)</f>
        <v>Human Space Flight</v>
      </c>
      <c r="D37" s="93" t="str">
        <f>IF(DTE_Lifespans_existing!D37=1,Use_case_lifespans!$B37,0)</f>
        <v>Human Space Flight</v>
      </c>
      <c r="E37" s="93" t="str">
        <f>IF(DTE_Lifespans_existing!E37=1,Use_case_lifespans!$B37,0)</f>
        <v>Human Space Flight</v>
      </c>
      <c r="F37" s="93" t="str">
        <f>IF(DTE_Lifespans_existing!F37=1,Use_case_lifespans!$B37,0)</f>
        <v>Human Space Flight</v>
      </c>
      <c r="G37" s="93" t="str">
        <f>IF(DTE_Lifespans_existing!G37=1,Use_case_lifespans!$B37,0)</f>
        <v>Human Space Flight</v>
      </c>
      <c r="H37" s="93" t="str">
        <f>IF(DTE_Lifespans_existing!H37=1,Use_case_lifespans!$B37,0)</f>
        <v>Human Space Flight</v>
      </c>
      <c r="I37" s="93" t="str">
        <f>IF(DTE_Lifespans_existing!I37=1,Use_case_lifespans!$B37,0)</f>
        <v>Human Space Flight</v>
      </c>
      <c r="J37" s="93" t="str">
        <f>IF(DTE_Lifespans_existing!J37=1,Use_case_lifespans!$B37,0)</f>
        <v>Human Space Flight</v>
      </c>
      <c r="K37" s="93" t="str">
        <f>IF(DTE_Lifespans_existing!K37=1,Use_case_lifespans!$B37,0)</f>
        <v>Human Space Flight</v>
      </c>
      <c r="L37" s="93" t="str">
        <f>IF(DTE_Lifespans_existing!L37=1,Use_case_lifespans!$B37,0)</f>
        <v>Human Space Flight</v>
      </c>
      <c r="M37" s="93" t="str">
        <f>IF(DTE_Lifespans_existing!M37=1,Use_case_lifespans!$B37,0)</f>
        <v>Human Space Flight</v>
      </c>
      <c r="N37" s="93" t="str">
        <f>IF(DTE_Lifespans_existing!N37=1,Use_case_lifespans!$B37,0)</f>
        <v>Human Space Flight</v>
      </c>
      <c r="O37" s="93" t="str">
        <f>IF(DTE_Lifespans_existing!O37=1,Use_case_lifespans!$B37,0)</f>
        <v>Human Space Flight</v>
      </c>
      <c r="P37" s="93" t="str">
        <f>IF(DTE_Lifespans_existing!P37=1,Use_case_lifespans!$B37,0)</f>
        <v>Human Space Flight</v>
      </c>
      <c r="Q37" s="93" t="str">
        <f>IF(DTE_Lifespans_existing!Q37=1,Use_case_lifespans!$B37,0)</f>
        <v>Human Space Flight</v>
      </c>
      <c r="R37" s="93" t="str">
        <f>IF(DTE_Lifespans_existing!R37=1,Use_case_lifespans!$B37,0)</f>
        <v>Human Space Flight</v>
      </c>
      <c r="S37" s="93" t="str">
        <f>IF(DTE_Lifespans_existing!S37=1,Use_case_lifespans!$B37,0)</f>
        <v>Human Space Flight</v>
      </c>
      <c r="T37" s="93" t="str">
        <f>IF(DTE_Lifespans_existing!T37=1,Use_case_lifespans!$B37,0)</f>
        <v>Human Space Flight</v>
      </c>
      <c r="U37" s="93" t="str">
        <f>IF(DTE_Lifespans_existing!U37=1,Use_case_lifespans!$B37,0)</f>
        <v>Human Space Flight</v>
      </c>
      <c r="V37" s="93" t="str">
        <f>IF(DTE_Lifespans_existing!V37=1,Use_case_lifespans!$B37,0)</f>
        <v>Human Space Flight</v>
      </c>
    </row>
    <row r="38" spans="1:22" x14ac:dyDescent="0.3">
      <c r="A38" s="35" t="s">
        <v>47</v>
      </c>
      <c r="B38" s="44" t="s">
        <v>64</v>
      </c>
      <c r="C38" s="93">
        <f>IF(DTE_Lifespans_existing!C38=1,Use_case_lifespans!$B38,0)</f>
        <v>0</v>
      </c>
      <c r="D38" s="93">
        <f>IF(DTE_Lifespans_existing!D38=1,Use_case_lifespans!$B38,0)</f>
        <v>0</v>
      </c>
      <c r="E38" s="93">
        <f>IF(DTE_Lifespans_existing!E38=1,Use_case_lifespans!$B38,0)</f>
        <v>0</v>
      </c>
      <c r="F38" s="93">
        <f>IF(DTE_Lifespans_existing!F38=1,Use_case_lifespans!$B38,0)</f>
        <v>0</v>
      </c>
      <c r="G38" s="93">
        <f>IF(DTE_Lifespans_existing!G38=1,Use_case_lifespans!$B38,0)</f>
        <v>0</v>
      </c>
      <c r="H38" s="93">
        <f>IF(DTE_Lifespans_existing!H38=1,Use_case_lifespans!$B38,0)</f>
        <v>0</v>
      </c>
      <c r="I38" s="93">
        <f>IF(DTE_Lifespans_existing!I38=1,Use_case_lifespans!$B38,0)</f>
        <v>0</v>
      </c>
      <c r="J38" s="93">
        <f>IF(DTE_Lifespans_existing!J38=1,Use_case_lifespans!$B38,0)</f>
        <v>0</v>
      </c>
      <c r="K38" s="93">
        <f>IF(DTE_Lifespans_existing!K38=1,Use_case_lifespans!$B38,0)</f>
        <v>0</v>
      </c>
      <c r="L38" s="93">
        <f>IF(DTE_Lifespans_existing!L38=1,Use_case_lifespans!$B38,0)</f>
        <v>0</v>
      </c>
      <c r="M38" s="93">
        <f>IF(DTE_Lifespans_existing!M38=1,Use_case_lifespans!$B38,0)</f>
        <v>0</v>
      </c>
      <c r="N38" s="93">
        <f>IF(DTE_Lifespans_existing!N38=1,Use_case_lifespans!$B38,0)</f>
        <v>0</v>
      </c>
      <c r="O38" s="93">
        <f>IF(DTE_Lifespans_existing!O38=1,Use_case_lifespans!$B38,0)</f>
        <v>0</v>
      </c>
      <c r="P38" s="93">
        <f>IF(DTE_Lifespans_existing!P38=1,Use_case_lifespans!$B38,0)</f>
        <v>0</v>
      </c>
      <c r="Q38" s="93">
        <f>IF(DTE_Lifespans_existing!Q38=1,Use_case_lifespans!$B38,0)</f>
        <v>0</v>
      </c>
      <c r="R38" s="93">
        <f>IF(DTE_Lifespans_existing!R38=1,Use_case_lifespans!$B38,0)</f>
        <v>0</v>
      </c>
      <c r="S38" s="93">
        <f>IF(DTE_Lifespans_existing!S38=1,Use_case_lifespans!$B38,0)</f>
        <v>0</v>
      </c>
      <c r="T38" s="93">
        <f>IF(DTE_Lifespans_existing!T38=1,Use_case_lifespans!$B38,0)</f>
        <v>0</v>
      </c>
      <c r="U38" s="93">
        <f>IF(DTE_Lifespans_existing!U38=1,Use_case_lifespans!$B38,0)</f>
        <v>0</v>
      </c>
      <c r="V38" s="93">
        <f>IF(DTE_Lifespans_existing!V38=1,Use_case_lifespans!$B38,0)</f>
        <v>0</v>
      </c>
    </row>
    <row r="39" spans="1:22" x14ac:dyDescent="0.3">
      <c r="A39" s="35" t="s">
        <v>48</v>
      </c>
      <c r="B39" s="44" t="s">
        <v>64</v>
      </c>
      <c r="C39" s="93">
        <f>IF(DTE_Lifespans_existing!C39=1,Use_case_lifespans!$B39,0)</f>
        <v>0</v>
      </c>
      <c r="D39" s="93">
        <f>IF(DTE_Lifespans_existing!D39=1,Use_case_lifespans!$B39,0)</f>
        <v>0</v>
      </c>
      <c r="E39" s="93">
        <f>IF(DTE_Lifespans_existing!E39=1,Use_case_lifespans!$B39,0)</f>
        <v>0</v>
      </c>
      <c r="F39" s="93">
        <f>IF(DTE_Lifespans_existing!F39=1,Use_case_lifespans!$B39,0)</f>
        <v>0</v>
      </c>
      <c r="G39" s="93">
        <f>IF(DTE_Lifespans_existing!G39=1,Use_case_lifespans!$B39,0)</f>
        <v>0</v>
      </c>
      <c r="H39" s="93">
        <f>IF(DTE_Lifespans_existing!H39=1,Use_case_lifespans!$B39,0)</f>
        <v>0</v>
      </c>
      <c r="I39" s="93">
        <f>IF(DTE_Lifespans_existing!I39=1,Use_case_lifespans!$B39,0)</f>
        <v>0</v>
      </c>
      <c r="J39" s="93">
        <f>IF(DTE_Lifespans_existing!J39=1,Use_case_lifespans!$B39,0)</f>
        <v>0</v>
      </c>
      <c r="K39" s="93">
        <f>IF(DTE_Lifespans_existing!K39=1,Use_case_lifespans!$B39,0)</f>
        <v>0</v>
      </c>
      <c r="L39" s="93">
        <f>IF(DTE_Lifespans_existing!L39=1,Use_case_lifespans!$B39,0)</f>
        <v>0</v>
      </c>
      <c r="M39" s="93">
        <f>IF(DTE_Lifespans_existing!M39=1,Use_case_lifespans!$B39,0)</f>
        <v>0</v>
      </c>
      <c r="N39" s="93">
        <f>IF(DTE_Lifespans_existing!N39=1,Use_case_lifespans!$B39,0)</f>
        <v>0</v>
      </c>
      <c r="O39" s="93">
        <f>IF(DTE_Lifespans_existing!O39=1,Use_case_lifespans!$B39,0)</f>
        <v>0</v>
      </c>
      <c r="P39" s="93">
        <f>IF(DTE_Lifespans_existing!P39=1,Use_case_lifespans!$B39,0)</f>
        <v>0</v>
      </c>
      <c r="Q39" s="93">
        <f>IF(DTE_Lifespans_existing!Q39=1,Use_case_lifespans!$B39,0)</f>
        <v>0</v>
      </c>
      <c r="R39" s="93">
        <f>IF(DTE_Lifespans_existing!R39=1,Use_case_lifespans!$B39,0)</f>
        <v>0</v>
      </c>
      <c r="S39" s="93">
        <f>IF(DTE_Lifespans_existing!S39=1,Use_case_lifespans!$B39,0)</f>
        <v>0</v>
      </c>
      <c r="T39" s="93">
        <f>IF(DTE_Lifespans_existing!T39=1,Use_case_lifespans!$B39,0)</f>
        <v>0</v>
      </c>
      <c r="U39" s="93">
        <f>IF(DTE_Lifespans_existing!U39=1,Use_case_lifespans!$B39,0)</f>
        <v>0</v>
      </c>
      <c r="V39" s="93">
        <f>IF(DTE_Lifespans_existing!V39=1,Use_case_lifespans!$B39,0)</f>
        <v>0</v>
      </c>
    </row>
    <row r="40" spans="1:22" x14ac:dyDescent="0.3">
      <c r="A40" s="35" t="s">
        <v>49</v>
      </c>
      <c r="B40" s="36" t="s">
        <v>57</v>
      </c>
      <c r="C40" s="93">
        <f>IF(DTE_Lifespans_existing!C40=1,Use_case_lifespans!$B40,0)</f>
        <v>0</v>
      </c>
      <c r="D40" s="93">
        <f>IF(DTE_Lifespans_existing!D40=1,Use_case_lifespans!$B40,0)</f>
        <v>0</v>
      </c>
      <c r="E40" s="93">
        <f>IF(DTE_Lifespans_existing!E40=1,Use_case_lifespans!$B40,0)</f>
        <v>0</v>
      </c>
      <c r="F40" s="93">
        <f>IF(DTE_Lifespans_existing!F40=1,Use_case_lifespans!$B40,0)</f>
        <v>0</v>
      </c>
      <c r="G40" s="93">
        <f>IF(DTE_Lifespans_existing!G40=1,Use_case_lifespans!$B40,0)</f>
        <v>0</v>
      </c>
      <c r="H40" s="93">
        <f>IF(DTE_Lifespans_existing!H40=1,Use_case_lifespans!$B40,0)</f>
        <v>0</v>
      </c>
      <c r="I40" s="93">
        <f>IF(DTE_Lifespans_existing!I40=1,Use_case_lifespans!$B40,0)</f>
        <v>0</v>
      </c>
      <c r="J40" s="93">
        <f>IF(DTE_Lifespans_existing!J40=1,Use_case_lifespans!$B40,0)</f>
        <v>0</v>
      </c>
      <c r="K40" s="93">
        <f>IF(DTE_Lifespans_existing!K40=1,Use_case_lifespans!$B40,0)</f>
        <v>0</v>
      </c>
      <c r="L40" s="93">
        <f>IF(DTE_Lifespans_existing!L40=1,Use_case_lifespans!$B40,0)</f>
        <v>0</v>
      </c>
      <c r="M40" s="93">
        <f>IF(DTE_Lifespans_existing!M40=1,Use_case_lifespans!$B40,0)</f>
        <v>0</v>
      </c>
      <c r="N40" s="93">
        <f>IF(DTE_Lifespans_existing!N40=1,Use_case_lifespans!$B40,0)</f>
        <v>0</v>
      </c>
      <c r="O40" s="93">
        <f>IF(DTE_Lifespans_existing!O40=1,Use_case_lifespans!$B40,0)</f>
        <v>0</v>
      </c>
      <c r="P40" s="93">
        <f>IF(DTE_Lifespans_existing!P40=1,Use_case_lifespans!$B40,0)</f>
        <v>0</v>
      </c>
      <c r="Q40" s="93">
        <f>IF(DTE_Lifespans_existing!Q40=1,Use_case_lifespans!$B40,0)</f>
        <v>0</v>
      </c>
      <c r="R40" s="93">
        <f>IF(DTE_Lifespans_existing!R40=1,Use_case_lifespans!$B40,0)</f>
        <v>0</v>
      </c>
      <c r="S40" s="93">
        <f>IF(DTE_Lifespans_existing!S40=1,Use_case_lifespans!$B40,0)</f>
        <v>0</v>
      </c>
      <c r="T40" s="93">
        <f>IF(DTE_Lifespans_existing!T40=1,Use_case_lifespans!$B40,0)</f>
        <v>0</v>
      </c>
      <c r="U40" s="93">
        <f>IF(DTE_Lifespans_existing!U40=1,Use_case_lifespans!$B40,0)</f>
        <v>0</v>
      </c>
      <c r="V40" s="93">
        <f>IF(DTE_Lifespans_existing!V40=1,Use_case_lifespans!$B40,0)</f>
        <v>0</v>
      </c>
    </row>
    <row r="41" spans="1:22" x14ac:dyDescent="0.3">
      <c r="A41" s="35" t="s">
        <v>50</v>
      </c>
      <c r="B41" s="43" t="s">
        <v>61</v>
      </c>
      <c r="C41" s="93" t="str">
        <f>IF(DTE_Lifespans_existing!C41=1,Use_case_lifespans!$B41,0)</f>
        <v>Terrestrial &amp; Aerial</v>
      </c>
      <c r="D41" s="93" t="str">
        <f>IF(DTE_Lifespans_existing!D41=1,Use_case_lifespans!$B41,0)</f>
        <v>Terrestrial &amp; Aerial</v>
      </c>
      <c r="E41" s="93" t="str">
        <f>IF(DTE_Lifespans_existing!E41=1,Use_case_lifespans!$B41,0)</f>
        <v>Terrestrial &amp; Aerial</v>
      </c>
      <c r="F41" s="93" t="str">
        <f>IF(DTE_Lifespans_existing!F41=1,Use_case_lifespans!$B41,0)</f>
        <v>Terrestrial &amp; Aerial</v>
      </c>
      <c r="G41" s="93" t="str">
        <f>IF(DTE_Lifespans_existing!G41=1,Use_case_lifespans!$B41,0)</f>
        <v>Terrestrial &amp; Aerial</v>
      </c>
      <c r="H41" s="93">
        <f>IF(DTE_Lifespans_existing!H41=1,Use_case_lifespans!$B41,0)</f>
        <v>0</v>
      </c>
      <c r="I41" s="93">
        <f>IF(DTE_Lifespans_existing!I41=1,Use_case_lifespans!$B41,0)</f>
        <v>0</v>
      </c>
      <c r="J41" s="93">
        <f>IF(DTE_Lifespans_existing!J41=1,Use_case_lifespans!$B41,0)</f>
        <v>0</v>
      </c>
      <c r="K41" s="93">
        <f>IF(DTE_Lifespans_existing!K41=1,Use_case_lifespans!$B41,0)</f>
        <v>0</v>
      </c>
      <c r="L41" s="93">
        <f>IF(DTE_Lifespans_existing!L41=1,Use_case_lifespans!$B41,0)</f>
        <v>0</v>
      </c>
      <c r="M41" s="93">
        <f>IF(DTE_Lifespans_existing!M41=1,Use_case_lifespans!$B41,0)</f>
        <v>0</v>
      </c>
      <c r="N41" s="93">
        <f>IF(DTE_Lifespans_existing!N41=1,Use_case_lifespans!$B41,0)</f>
        <v>0</v>
      </c>
      <c r="O41" s="93">
        <f>IF(DTE_Lifespans_existing!O41=1,Use_case_lifespans!$B41,0)</f>
        <v>0</v>
      </c>
      <c r="P41" s="93">
        <f>IF(DTE_Lifespans_existing!P41=1,Use_case_lifespans!$B41,0)</f>
        <v>0</v>
      </c>
      <c r="Q41" s="93">
        <f>IF(DTE_Lifespans_existing!Q41=1,Use_case_lifespans!$B41,0)</f>
        <v>0</v>
      </c>
      <c r="R41" s="93">
        <f>IF(DTE_Lifespans_existing!R41=1,Use_case_lifespans!$B41,0)</f>
        <v>0</v>
      </c>
      <c r="S41" s="93">
        <f>IF(DTE_Lifespans_existing!S41=1,Use_case_lifespans!$B41,0)</f>
        <v>0</v>
      </c>
      <c r="T41" s="93">
        <f>IF(DTE_Lifespans_existing!T41=1,Use_case_lifespans!$B41,0)</f>
        <v>0</v>
      </c>
      <c r="U41" s="93">
        <f>IF(DTE_Lifespans_existing!U41=1,Use_case_lifespans!$B41,0)</f>
        <v>0</v>
      </c>
      <c r="V41" s="93">
        <f>IF(DTE_Lifespans_existing!V41=1,Use_case_lifespans!$B41,0)</f>
        <v>0</v>
      </c>
    </row>
    <row r="42" spans="1:22" x14ac:dyDescent="0.3">
      <c r="A42" s="35" t="s">
        <v>79</v>
      </c>
      <c r="B42" s="43" t="s">
        <v>59</v>
      </c>
      <c r="C42" s="93" t="str">
        <f>IF(DTE_Lifespans_existing!C42=1,Use_case_lifespans!$B42,0)</f>
        <v>Human Space Flight</v>
      </c>
      <c r="D42" s="93" t="str">
        <f>IF(DTE_Lifespans_existing!D42=1,Use_case_lifespans!$B42,0)</f>
        <v>Human Space Flight</v>
      </c>
      <c r="E42" s="93" t="str">
        <f>IF(DTE_Lifespans_existing!E42=1,Use_case_lifespans!$B42,0)</f>
        <v>Human Space Flight</v>
      </c>
      <c r="F42" s="93" t="str">
        <f>IF(DTE_Lifespans_existing!F42=1,Use_case_lifespans!$B42,0)</f>
        <v>Human Space Flight</v>
      </c>
      <c r="G42" s="93" t="str">
        <f>IF(DTE_Lifespans_existing!G42=1,Use_case_lifespans!$B42,0)</f>
        <v>Human Space Flight</v>
      </c>
      <c r="H42" s="93" t="str">
        <f>IF(DTE_Lifespans_existing!H42=1,Use_case_lifespans!$B42,0)</f>
        <v>Human Space Flight</v>
      </c>
      <c r="I42" s="93" t="str">
        <f>IF(DTE_Lifespans_existing!I42=1,Use_case_lifespans!$B42,0)</f>
        <v>Human Space Flight</v>
      </c>
      <c r="J42" s="93" t="str">
        <f>IF(DTE_Lifespans_existing!J42=1,Use_case_lifespans!$B42,0)</f>
        <v>Human Space Flight</v>
      </c>
      <c r="K42" s="93" t="str">
        <f>IF(DTE_Lifespans_existing!K42=1,Use_case_lifespans!$B42,0)</f>
        <v>Human Space Flight</v>
      </c>
      <c r="L42" s="93" t="str">
        <f>IF(DTE_Lifespans_existing!L42=1,Use_case_lifespans!$B42,0)</f>
        <v>Human Space Flight</v>
      </c>
      <c r="M42" s="93" t="str">
        <f>IF(DTE_Lifespans_existing!M42=1,Use_case_lifespans!$B42,0)</f>
        <v>Human Space Flight</v>
      </c>
      <c r="N42" s="93" t="str">
        <f>IF(DTE_Lifespans_existing!N42=1,Use_case_lifespans!$B42,0)</f>
        <v>Human Space Flight</v>
      </c>
      <c r="O42" s="93" t="str">
        <f>IF(DTE_Lifespans_existing!O42=1,Use_case_lifespans!$B42,0)</f>
        <v>Human Space Flight</v>
      </c>
      <c r="P42" s="93" t="str">
        <f>IF(DTE_Lifespans_existing!P42=1,Use_case_lifespans!$B42,0)</f>
        <v>Human Space Flight</v>
      </c>
      <c r="Q42" s="93" t="str">
        <f>IF(DTE_Lifespans_existing!Q42=1,Use_case_lifespans!$B42,0)</f>
        <v>Human Space Flight</v>
      </c>
      <c r="R42" s="93" t="str">
        <f>IF(DTE_Lifespans_existing!R42=1,Use_case_lifespans!$B42,0)</f>
        <v>Human Space Flight</v>
      </c>
      <c r="S42" s="93" t="str">
        <f>IF(DTE_Lifespans_existing!S42=1,Use_case_lifespans!$B42,0)</f>
        <v>Human Space Flight</v>
      </c>
      <c r="T42" s="93" t="str">
        <f>IF(DTE_Lifespans_existing!T42=1,Use_case_lifespans!$B42,0)</f>
        <v>Human Space Flight</v>
      </c>
      <c r="U42" s="93" t="str">
        <f>IF(DTE_Lifespans_existing!U42=1,Use_case_lifespans!$B42,0)</f>
        <v>Human Space Flight</v>
      </c>
      <c r="V42" s="93" t="str">
        <f>IF(DTE_Lifespans_existing!V42=1,Use_case_lifespans!$B42,0)</f>
        <v>Human Space Flight</v>
      </c>
    </row>
    <row r="43" spans="1:22" x14ac:dyDescent="0.3">
      <c r="A43" s="35" t="s">
        <v>80</v>
      </c>
      <c r="B43" s="36" t="s">
        <v>62</v>
      </c>
      <c r="C43" s="93" t="str">
        <f>IF(DTE_Lifespans_existing!C43=1,Use_case_lifespans!$B43,0)</f>
        <v>Near Earth Robotic - Low Latency and Complex Needs</v>
      </c>
      <c r="D43" s="93" t="str">
        <f>IF(DTE_Lifespans_existing!D43=1,Use_case_lifespans!$B43,0)</f>
        <v>Near Earth Robotic - Low Latency and Complex Needs</v>
      </c>
      <c r="E43" s="93">
        <f>IF(DTE_Lifespans_existing!E43=1,Use_case_lifespans!$B43,0)</f>
        <v>0</v>
      </c>
      <c r="F43" s="93">
        <f>IF(DTE_Lifespans_existing!F43=1,Use_case_lifespans!$B43,0)</f>
        <v>0</v>
      </c>
      <c r="G43" s="93">
        <f>IF(DTE_Lifespans_existing!G43=1,Use_case_lifespans!$B43,0)</f>
        <v>0</v>
      </c>
      <c r="H43" s="93">
        <f>IF(DTE_Lifespans_existing!H43=1,Use_case_lifespans!$B43,0)</f>
        <v>0</v>
      </c>
      <c r="I43" s="93">
        <f>IF(DTE_Lifespans_existing!I43=1,Use_case_lifespans!$B43,0)</f>
        <v>0</v>
      </c>
      <c r="J43" s="93">
        <f>IF(DTE_Lifespans_existing!J43=1,Use_case_lifespans!$B43,0)</f>
        <v>0</v>
      </c>
      <c r="K43" s="93">
        <f>IF(DTE_Lifespans_existing!K43=1,Use_case_lifespans!$B43,0)</f>
        <v>0</v>
      </c>
      <c r="L43" s="93">
        <f>IF(DTE_Lifespans_existing!L43=1,Use_case_lifespans!$B43,0)</f>
        <v>0</v>
      </c>
      <c r="M43" s="93">
        <f>IF(DTE_Lifespans_existing!M43=1,Use_case_lifespans!$B43,0)</f>
        <v>0</v>
      </c>
      <c r="N43" s="93">
        <f>IF(DTE_Lifespans_existing!N43=1,Use_case_lifespans!$B43,0)</f>
        <v>0</v>
      </c>
      <c r="O43" s="93">
        <f>IF(DTE_Lifespans_existing!O43=1,Use_case_lifespans!$B43,0)</f>
        <v>0</v>
      </c>
      <c r="P43" s="93">
        <f>IF(DTE_Lifespans_existing!P43=1,Use_case_lifespans!$B43,0)</f>
        <v>0</v>
      </c>
      <c r="Q43" s="93">
        <f>IF(DTE_Lifespans_existing!Q43=1,Use_case_lifespans!$B43,0)</f>
        <v>0</v>
      </c>
      <c r="R43" s="93">
        <f>IF(DTE_Lifespans_existing!R43=1,Use_case_lifespans!$B43,0)</f>
        <v>0</v>
      </c>
      <c r="S43" s="93">
        <f>IF(DTE_Lifespans_existing!S43=1,Use_case_lifespans!$B43,0)</f>
        <v>0</v>
      </c>
      <c r="T43" s="93">
        <f>IF(DTE_Lifespans_existing!T43=1,Use_case_lifespans!$B43,0)</f>
        <v>0</v>
      </c>
      <c r="U43" s="93">
        <f>IF(DTE_Lifespans_existing!U43=1,Use_case_lifespans!$B43,0)</f>
        <v>0</v>
      </c>
      <c r="V43" s="93">
        <f>IF(DTE_Lifespans_existing!V43=1,Use_case_lifespans!$B43,0)</f>
        <v>0</v>
      </c>
    </row>
    <row r="44" spans="1:22" x14ac:dyDescent="0.3">
      <c r="A44" s="35" t="s">
        <v>81</v>
      </c>
      <c r="B44" s="36" t="s">
        <v>57</v>
      </c>
      <c r="C44" s="93" t="str">
        <f>IF(DTE_Lifespans_existing!C44=1,Use_case_lifespans!$B44,0)</f>
        <v>Near Earth Robotic - LEO Science</v>
      </c>
      <c r="D44" s="93" t="str">
        <f>IF(DTE_Lifespans_existing!D44=1,Use_case_lifespans!$B44,0)</f>
        <v>Near Earth Robotic - LEO Science</v>
      </c>
      <c r="E44" s="93" t="str">
        <f>IF(DTE_Lifespans_existing!E44=1,Use_case_lifespans!$B44,0)</f>
        <v>Near Earth Robotic - LEO Science</v>
      </c>
      <c r="F44" s="93" t="str">
        <f>IF(DTE_Lifespans_existing!F44=1,Use_case_lifespans!$B44,0)</f>
        <v>Near Earth Robotic - LEO Science</v>
      </c>
      <c r="G44" s="93" t="str">
        <f>IF(DTE_Lifespans_existing!G44=1,Use_case_lifespans!$B44,0)</f>
        <v>Near Earth Robotic - LEO Science</v>
      </c>
      <c r="H44" s="93" t="str">
        <f>IF(DTE_Lifespans_existing!H44=1,Use_case_lifespans!$B44,0)</f>
        <v>Near Earth Robotic - LEO Science</v>
      </c>
      <c r="I44" s="93" t="str">
        <f>IF(DTE_Lifespans_existing!I44=1,Use_case_lifespans!$B44,0)</f>
        <v>Near Earth Robotic - LEO Science</v>
      </c>
      <c r="J44" s="93">
        <f>IF(DTE_Lifespans_existing!J44=1,Use_case_lifespans!$B44,0)</f>
        <v>0</v>
      </c>
      <c r="K44" s="93">
        <f>IF(DTE_Lifespans_existing!K44=1,Use_case_lifespans!$B44,0)</f>
        <v>0</v>
      </c>
      <c r="L44" s="93">
        <f>IF(DTE_Lifespans_existing!L44=1,Use_case_lifespans!$B44,0)</f>
        <v>0</v>
      </c>
      <c r="M44" s="93">
        <f>IF(DTE_Lifespans_existing!M44=1,Use_case_lifespans!$B44,0)</f>
        <v>0</v>
      </c>
      <c r="N44" s="93">
        <f>IF(DTE_Lifespans_existing!N44=1,Use_case_lifespans!$B44,0)</f>
        <v>0</v>
      </c>
      <c r="O44" s="93">
        <f>IF(DTE_Lifespans_existing!O44=1,Use_case_lifespans!$B44,0)</f>
        <v>0</v>
      </c>
      <c r="P44" s="93">
        <f>IF(DTE_Lifespans_existing!P44=1,Use_case_lifespans!$B44,0)</f>
        <v>0</v>
      </c>
      <c r="Q44" s="93">
        <f>IF(DTE_Lifespans_existing!Q44=1,Use_case_lifespans!$B44,0)</f>
        <v>0</v>
      </c>
      <c r="R44" s="93">
        <f>IF(DTE_Lifespans_existing!R44=1,Use_case_lifespans!$B44,0)</f>
        <v>0</v>
      </c>
      <c r="S44" s="93">
        <f>IF(DTE_Lifespans_existing!S44=1,Use_case_lifespans!$B44,0)</f>
        <v>0</v>
      </c>
      <c r="T44" s="93">
        <f>IF(DTE_Lifespans_existing!T44=1,Use_case_lifespans!$B44,0)</f>
        <v>0</v>
      </c>
      <c r="U44" s="93">
        <f>IF(DTE_Lifespans_existing!U44=1,Use_case_lifespans!$B44,0)</f>
        <v>0</v>
      </c>
      <c r="V44" s="93">
        <f>IF(DTE_Lifespans_existing!V44=1,Use_case_lifespans!$B44,0)</f>
        <v>0</v>
      </c>
    </row>
    <row r="45" spans="1:22" x14ac:dyDescent="0.3">
      <c r="A45" s="35" t="s">
        <v>51</v>
      </c>
      <c r="B45" s="36" t="s">
        <v>56</v>
      </c>
      <c r="C45" s="93" t="str">
        <f>IF(DTE_Lifespans_existing!C45=1,Use_case_lifespans!$B45,0)</f>
        <v>Near Earth Robotic - GEO and Near Earth</v>
      </c>
      <c r="D45" s="93" t="str">
        <f>IF(DTE_Lifespans_existing!D45=1,Use_case_lifespans!$B45,0)</f>
        <v>Near Earth Robotic - GEO and Near Earth</v>
      </c>
      <c r="E45" s="93">
        <f>IF(DTE_Lifespans_existing!E45=1,Use_case_lifespans!$B45,0)</f>
        <v>0</v>
      </c>
      <c r="F45" s="93">
        <f>IF(DTE_Lifespans_existing!F45=1,Use_case_lifespans!$B45,0)</f>
        <v>0</v>
      </c>
      <c r="G45" s="93">
        <f>IF(DTE_Lifespans_existing!G45=1,Use_case_lifespans!$B45,0)</f>
        <v>0</v>
      </c>
      <c r="H45" s="93">
        <f>IF(DTE_Lifespans_existing!H45=1,Use_case_lifespans!$B45,0)</f>
        <v>0</v>
      </c>
      <c r="I45" s="93">
        <f>IF(DTE_Lifespans_existing!I45=1,Use_case_lifespans!$B45,0)</f>
        <v>0</v>
      </c>
      <c r="J45" s="93">
        <f>IF(DTE_Lifespans_existing!J45=1,Use_case_lifespans!$B45,0)</f>
        <v>0</v>
      </c>
      <c r="K45" s="93">
        <f>IF(DTE_Lifespans_existing!K45=1,Use_case_lifespans!$B45,0)</f>
        <v>0</v>
      </c>
      <c r="L45" s="93">
        <f>IF(DTE_Lifespans_existing!L45=1,Use_case_lifespans!$B45,0)</f>
        <v>0</v>
      </c>
      <c r="M45" s="93">
        <f>IF(DTE_Lifespans_existing!M45=1,Use_case_lifespans!$B45,0)</f>
        <v>0</v>
      </c>
      <c r="N45" s="93">
        <f>IF(DTE_Lifespans_existing!N45=1,Use_case_lifespans!$B45,0)</f>
        <v>0</v>
      </c>
      <c r="O45" s="93">
        <f>IF(DTE_Lifespans_existing!O45=1,Use_case_lifespans!$B45,0)</f>
        <v>0</v>
      </c>
      <c r="P45" s="93">
        <f>IF(DTE_Lifespans_existing!P45=1,Use_case_lifespans!$B45,0)</f>
        <v>0</v>
      </c>
      <c r="Q45" s="93">
        <f>IF(DTE_Lifespans_existing!Q45=1,Use_case_lifespans!$B45,0)</f>
        <v>0</v>
      </c>
      <c r="R45" s="93">
        <f>IF(DTE_Lifespans_existing!R45=1,Use_case_lifespans!$B45,0)</f>
        <v>0</v>
      </c>
      <c r="S45" s="93">
        <f>IF(DTE_Lifespans_existing!S45=1,Use_case_lifespans!$B45,0)</f>
        <v>0</v>
      </c>
      <c r="T45" s="93">
        <f>IF(DTE_Lifespans_existing!T45=1,Use_case_lifespans!$B45,0)</f>
        <v>0</v>
      </c>
      <c r="U45" s="93">
        <f>IF(DTE_Lifespans_existing!U45=1,Use_case_lifespans!$B45,0)</f>
        <v>0</v>
      </c>
      <c r="V45" s="93">
        <f>IF(DTE_Lifespans_existing!V45=1,Use_case_lifespans!$B45,0)</f>
        <v>0</v>
      </c>
    </row>
    <row r="46" spans="1:22" x14ac:dyDescent="0.3">
      <c r="A46" s="35" t="s">
        <v>52</v>
      </c>
      <c r="B46" s="36" t="s">
        <v>56</v>
      </c>
      <c r="C46" s="93" t="str">
        <f>IF(DTE_Lifespans_existing!C46=1,Use_case_lifespans!$B46,0)</f>
        <v>Near Earth Robotic - GEO and Near Earth</v>
      </c>
      <c r="D46" s="93" t="str">
        <f>IF(DTE_Lifespans_existing!D46=1,Use_case_lifespans!$B46,0)</f>
        <v>Near Earth Robotic - GEO and Near Earth</v>
      </c>
      <c r="E46" s="93">
        <f>IF(DTE_Lifespans_existing!E46=1,Use_case_lifespans!$B46,0)</f>
        <v>0</v>
      </c>
      <c r="F46" s="93">
        <f>IF(DTE_Lifespans_existing!F46=1,Use_case_lifespans!$B46,0)</f>
        <v>0</v>
      </c>
      <c r="G46" s="93">
        <f>IF(DTE_Lifespans_existing!G46=1,Use_case_lifespans!$B46,0)</f>
        <v>0</v>
      </c>
      <c r="H46" s="93">
        <f>IF(DTE_Lifespans_existing!H46=1,Use_case_lifespans!$B46,0)</f>
        <v>0</v>
      </c>
      <c r="I46" s="93">
        <f>IF(DTE_Lifespans_existing!I46=1,Use_case_lifespans!$B46,0)</f>
        <v>0</v>
      </c>
      <c r="J46" s="93">
        <f>IF(DTE_Lifespans_existing!J46=1,Use_case_lifespans!$B46,0)</f>
        <v>0</v>
      </c>
      <c r="K46" s="93">
        <f>IF(DTE_Lifespans_existing!K46=1,Use_case_lifespans!$B46,0)</f>
        <v>0</v>
      </c>
      <c r="L46" s="93">
        <f>IF(DTE_Lifespans_existing!L46=1,Use_case_lifespans!$B46,0)</f>
        <v>0</v>
      </c>
      <c r="M46" s="93">
        <f>IF(DTE_Lifespans_existing!M46=1,Use_case_lifespans!$B46,0)</f>
        <v>0</v>
      </c>
      <c r="N46" s="93">
        <f>IF(DTE_Lifespans_existing!N46=1,Use_case_lifespans!$B46,0)</f>
        <v>0</v>
      </c>
      <c r="O46" s="93">
        <f>IF(DTE_Lifespans_existing!O46=1,Use_case_lifespans!$B46,0)</f>
        <v>0</v>
      </c>
      <c r="P46" s="93">
        <f>IF(DTE_Lifespans_existing!P46=1,Use_case_lifespans!$B46,0)</f>
        <v>0</v>
      </c>
      <c r="Q46" s="93">
        <f>IF(DTE_Lifespans_existing!Q46=1,Use_case_lifespans!$B46,0)</f>
        <v>0</v>
      </c>
      <c r="R46" s="93">
        <f>IF(DTE_Lifespans_existing!R46=1,Use_case_lifespans!$B46,0)</f>
        <v>0</v>
      </c>
      <c r="S46" s="93">
        <f>IF(DTE_Lifespans_existing!S46=1,Use_case_lifespans!$B46,0)</f>
        <v>0</v>
      </c>
      <c r="T46" s="93">
        <f>IF(DTE_Lifespans_existing!T46=1,Use_case_lifespans!$B46,0)</f>
        <v>0</v>
      </c>
      <c r="U46" s="93">
        <f>IF(DTE_Lifespans_existing!U46=1,Use_case_lifespans!$B46,0)</f>
        <v>0</v>
      </c>
      <c r="V46" s="93">
        <f>IF(DTE_Lifespans_existing!V46=1,Use_case_lifespans!$B46,0)</f>
        <v>0</v>
      </c>
    </row>
    <row r="47" spans="1:22" x14ac:dyDescent="0.3">
      <c r="A47" s="35" t="s">
        <v>53</v>
      </c>
      <c r="B47" s="36" t="s">
        <v>56</v>
      </c>
      <c r="C47" s="93" t="str">
        <f>IF(DTE_Lifespans_existing!C47=1,Use_case_lifespans!$B47,0)</f>
        <v>Near Earth Robotic - GEO and Near Earth</v>
      </c>
      <c r="D47" s="93" t="str">
        <f>IF(DTE_Lifespans_existing!D47=1,Use_case_lifespans!$B47,0)</f>
        <v>Near Earth Robotic - GEO and Near Earth</v>
      </c>
      <c r="E47" s="93">
        <f>IF(DTE_Lifespans_existing!E47=1,Use_case_lifespans!$B47,0)</f>
        <v>0</v>
      </c>
      <c r="F47" s="93">
        <f>IF(DTE_Lifespans_existing!F47=1,Use_case_lifespans!$B47,0)</f>
        <v>0</v>
      </c>
      <c r="G47" s="93">
        <f>IF(DTE_Lifespans_existing!G47=1,Use_case_lifespans!$B47,0)</f>
        <v>0</v>
      </c>
      <c r="H47" s="93">
        <f>IF(DTE_Lifespans_existing!H47=1,Use_case_lifespans!$B47,0)</f>
        <v>0</v>
      </c>
      <c r="I47" s="93">
        <f>IF(DTE_Lifespans_existing!I47=1,Use_case_lifespans!$B47,0)</f>
        <v>0</v>
      </c>
      <c r="J47" s="93">
        <f>IF(DTE_Lifespans_existing!J47=1,Use_case_lifespans!$B47,0)</f>
        <v>0</v>
      </c>
      <c r="K47" s="93">
        <f>IF(DTE_Lifespans_existing!K47=1,Use_case_lifespans!$B47,0)</f>
        <v>0</v>
      </c>
      <c r="L47" s="93">
        <f>IF(DTE_Lifespans_existing!L47=1,Use_case_lifespans!$B47,0)</f>
        <v>0</v>
      </c>
      <c r="M47" s="93">
        <f>IF(DTE_Lifespans_existing!M47=1,Use_case_lifespans!$B47,0)</f>
        <v>0</v>
      </c>
      <c r="N47" s="93">
        <f>IF(DTE_Lifespans_existing!N47=1,Use_case_lifespans!$B47,0)</f>
        <v>0</v>
      </c>
      <c r="O47" s="93">
        <f>IF(DTE_Lifespans_existing!O47=1,Use_case_lifespans!$B47,0)</f>
        <v>0</v>
      </c>
      <c r="P47" s="93">
        <f>IF(DTE_Lifespans_existing!P47=1,Use_case_lifespans!$B47,0)</f>
        <v>0</v>
      </c>
      <c r="Q47" s="93">
        <f>IF(DTE_Lifespans_existing!Q47=1,Use_case_lifespans!$B47,0)</f>
        <v>0</v>
      </c>
      <c r="R47" s="93">
        <f>IF(DTE_Lifespans_existing!R47=1,Use_case_lifespans!$B47,0)</f>
        <v>0</v>
      </c>
      <c r="S47" s="93">
        <f>IF(DTE_Lifespans_existing!S47=1,Use_case_lifespans!$B47,0)</f>
        <v>0</v>
      </c>
      <c r="T47" s="93">
        <f>IF(DTE_Lifespans_existing!T47=1,Use_case_lifespans!$B47,0)</f>
        <v>0</v>
      </c>
      <c r="U47" s="93">
        <f>IF(DTE_Lifespans_existing!U47=1,Use_case_lifespans!$B47,0)</f>
        <v>0</v>
      </c>
      <c r="V47" s="93">
        <f>IF(DTE_Lifespans_existing!V47=1,Use_case_lifespans!$B47,0)</f>
        <v>0</v>
      </c>
    </row>
    <row r="48" spans="1:22" x14ac:dyDescent="0.3">
      <c r="A48" s="35" t="s">
        <v>54</v>
      </c>
      <c r="B48" s="36" t="s">
        <v>57</v>
      </c>
      <c r="C48" s="93" t="str">
        <f>IF(DTE_Lifespans_existing!C48=1,Use_case_lifespans!$B48,0)</f>
        <v>Near Earth Robotic - LEO Science</v>
      </c>
      <c r="D48" s="93">
        <f>IF(DTE_Lifespans_existing!D48=1,Use_case_lifespans!$B48,0)</f>
        <v>0</v>
      </c>
      <c r="E48" s="93">
        <f>IF(DTE_Lifespans_existing!E48=1,Use_case_lifespans!$B48,0)</f>
        <v>0</v>
      </c>
      <c r="F48" s="93">
        <f>IF(DTE_Lifespans_existing!F48=1,Use_case_lifespans!$B48,0)</f>
        <v>0</v>
      </c>
      <c r="G48" s="93">
        <f>IF(DTE_Lifespans_existing!G48=1,Use_case_lifespans!$B48,0)</f>
        <v>0</v>
      </c>
      <c r="H48" s="93">
        <f>IF(DTE_Lifespans_existing!H48=1,Use_case_lifespans!$B48,0)</f>
        <v>0</v>
      </c>
      <c r="I48" s="93">
        <f>IF(DTE_Lifespans_existing!I48=1,Use_case_lifespans!$B48,0)</f>
        <v>0</v>
      </c>
      <c r="J48" s="93">
        <f>IF(DTE_Lifespans_existing!J48=1,Use_case_lifespans!$B48,0)</f>
        <v>0</v>
      </c>
      <c r="K48" s="93">
        <f>IF(DTE_Lifespans_existing!K48=1,Use_case_lifespans!$B48,0)</f>
        <v>0</v>
      </c>
      <c r="L48" s="93">
        <f>IF(DTE_Lifespans_existing!L48=1,Use_case_lifespans!$B48,0)</f>
        <v>0</v>
      </c>
      <c r="M48" s="93">
        <f>IF(DTE_Lifespans_existing!M48=1,Use_case_lifespans!$B48,0)</f>
        <v>0</v>
      </c>
      <c r="N48" s="93">
        <f>IF(DTE_Lifespans_existing!N48=1,Use_case_lifespans!$B48,0)</f>
        <v>0</v>
      </c>
      <c r="O48" s="93">
        <f>IF(DTE_Lifespans_existing!O48=1,Use_case_lifespans!$B48,0)</f>
        <v>0</v>
      </c>
      <c r="P48" s="93">
        <f>IF(DTE_Lifespans_existing!P48=1,Use_case_lifespans!$B48,0)</f>
        <v>0</v>
      </c>
      <c r="Q48" s="93">
        <f>IF(DTE_Lifespans_existing!Q48=1,Use_case_lifespans!$B48,0)</f>
        <v>0</v>
      </c>
      <c r="R48" s="93">
        <f>IF(DTE_Lifespans_existing!R48=1,Use_case_lifespans!$B48,0)</f>
        <v>0</v>
      </c>
      <c r="S48" s="93">
        <f>IF(DTE_Lifespans_existing!S48=1,Use_case_lifespans!$B48,0)</f>
        <v>0</v>
      </c>
      <c r="T48" s="93">
        <f>IF(DTE_Lifespans_existing!T48=1,Use_case_lifespans!$B48,0)</f>
        <v>0</v>
      </c>
      <c r="U48" s="93">
        <f>IF(DTE_Lifespans_existing!U48=1,Use_case_lifespans!$B48,0)</f>
        <v>0</v>
      </c>
      <c r="V48" s="93">
        <f>IF(DTE_Lifespans_existing!V48=1,Use_case_lifespans!$B48,0)</f>
        <v>0</v>
      </c>
    </row>
    <row r="49" spans="1:22" x14ac:dyDescent="0.3">
      <c r="C49" s="93"/>
      <c r="D49" s="93"/>
      <c r="E49" s="93"/>
      <c r="F49" s="93"/>
      <c r="G49" s="93"/>
      <c r="H49" s="93"/>
      <c r="I49" s="93"/>
      <c r="J49" s="93"/>
      <c r="K49" s="93"/>
      <c r="L49" s="93"/>
      <c r="M49" s="93"/>
      <c r="N49" s="93"/>
      <c r="O49" s="93"/>
      <c r="P49" s="93"/>
      <c r="Q49" s="93"/>
      <c r="R49" s="93"/>
      <c r="S49" s="93"/>
      <c r="T49" s="93"/>
      <c r="U49" s="93"/>
      <c r="V49" s="93"/>
    </row>
    <row r="50" spans="1:22" x14ac:dyDescent="0.3">
      <c r="A50" s="91" t="s">
        <v>148</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D8F4-2572-419D-9209-A7874310E3D2}">
  <sheetPr codeName="Sheet20">
    <tabColor rgb="FF92D050"/>
  </sheetPr>
  <dimension ref="A1:V96"/>
  <sheetViews>
    <sheetView zoomScaleNormal="100" workbookViewId="0">
      <selection activeCell="H71" sqref="H71"/>
    </sheetView>
  </sheetViews>
  <sheetFormatPr defaultRowHeight="13.8" x14ac:dyDescent="0.25"/>
  <cols>
    <col min="1" max="1" width="14.21875" style="53" customWidth="1"/>
    <col min="2" max="2" width="51.88671875" style="53" bestFit="1" customWidth="1"/>
    <col min="3" max="22" width="9.44140625" style="54" customWidth="1"/>
    <col min="23" max="16384" width="8.88671875" style="53"/>
  </cols>
  <sheetData>
    <row r="1" spans="1:22" s="12" customFormat="1" x14ac:dyDescent="0.25">
      <c r="A1" s="33" t="s">
        <v>32</v>
      </c>
      <c r="B1" s="33" t="s">
        <v>98</v>
      </c>
      <c r="C1" s="33">
        <v>2021</v>
      </c>
      <c r="D1" s="34">
        <v>2022</v>
      </c>
      <c r="E1" s="33">
        <v>2023</v>
      </c>
      <c r="F1" s="34">
        <v>2024</v>
      </c>
      <c r="G1" s="33">
        <v>2025</v>
      </c>
      <c r="H1" s="34">
        <v>2026</v>
      </c>
      <c r="I1" s="33">
        <v>2027</v>
      </c>
      <c r="J1" s="34">
        <v>2028</v>
      </c>
      <c r="K1" s="33">
        <v>2029</v>
      </c>
      <c r="L1" s="34">
        <v>2030</v>
      </c>
      <c r="M1" s="33">
        <v>2031</v>
      </c>
      <c r="N1" s="34">
        <v>2032</v>
      </c>
      <c r="O1" s="33">
        <v>2033</v>
      </c>
      <c r="P1" s="34">
        <v>2034</v>
      </c>
      <c r="Q1" s="33">
        <v>2035</v>
      </c>
      <c r="R1" s="34">
        <v>2036</v>
      </c>
      <c r="S1" s="33">
        <v>2037</v>
      </c>
      <c r="T1" s="34">
        <v>2038</v>
      </c>
      <c r="U1" s="33">
        <v>2039</v>
      </c>
      <c r="V1" s="34">
        <v>2040</v>
      </c>
    </row>
    <row r="2" spans="1:22" s="3" customFormat="1" ht="14.4" customHeight="1" x14ac:dyDescent="0.25">
      <c r="A2" s="272" t="s">
        <v>101</v>
      </c>
      <c r="B2" s="36" t="s">
        <v>59</v>
      </c>
      <c r="C2" s="40">
        <f>COUNTIF(Use_case_lifespans!C$2:C$48,$B2)</f>
        <v>6</v>
      </c>
      <c r="D2" s="40">
        <f>COUNTIF(Use_case_lifespans!D$2:D$48,$B2)</f>
        <v>6</v>
      </c>
      <c r="E2" s="40">
        <f>COUNTIF(Use_case_lifespans!E$2:E$48,$B2)</f>
        <v>6</v>
      </c>
      <c r="F2" s="40">
        <f>COUNTIF(Use_case_lifespans!F$2:F$48,$B2)</f>
        <v>6</v>
      </c>
      <c r="G2" s="40">
        <f>COUNTIF(Use_case_lifespans!G$2:G$48,$B2)</f>
        <v>6</v>
      </c>
      <c r="H2" s="40">
        <f>COUNTIF(Use_case_lifespans!H$2:H$48,$B2)</f>
        <v>6</v>
      </c>
      <c r="I2" s="40">
        <f>COUNTIF(Use_case_lifespans!I$2:I$48,$B2)</f>
        <v>6</v>
      </c>
      <c r="J2" s="40">
        <f>COUNTIF(Use_case_lifespans!J$2:J$48,$B2)</f>
        <v>6</v>
      </c>
      <c r="K2" s="40">
        <f>COUNTIF(Use_case_lifespans!K$2:K$48,$B2)</f>
        <v>6</v>
      </c>
      <c r="L2" s="40">
        <f>COUNTIF(Use_case_lifespans!L$2:L$48,$B2)</f>
        <v>6</v>
      </c>
      <c r="M2" s="40">
        <f>COUNTIF(Use_case_lifespans!M$2:M$48,$B2)</f>
        <v>4</v>
      </c>
      <c r="N2" s="40">
        <f>COUNTIF(Use_case_lifespans!N$2:N$48,$B2)</f>
        <v>4</v>
      </c>
      <c r="O2" s="40">
        <f>COUNTIF(Use_case_lifespans!O$2:O$48,$B2)</f>
        <v>4</v>
      </c>
      <c r="P2" s="40">
        <f>COUNTIF(Use_case_lifespans!P$2:P$48,$B2)</f>
        <v>4</v>
      </c>
      <c r="Q2" s="40">
        <f>COUNTIF(Use_case_lifespans!Q$2:Q$48,$B2)</f>
        <v>4</v>
      </c>
      <c r="R2" s="40">
        <f>COUNTIF(Use_case_lifespans!R$2:R$48,$B2)</f>
        <v>4</v>
      </c>
      <c r="S2" s="40">
        <f>COUNTIF(Use_case_lifespans!S$2:S$48,$B2)</f>
        <v>4</v>
      </c>
      <c r="T2" s="40">
        <f>COUNTIF(Use_case_lifespans!T$2:T$48,$B2)</f>
        <v>4</v>
      </c>
      <c r="U2" s="40">
        <f>COUNTIF(Use_case_lifespans!U$2:U$48,$B2)</f>
        <v>4</v>
      </c>
      <c r="V2" s="40">
        <f>COUNTIF(Use_case_lifespans!V$2:V$48,$B2)</f>
        <v>4</v>
      </c>
    </row>
    <row r="3" spans="1:22" s="3" customFormat="1" x14ac:dyDescent="0.25">
      <c r="A3" s="272"/>
      <c r="B3" s="36" t="s">
        <v>57</v>
      </c>
      <c r="C3" s="40">
        <f>COUNTIF(Use_case_lifespans!C$2:C$48,$B3)</f>
        <v>17</v>
      </c>
      <c r="D3" s="40">
        <f>COUNTIF(Use_case_lifespans!D$2:D$48,$B3)</f>
        <v>15</v>
      </c>
      <c r="E3" s="40">
        <f>COUNTIF(Use_case_lifespans!E$2:E$48,$B3)</f>
        <v>14</v>
      </c>
      <c r="F3" s="40">
        <f>COUNTIF(Use_case_lifespans!F$2:F$48,$B3)</f>
        <v>12</v>
      </c>
      <c r="G3" s="40">
        <f>COUNTIF(Use_case_lifespans!G$2:G$48,$B3)</f>
        <v>9</v>
      </c>
      <c r="H3" s="40">
        <f>COUNTIF(Use_case_lifespans!H$2:H$48,$B3)</f>
        <v>6</v>
      </c>
      <c r="I3" s="40">
        <f>COUNTIF(Use_case_lifespans!I$2:I$48,$B3)</f>
        <v>3</v>
      </c>
      <c r="J3" s="40">
        <f>COUNTIF(Use_case_lifespans!J$2:J$48,$B3)</f>
        <v>1</v>
      </c>
      <c r="K3" s="40">
        <f>COUNTIF(Use_case_lifespans!K$2:K$48,$B3)</f>
        <v>1</v>
      </c>
      <c r="L3" s="40">
        <f>COUNTIF(Use_case_lifespans!L$2:L$48,$B3)</f>
        <v>1</v>
      </c>
      <c r="M3" s="40">
        <f>COUNTIF(Use_case_lifespans!M$2:M$48,$B3)</f>
        <v>1</v>
      </c>
      <c r="N3" s="40">
        <f>COUNTIF(Use_case_lifespans!N$2:N$48,$B3)</f>
        <v>1</v>
      </c>
      <c r="O3" s="40">
        <f>COUNTIF(Use_case_lifespans!O$2:O$48,$B3)</f>
        <v>1</v>
      </c>
      <c r="P3" s="40">
        <f>COUNTIF(Use_case_lifespans!P$2:P$48,$B3)</f>
        <v>1</v>
      </c>
      <c r="Q3" s="40">
        <f>COUNTIF(Use_case_lifespans!Q$2:Q$48,$B3)</f>
        <v>1</v>
      </c>
      <c r="R3" s="40">
        <f>COUNTIF(Use_case_lifespans!R$2:R$48,$B3)</f>
        <v>1</v>
      </c>
      <c r="S3" s="40">
        <f>COUNTIF(Use_case_lifespans!S$2:S$48,$B3)</f>
        <v>1</v>
      </c>
      <c r="T3" s="40">
        <f>COUNTIF(Use_case_lifespans!T$2:T$48,$B3)</f>
        <v>1</v>
      </c>
      <c r="U3" s="40">
        <f>COUNTIF(Use_case_lifespans!U$2:U$48,$B3)</f>
        <v>1</v>
      </c>
      <c r="V3" s="40">
        <f>COUNTIF(Use_case_lifespans!V$2:V$48,$B3)</f>
        <v>1</v>
      </c>
    </row>
    <row r="4" spans="1:22" s="3" customFormat="1" x14ac:dyDescent="0.25">
      <c r="A4" s="272"/>
      <c r="B4" s="36" t="s">
        <v>56</v>
      </c>
      <c r="C4" s="40">
        <f>COUNTIF(Use_case_lifespans!C$2:C$48,$B4)</f>
        <v>8</v>
      </c>
      <c r="D4" s="40">
        <f>COUNTIF(Use_case_lifespans!D$2:D$48,$B4)</f>
        <v>8</v>
      </c>
      <c r="E4" s="40">
        <f>COUNTIF(Use_case_lifespans!E$2:E$48,$B4)</f>
        <v>4</v>
      </c>
      <c r="F4" s="40">
        <f>COUNTIF(Use_case_lifespans!F$2:F$48,$B4)</f>
        <v>4</v>
      </c>
      <c r="G4" s="40">
        <f>COUNTIF(Use_case_lifespans!G$2:G$48,$B4)</f>
        <v>4</v>
      </c>
      <c r="H4" s="40">
        <f>COUNTIF(Use_case_lifespans!H$2:H$48,$B4)</f>
        <v>4</v>
      </c>
      <c r="I4" s="40">
        <f>COUNTIF(Use_case_lifespans!I$2:I$48,$B4)</f>
        <v>4</v>
      </c>
      <c r="J4" s="40">
        <f>COUNTIF(Use_case_lifespans!J$2:J$48,$B4)</f>
        <v>4</v>
      </c>
      <c r="K4" s="40">
        <f>COUNTIF(Use_case_lifespans!K$2:K$48,$B4)</f>
        <v>4</v>
      </c>
      <c r="L4" s="40">
        <f>COUNTIF(Use_case_lifespans!L$2:L$48,$B4)</f>
        <v>4</v>
      </c>
      <c r="M4" s="40">
        <f>COUNTIF(Use_case_lifespans!M$2:M$48,$B4)</f>
        <v>4</v>
      </c>
      <c r="N4" s="40">
        <f>COUNTIF(Use_case_lifespans!N$2:N$48,$B4)</f>
        <v>4</v>
      </c>
      <c r="O4" s="40">
        <f>COUNTIF(Use_case_lifespans!O$2:O$48,$B4)</f>
        <v>4</v>
      </c>
      <c r="P4" s="40">
        <f>COUNTIF(Use_case_lifespans!P$2:P$48,$B4)</f>
        <v>4</v>
      </c>
      <c r="Q4" s="40">
        <f>COUNTIF(Use_case_lifespans!Q$2:Q$48,$B4)</f>
        <v>4</v>
      </c>
      <c r="R4" s="40">
        <f>COUNTIF(Use_case_lifespans!R$2:R$48,$B4)</f>
        <v>4</v>
      </c>
      <c r="S4" s="40">
        <f>COUNTIF(Use_case_lifespans!S$2:S$48,$B4)</f>
        <v>4</v>
      </c>
      <c r="T4" s="40">
        <f>COUNTIF(Use_case_lifespans!T$2:T$48,$B4)</f>
        <v>4</v>
      </c>
      <c r="U4" s="40">
        <f>COUNTIF(Use_case_lifespans!U$2:U$48,$B4)</f>
        <v>4</v>
      </c>
      <c r="V4" s="40">
        <f>COUNTIF(Use_case_lifespans!V$2:V$48,$B4)</f>
        <v>4</v>
      </c>
    </row>
    <row r="5" spans="1:22" s="3" customFormat="1" x14ac:dyDescent="0.25">
      <c r="A5" s="272"/>
      <c r="B5" s="36" t="s">
        <v>96</v>
      </c>
      <c r="C5" s="40">
        <f>COUNTIF(Use_case_lifespans!C$2:C$48,$B5)</f>
        <v>0</v>
      </c>
      <c r="D5" s="40">
        <f>COUNTIF(Use_case_lifespans!D$2:D$48,$B5)</f>
        <v>0</v>
      </c>
      <c r="E5" s="40">
        <f>COUNTIF(Use_case_lifespans!E$2:E$48,$B5)</f>
        <v>0</v>
      </c>
      <c r="F5" s="40">
        <f>COUNTIF(Use_case_lifespans!F$2:F$48,$B5)</f>
        <v>0</v>
      </c>
      <c r="G5" s="40">
        <f>COUNTIF(Use_case_lifespans!G$2:G$48,$B5)</f>
        <v>0</v>
      </c>
      <c r="H5" s="40">
        <f>COUNTIF(Use_case_lifespans!H$2:H$48,$B5)</f>
        <v>0</v>
      </c>
      <c r="I5" s="40">
        <f>COUNTIF(Use_case_lifespans!I$2:I$48,$B5)</f>
        <v>0</v>
      </c>
      <c r="J5" s="40">
        <f>COUNTIF(Use_case_lifespans!J$2:J$48,$B5)</f>
        <v>0</v>
      </c>
      <c r="K5" s="40">
        <f>COUNTIF(Use_case_lifespans!K$2:K$48,$B5)</f>
        <v>0</v>
      </c>
      <c r="L5" s="40">
        <f>COUNTIF(Use_case_lifespans!L$2:L$48,$B5)</f>
        <v>0</v>
      </c>
      <c r="M5" s="40">
        <f>COUNTIF(Use_case_lifespans!M$2:M$48,$B5)</f>
        <v>0</v>
      </c>
      <c r="N5" s="40">
        <f>COUNTIF(Use_case_lifespans!N$2:N$48,$B5)</f>
        <v>0</v>
      </c>
      <c r="O5" s="40">
        <f>COUNTIF(Use_case_lifespans!O$2:O$48,$B5)</f>
        <v>0</v>
      </c>
      <c r="P5" s="40">
        <f>COUNTIF(Use_case_lifespans!P$2:P$48,$B5)</f>
        <v>0</v>
      </c>
      <c r="Q5" s="40">
        <f>COUNTIF(Use_case_lifespans!Q$2:Q$48,$B5)</f>
        <v>0</v>
      </c>
      <c r="R5" s="40">
        <f>COUNTIF(Use_case_lifespans!R$2:R$48,$B5)</f>
        <v>0</v>
      </c>
      <c r="S5" s="40">
        <f>COUNTIF(Use_case_lifespans!S$2:S$48,$B5)</f>
        <v>0</v>
      </c>
      <c r="T5" s="40">
        <f>COUNTIF(Use_case_lifespans!T$2:T$48,$B5)</f>
        <v>0</v>
      </c>
      <c r="U5" s="40">
        <f>COUNTIF(Use_case_lifespans!U$2:U$48,$B5)</f>
        <v>0</v>
      </c>
      <c r="V5" s="40">
        <f>COUNTIF(Use_case_lifespans!V$2:V$48,$B5)</f>
        <v>0</v>
      </c>
    </row>
    <row r="6" spans="1:22" s="3" customFormat="1" x14ac:dyDescent="0.25">
      <c r="A6" s="272"/>
      <c r="B6" s="36" t="s">
        <v>60</v>
      </c>
      <c r="C6" s="40">
        <f>COUNTIF(Use_case_lifespans!C$2:C$48,$B6)</f>
        <v>1</v>
      </c>
      <c r="D6" s="40">
        <f>COUNTIF(Use_case_lifespans!D$2:D$48,$B6)</f>
        <v>1</v>
      </c>
      <c r="E6" s="40">
        <f>COUNTIF(Use_case_lifespans!E$2:E$48,$B6)</f>
        <v>1</v>
      </c>
      <c r="F6" s="40">
        <f>COUNTIF(Use_case_lifespans!F$2:F$48,$B6)</f>
        <v>1</v>
      </c>
      <c r="G6" s="40">
        <f>COUNTIF(Use_case_lifespans!G$2:G$48,$B6)</f>
        <v>0</v>
      </c>
      <c r="H6" s="40">
        <f>COUNTIF(Use_case_lifespans!H$2:H$48,$B6)</f>
        <v>0</v>
      </c>
      <c r="I6" s="40">
        <f>COUNTIF(Use_case_lifespans!I$2:I$48,$B6)</f>
        <v>0</v>
      </c>
      <c r="J6" s="40">
        <f>COUNTIF(Use_case_lifespans!J$2:J$48,$B6)</f>
        <v>0</v>
      </c>
      <c r="K6" s="40">
        <f>COUNTIF(Use_case_lifespans!K$2:K$48,$B6)</f>
        <v>0</v>
      </c>
      <c r="L6" s="40">
        <f>COUNTIF(Use_case_lifespans!L$2:L$48,$B6)</f>
        <v>0</v>
      </c>
      <c r="M6" s="40">
        <f>COUNTIF(Use_case_lifespans!M$2:M$48,$B6)</f>
        <v>0</v>
      </c>
      <c r="N6" s="40">
        <f>COUNTIF(Use_case_lifespans!N$2:N$48,$B6)</f>
        <v>0</v>
      </c>
      <c r="O6" s="40">
        <f>COUNTIF(Use_case_lifespans!O$2:O$48,$B6)</f>
        <v>0</v>
      </c>
      <c r="P6" s="40">
        <f>COUNTIF(Use_case_lifespans!P$2:P$48,$B6)</f>
        <v>0</v>
      </c>
      <c r="Q6" s="40">
        <f>COUNTIF(Use_case_lifespans!Q$2:Q$48,$B6)</f>
        <v>0</v>
      </c>
      <c r="R6" s="40">
        <f>COUNTIF(Use_case_lifespans!R$2:R$48,$B6)</f>
        <v>0</v>
      </c>
      <c r="S6" s="40">
        <f>COUNTIF(Use_case_lifespans!S$2:S$48,$B6)</f>
        <v>0</v>
      </c>
      <c r="T6" s="40">
        <f>COUNTIF(Use_case_lifespans!T$2:T$48,$B6)</f>
        <v>0</v>
      </c>
      <c r="U6" s="40">
        <f>COUNTIF(Use_case_lifespans!U$2:U$48,$B6)</f>
        <v>0</v>
      </c>
      <c r="V6" s="40">
        <f>COUNTIF(Use_case_lifespans!V$2:V$48,$B6)</f>
        <v>0</v>
      </c>
    </row>
    <row r="7" spans="1:22" s="3" customFormat="1" x14ac:dyDescent="0.25">
      <c r="A7" s="272"/>
      <c r="B7" s="36" t="s">
        <v>97</v>
      </c>
      <c r="C7" s="40">
        <f>COUNTIF(Use_case_lifespans!C$2:C$48,$B7)</f>
        <v>0</v>
      </c>
      <c r="D7" s="40">
        <f>COUNTIF(Use_case_lifespans!D$2:D$48,$B7)</f>
        <v>0</v>
      </c>
      <c r="E7" s="40">
        <f>COUNTIF(Use_case_lifespans!E$2:E$48,$B7)</f>
        <v>0</v>
      </c>
      <c r="F7" s="40">
        <f>COUNTIF(Use_case_lifespans!F$2:F$48,$B7)</f>
        <v>0</v>
      </c>
      <c r="G7" s="40">
        <f>COUNTIF(Use_case_lifespans!G$2:G$48,$B7)</f>
        <v>0</v>
      </c>
      <c r="H7" s="40">
        <f>COUNTIF(Use_case_lifespans!H$2:H$48,$B7)</f>
        <v>0</v>
      </c>
      <c r="I7" s="40">
        <f>COUNTIF(Use_case_lifespans!I$2:I$48,$B7)</f>
        <v>0</v>
      </c>
      <c r="J7" s="40">
        <f>COUNTIF(Use_case_lifespans!J$2:J$48,$B7)</f>
        <v>0</v>
      </c>
      <c r="K7" s="40">
        <f>COUNTIF(Use_case_lifespans!K$2:K$48,$B7)</f>
        <v>0</v>
      </c>
      <c r="L7" s="40">
        <f>COUNTIF(Use_case_lifespans!L$2:L$48,$B7)</f>
        <v>0</v>
      </c>
      <c r="M7" s="40">
        <f>COUNTIF(Use_case_lifespans!M$2:M$48,$B7)</f>
        <v>0</v>
      </c>
      <c r="N7" s="40">
        <f>COUNTIF(Use_case_lifespans!N$2:N$48,$B7)</f>
        <v>0</v>
      </c>
      <c r="O7" s="40">
        <f>COUNTIF(Use_case_lifespans!O$2:O$48,$B7)</f>
        <v>0</v>
      </c>
      <c r="P7" s="40">
        <f>COUNTIF(Use_case_lifespans!P$2:P$48,$B7)</f>
        <v>0</v>
      </c>
      <c r="Q7" s="40">
        <f>COUNTIF(Use_case_lifespans!Q$2:Q$48,$B7)</f>
        <v>0</v>
      </c>
      <c r="R7" s="40">
        <f>COUNTIF(Use_case_lifespans!R$2:R$48,$B7)</f>
        <v>0</v>
      </c>
      <c r="S7" s="40">
        <f>COUNTIF(Use_case_lifespans!S$2:S$48,$B7)</f>
        <v>0</v>
      </c>
      <c r="T7" s="40">
        <f>COUNTIF(Use_case_lifespans!T$2:T$48,$B7)</f>
        <v>0</v>
      </c>
      <c r="U7" s="40">
        <f>COUNTIF(Use_case_lifespans!U$2:U$48,$B7)</f>
        <v>0</v>
      </c>
      <c r="V7" s="40">
        <f>COUNTIF(Use_case_lifespans!V$2:V$48,$B7)</f>
        <v>0</v>
      </c>
    </row>
    <row r="8" spans="1:22" s="3" customFormat="1" x14ac:dyDescent="0.25">
      <c r="A8" s="272"/>
      <c r="B8" s="36" t="s">
        <v>58</v>
      </c>
      <c r="C8" s="40">
        <f>COUNTIF(Use_case_lifespans!C$2:C$48,$B8)</f>
        <v>3</v>
      </c>
      <c r="D8" s="40">
        <f>COUNTIF(Use_case_lifespans!D$2:D$48,$B8)</f>
        <v>3</v>
      </c>
      <c r="E8" s="40">
        <f>COUNTIF(Use_case_lifespans!E$2:E$48,$B8)</f>
        <v>3</v>
      </c>
      <c r="F8" s="40">
        <f>COUNTIF(Use_case_lifespans!F$2:F$48,$B8)</f>
        <v>3</v>
      </c>
      <c r="G8" s="40">
        <f>COUNTIF(Use_case_lifespans!G$2:G$48,$B8)</f>
        <v>2</v>
      </c>
      <c r="H8" s="40">
        <f>COUNTIF(Use_case_lifespans!H$2:H$48,$B8)</f>
        <v>2</v>
      </c>
      <c r="I8" s="40">
        <f>COUNTIF(Use_case_lifespans!I$2:I$48,$B8)</f>
        <v>2</v>
      </c>
      <c r="J8" s="40">
        <f>COUNTIF(Use_case_lifespans!J$2:J$48,$B8)</f>
        <v>2</v>
      </c>
      <c r="K8" s="40">
        <f>COUNTIF(Use_case_lifespans!K$2:K$48,$B8)</f>
        <v>2</v>
      </c>
      <c r="L8" s="40">
        <f>COUNTIF(Use_case_lifespans!L$2:L$48,$B8)</f>
        <v>2</v>
      </c>
      <c r="M8" s="40">
        <f>COUNTIF(Use_case_lifespans!M$2:M$48,$B8)</f>
        <v>2</v>
      </c>
      <c r="N8" s="40">
        <f>COUNTIF(Use_case_lifespans!N$2:N$48,$B8)</f>
        <v>2</v>
      </c>
      <c r="O8" s="40">
        <f>COUNTIF(Use_case_lifespans!O$2:O$48,$B8)</f>
        <v>2</v>
      </c>
      <c r="P8" s="40">
        <f>COUNTIF(Use_case_lifespans!P$2:P$48,$B8)</f>
        <v>2</v>
      </c>
      <c r="Q8" s="40">
        <f>COUNTIF(Use_case_lifespans!Q$2:Q$48,$B8)</f>
        <v>2</v>
      </c>
      <c r="R8" s="40">
        <f>COUNTIF(Use_case_lifespans!R$2:R$48,$B8)</f>
        <v>2</v>
      </c>
      <c r="S8" s="40">
        <f>COUNTIF(Use_case_lifespans!S$2:S$48,$B8)</f>
        <v>2</v>
      </c>
      <c r="T8" s="40">
        <f>COUNTIF(Use_case_lifespans!T$2:T$48,$B8)</f>
        <v>2</v>
      </c>
      <c r="U8" s="40">
        <f>COUNTIF(Use_case_lifespans!U$2:U$48,$B8)</f>
        <v>2</v>
      </c>
      <c r="V8" s="40">
        <f>COUNTIF(Use_case_lifespans!V$2:V$48,$B8)</f>
        <v>2</v>
      </c>
    </row>
    <row r="9" spans="1:22" s="3" customFormat="1" x14ac:dyDescent="0.25">
      <c r="A9" s="272"/>
      <c r="B9" s="36" t="s">
        <v>61</v>
      </c>
      <c r="C9" s="40">
        <f>COUNTIF(Use_case_lifespans!C$2:C$48,$B9)</f>
        <v>3</v>
      </c>
      <c r="D9" s="40">
        <f>COUNTIF(Use_case_lifespans!D$2:D$48,$B9)</f>
        <v>2</v>
      </c>
      <c r="E9" s="40">
        <f>COUNTIF(Use_case_lifespans!E$2:E$48,$B9)</f>
        <v>2</v>
      </c>
      <c r="F9" s="40">
        <f>COUNTIF(Use_case_lifespans!F$2:F$48,$B9)</f>
        <v>2</v>
      </c>
      <c r="G9" s="40">
        <f>COUNTIF(Use_case_lifespans!G$2:G$48,$B9)</f>
        <v>2</v>
      </c>
      <c r="H9" s="40">
        <f>COUNTIF(Use_case_lifespans!H$2:H$48,$B9)</f>
        <v>1</v>
      </c>
      <c r="I9" s="40">
        <f>COUNTIF(Use_case_lifespans!I$2:I$48,$B9)</f>
        <v>1</v>
      </c>
      <c r="J9" s="40">
        <f>COUNTIF(Use_case_lifespans!J$2:J$48,$B9)</f>
        <v>1</v>
      </c>
      <c r="K9" s="40">
        <f>COUNTIF(Use_case_lifespans!K$2:K$48,$B9)</f>
        <v>1</v>
      </c>
      <c r="L9" s="40">
        <f>COUNTIF(Use_case_lifespans!L$2:L$48,$B9)</f>
        <v>1</v>
      </c>
      <c r="M9" s="40">
        <f>COUNTIF(Use_case_lifespans!M$2:M$48,$B9)</f>
        <v>1</v>
      </c>
      <c r="N9" s="40">
        <f>COUNTIF(Use_case_lifespans!N$2:N$48,$B9)</f>
        <v>1</v>
      </c>
      <c r="O9" s="40">
        <f>COUNTIF(Use_case_lifespans!O$2:O$48,$B9)</f>
        <v>1</v>
      </c>
      <c r="P9" s="40">
        <f>COUNTIF(Use_case_lifespans!P$2:P$48,$B9)</f>
        <v>1</v>
      </c>
      <c r="Q9" s="40">
        <f>COUNTIF(Use_case_lifespans!Q$2:Q$48,$B9)</f>
        <v>1</v>
      </c>
      <c r="R9" s="40">
        <f>COUNTIF(Use_case_lifespans!R$2:R$48,$B9)</f>
        <v>1</v>
      </c>
      <c r="S9" s="40">
        <f>COUNTIF(Use_case_lifespans!S$2:S$48,$B9)</f>
        <v>1</v>
      </c>
      <c r="T9" s="40">
        <f>COUNTIF(Use_case_lifespans!T$2:T$48,$B9)</f>
        <v>1</v>
      </c>
      <c r="U9" s="40">
        <f>COUNTIF(Use_case_lifespans!U$2:U$48,$B9)</f>
        <v>1</v>
      </c>
      <c r="V9" s="40">
        <f>COUNTIF(Use_case_lifespans!V$2:V$48,$B9)</f>
        <v>1</v>
      </c>
    </row>
    <row r="10" spans="1:22" s="3" customFormat="1" x14ac:dyDescent="0.25">
      <c r="A10" s="272"/>
      <c r="B10" s="55" t="s">
        <v>100</v>
      </c>
      <c r="C10" s="56">
        <f>SUM(C2:C9)</f>
        <v>38</v>
      </c>
      <c r="D10" s="56">
        <f t="shared" ref="D10:V10" si="0">SUM(D2:D9)</f>
        <v>35</v>
      </c>
      <c r="E10" s="56">
        <f t="shared" si="0"/>
        <v>30</v>
      </c>
      <c r="F10" s="56">
        <f t="shared" si="0"/>
        <v>28</v>
      </c>
      <c r="G10" s="56">
        <f t="shared" si="0"/>
        <v>23</v>
      </c>
      <c r="H10" s="56">
        <f t="shared" si="0"/>
        <v>19</v>
      </c>
      <c r="I10" s="56">
        <f t="shared" si="0"/>
        <v>16</v>
      </c>
      <c r="J10" s="56">
        <f t="shared" si="0"/>
        <v>14</v>
      </c>
      <c r="K10" s="56">
        <f t="shared" si="0"/>
        <v>14</v>
      </c>
      <c r="L10" s="56">
        <f t="shared" si="0"/>
        <v>14</v>
      </c>
      <c r="M10" s="56">
        <f t="shared" si="0"/>
        <v>12</v>
      </c>
      <c r="N10" s="56">
        <f t="shared" si="0"/>
        <v>12</v>
      </c>
      <c r="O10" s="56">
        <f t="shared" si="0"/>
        <v>12</v>
      </c>
      <c r="P10" s="56">
        <f t="shared" si="0"/>
        <v>12</v>
      </c>
      <c r="Q10" s="56">
        <f t="shared" si="0"/>
        <v>12</v>
      </c>
      <c r="R10" s="56">
        <f t="shared" si="0"/>
        <v>12</v>
      </c>
      <c r="S10" s="56">
        <f t="shared" si="0"/>
        <v>12</v>
      </c>
      <c r="T10" s="56">
        <f t="shared" si="0"/>
        <v>12</v>
      </c>
      <c r="U10" s="56">
        <f t="shared" si="0"/>
        <v>12</v>
      </c>
      <c r="V10" s="56">
        <f t="shared" si="0"/>
        <v>12</v>
      </c>
    </row>
    <row r="11" spans="1:22" s="68" customFormat="1" x14ac:dyDescent="0.25">
      <c r="A11" s="65"/>
      <c r="B11" s="66"/>
      <c r="C11" s="67"/>
      <c r="D11" s="67"/>
      <c r="E11" s="67"/>
      <c r="F11" s="67"/>
      <c r="G11" s="67"/>
      <c r="H11" s="67"/>
      <c r="I11" s="67"/>
      <c r="J11" s="67"/>
      <c r="K11" s="67"/>
      <c r="L11" s="67"/>
      <c r="M11" s="67"/>
      <c r="N11" s="67"/>
      <c r="O11" s="67"/>
      <c r="P11" s="67"/>
      <c r="Q11" s="67"/>
      <c r="R11" s="67"/>
      <c r="S11" s="67"/>
      <c r="T11" s="67"/>
      <c r="U11" s="67"/>
      <c r="V11" s="67"/>
    </row>
    <row r="12" spans="1:22" s="68" customFormat="1" x14ac:dyDescent="0.25">
      <c r="A12" s="65"/>
      <c r="B12" s="66"/>
      <c r="C12" s="67"/>
      <c r="D12" s="67"/>
      <c r="E12" s="67"/>
      <c r="F12" s="67"/>
      <c r="G12" s="67"/>
      <c r="H12" s="67"/>
      <c r="I12" s="67"/>
      <c r="J12" s="67"/>
      <c r="K12" s="67"/>
      <c r="L12" s="67"/>
      <c r="M12" s="67"/>
      <c r="N12" s="67"/>
      <c r="O12" s="67"/>
      <c r="P12" s="67"/>
      <c r="Q12" s="67"/>
      <c r="R12" s="67"/>
      <c r="S12" s="67"/>
      <c r="T12" s="67"/>
      <c r="U12" s="67"/>
      <c r="V12" s="67"/>
    </row>
    <row r="13" spans="1:22" s="3" customFormat="1" x14ac:dyDescent="0.25">
      <c r="A13" s="33" t="s">
        <v>32</v>
      </c>
      <c r="B13" s="33" t="s">
        <v>98</v>
      </c>
      <c r="C13" s="33">
        <v>2021</v>
      </c>
      <c r="D13" s="34">
        <v>2022</v>
      </c>
      <c r="E13" s="33">
        <v>2023</v>
      </c>
      <c r="F13" s="34">
        <v>2024</v>
      </c>
      <c r="G13" s="33">
        <v>2025</v>
      </c>
      <c r="H13" s="34">
        <v>2026</v>
      </c>
      <c r="I13" s="33">
        <v>2027</v>
      </c>
      <c r="J13" s="34">
        <v>2028</v>
      </c>
      <c r="K13" s="33">
        <v>2029</v>
      </c>
      <c r="L13" s="34">
        <v>2030</v>
      </c>
      <c r="M13" s="33">
        <v>2031</v>
      </c>
      <c r="N13" s="34">
        <v>2032</v>
      </c>
      <c r="O13" s="33">
        <v>2033</v>
      </c>
      <c r="P13" s="34">
        <v>2034</v>
      </c>
      <c r="Q13" s="33">
        <v>2035</v>
      </c>
      <c r="R13" s="34">
        <v>2036</v>
      </c>
      <c r="S13" s="33">
        <v>2037</v>
      </c>
      <c r="T13" s="34">
        <v>2038</v>
      </c>
      <c r="U13" s="33">
        <v>2039</v>
      </c>
      <c r="V13" s="34">
        <v>2040</v>
      </c>
    </row>
    <row r="14" spans="1:22" s="3" customFormat="1" ht="14.4" customHeight="1" x14ac:dyDescent="0.25">
      <c r="A14" s="272" t="s">
        <v>102</v>
      </c>
      <c r="B14" s="36" t="s">
        <v>59</v>
      </c>
      <c r="C14" s="40">
        <v>0</v>
      </c>
      <c r="D14" s="40">
        <f t="shared" ref="D14:V14" si="1">$C2-D2</f>
        <v>0</v>
      </c>
      <c r="E14" s="40">
        <f t="shared" si="1"/>
        <v>0</v>
      </c>
      <c r="F14" s="40">
        <f t="shared" si="1"/>
        <v>0</v>
      </c>
      <c r="G14" s="40">
        <f t="shared" si="1"/>
        <v>0</v>
      </c>
      <c r="H14" s="40">
        <f t="shared" si="1"/>
        <v>0</v>
      </c>
      <c r="I14" s="40">
        <f t="shared" si="1"/>
        <v>0</v>
      </c>
      <c r="J14" s="40">
        <f t="shared" si="1"/>
        <v>0</v>
      </c>
      <c r="K14" s="40">
        <f t="shared" si="1"/>
        <v>0</v>
      </c>
      <c r="L14" s="40">
        <f t="shared" si="1"/>
        <v>0</v>
      </c>
      <c r="M14" s="40">
        <f t="shared" si="1"/>
        <v>2</v>
      </c>
      <c r="N14" s="40">
        <f t="shared" si="1"/>
        <v>2</v>
      </c>
      <c r="O14" s="40">
        <f t="shared" si="1"/>
        <v>2</v>
      </c>
      <c r="P14" s="40">
        <f t="shared" si="1"/>
        <v>2</v>
      </c>
      <c r="Q14" s="40">
        <f t="shared" si="1"/>
        <v>2</v>
      </c>
      <c r="R14" s="40">
        <f t="shared" si="1"/>
        <v>2</v>
      </c>
      <c r="S14" s="40">
        <f t="shared" si="1"/>
        <v>2</v>
      </c>
      <c r="T14" s="40">
        <f t="shared" si="1"/>
        <v>2</v>
      </c>
      <c r="U14" s="40">
        <f t="shared" si="1"/>
        <v>2</v>
      </c>
      <c r="V14" s="40">
        <f t="shared" si="1"/>
        <v>2</v>
      </c>
    </row>
    <row r="15" spans="1:22" s="3" customFormat="1" x14ac:dyDescent="0.25">
      <c r="A15" s="272"/>
      <c r="B15" s="36" t="s">
        <v>57</v>
      </c>
      <c r="C15" s="40">
        <v>0</v>
      </c>
      <c r="D15" s="40">
        <f t="shared" ref="D15:V15" si="2">$C3-D3</f>
        <v>2</v>
      </c>
      <c r="E15" s="40">
        <f t="shared" si="2"/>
        <v>3</v>
      </c>
      <c r="F15" s="40">
        <f t="shared" si="2"/>
        <v>5</v>
      </c>
      <c r="G15" s="40">
        <f t="shared" si="2"/>
        <v>8</v>
      </c>
      <c r="H15" s="40">
        <f t="shared" si="2"/>
        <v>11</v>
      </c>
      <c r="I15" s="40">
        <f t="shared" si="2"/>
        <v>14</v>
      </c>
      <c r="J15" s="40">
        <f t="shared" si="2"/>
        <v>16</v>
      </c>
      <c r="K15" s="40">
        <f t="shared" si="2"/>
        <v>16</v>
      </c>
      <c r="L15" s="40">
        <f t="shared" si="2"/>
        <v>16</v>
      </c>
      <c r="M15" s="40">
        <f t="shared" si="2"/>
        <v>16</v>
      </c>
      <c r="N15" s="40">
        <f t="shared" si="2"/>
        <v>16</v>
      </c>
      <c r="O15" s="40">
        <f t="shared" si="2"/>
        <v>16</v>
      </c>
      <c r="P15" s="40">
        <f t="shared" si="2"/>
        <v>16</v>
      </c>
      <c r="Q15" s="40">
        <f t="shared" si="2"/>
        <v>16</v>
      </c>
      <c r="R15" s="40">
        <f t="shared" si="2"/>
        <v>16</v>
      </c>
      <c r="S15" s="40">
        <f t="shared" si="2"/>
        <v>16</v>
      </c>
      <c r="T15" s="40">
        <f t="shared" si="2"/>
        <v>16</v>
      </c>
      <c r="U15" s="40">
        <f t="shared" si="2"/>
        <v>16</v>
      </c>
      <c r="V15" s="40">
        <f t="shared" si="2"/>
        <v>16</v>
      </c>
    </row>
    <row r="16" spans="1:22" s="3" customFormat="1" x14ac:dyDescent="0.25">
      <c r="A16" s="272"/>
      <c r="B16" s="36" t="s">
        <v>56</v>
      </c>
      <c r="C16" s="40">
        <v>0</v>
      </c>
      <c r="D16" s="40">
        <f t="shared" ref="D16:V16" si="3">$C4-D4</f>
        <v>0</v>
      </c>
      <c r="E16" s="40">
        <f t="shared" si="3"/>
        <v>4</v>
      </c>
      <c r="F16" s="40">
        <f t="shared" si="3"/>
        <v>4</v>
      </c>
      <c r="G16" s="40">
        <f t="shared" si="3"/>
        <v>4</v>
      </c>
      <c r="H16" s="40">
        <f t="shared" si="3"/>
        <v>4</v>
      </c>
      <c r="I16" s="40">
        <f t="shared" si="3"/>
        <v>4</v>
      </c>
      <c r="J16" s="40">
        <f t="shared" si="3"/>
        <v>4</v>
      </c>
      <c r="K16" s="40">
        <f t="shared" si="3"/>
        <v>4</v>
      </c>
      <c r="L16" s="40">
        <f t="shared" si="3"/>
        <v>4</v>
      </c>
      <c r="M16" s="40">
        <f t="shared" si="3"/>
        <v>4</v>
      </c>
      <c r="N16" s="40">
        <f t="shared" si="3"/>
        <v>4</v>
      </c>
      <c r="O16" s="40">
        <f t="shared" si="3"/>
        <v>4</v>
      </c>
      <c r="P16" s="40">
        <f t="shared" si="3"/>
        <v>4</v>
      </c>
      <c r="Q16" s="40">
        <f t="shared" si="3"/>
        <v>4</v>
      </c>
      <c r="R16" s="40">
        <f t="shared" si="3"/>
        <v>4</v>
      </c>
      <c r="S16" s="40">
        <f t="shared" si="3"/>
        <v>4</v>
      </c>
      <c r="T16" s="40">
        <f t="shared" si="3"/>
        <v>4</v>
      </c>
      <c r="U16" s="40">
        <f t="shared" si="3"/>
        <v>4</v>
      </c>
      <c r="V16" s="40">
        <f t="shared" si="3"/>
        <v>4</v>
      </c>
    </row>
    <row r="17" spans="1:22" s="3" customFormat="1" x14ac:dyDescent="0.25">
      <c r="A17" s="272"/>
      <c r="B17" s="36" t="s">
        <v>96</v>
      </c>
      <c r="C17" s="40">
        <v>0</v>
      </c>
      <c r="D17" s="40">
        <f t="shared" ref="D17:V17" si="4">$C5-D5</f>
        <v>0</v>
      </c>
      <c r="E17" s="40">
        <f t="shared" si="4"/>
        <v>0</v>
      </c>
      <c r="F17" s="40">
        <f t="shared" si="4"/>
        <v>0</v>
      </c>
      <c r="G17" s="40">
        <f t="shared" si="4"/>
        <v>0</v>
      </c>
      <c r="H17" s="40">
        <f t="shared" si="4"/>
        <v>0</v>
      </c>
      <c r="I17" s="40">
        <f t="shared" si="4"/>
        <v>0</v>
      </c>
      <c r="J17" s="40">
        <f t="shared" si="4"/>
        <v>0</v>
      </c>
      <c r="K17" s="40">
        <f t="shared" si="4"/>
        <v>0</v>
      </c>
      <c r="L17" s="40">
        <f t="shared" si="4"/>
        <v>0</v>
      </c>
      <c r="M17" s="40">
        <f t="shared" si="4"/>
        <v>0</v>
      </c>
      <c r="N17" s="40">
        <f t="shared" si="4"/>
        <v>0</v>
      </c>
      <c r="O17" s="40">
        <f t="shared" si="4"/>
        <v>0</v>
      </c>
      <c r="P17" s="40">
        <f t="shared" si="4"/>
        <v>0</v>
      </c>
      <c r="Q17" s="40">
        <f t="shared" si="4"/>
        <v>0</v>
      </c>
      <c r="R17" s="40">
        <f t="shared" si="4"/>
        <v>0</v>
      </c>
      <c r="S17" s="40">
        <f t="shared" si="4"/>
        <v>0</v>
      </c>
      <c r="T17" s="40">
        <f t="shared" si="4"/>
        <v>0</v>
      </c>
      <c r="U17" s="40">
        <f t="shared" si="4"/>
        <v>0</v>
      </c>
      <c r="V17" s="40">
        <f t="shared" si="4"/>
        <v>0</v>
      </c>
    </row>
    <row r="18" spans="1:22" s="3" customFormat="1" x14ac:dyDescent="0.25">
      <c r="A18" s="272"/>
      <c r="B18" s="36" t="s">
        <v>60</v>
      </c>
      <c r="C18" s="40">
        <v>0</v>
      </c>
      <c r="D18" s="40">
        <f t="shared" ref="D18:V18" si="5">$C6-D6</f>
        <v>0</v>
      </c>
      <c r="E18" s="40">
        <f t="shared" si="5"/>
        <v>0</v>
      </c>
      <c r="F18" s="40">
        <f t="shared" si="5"/>
        <v>0</v>
      </c>
      <c r="G18" s="40">
        <f t="shared" si="5"/>
        <v>1</v>
      </c>
      <c r="H18" s="40">
        <f t="shared" si="5"/>
        <v>1</v>
      </c>
      <c r="I18" s="40">
        <f t="shared" si="5"/>
        <v>1</v>
      </c>
      <c r="J18" s="40">
        <f t="shared" si="5"/>
        <v>1</v>
      </c>
      <c r="K18" s="40">
        <f t="shared" si="5"/>
        <v>1</v>
      </c>
      <c r="L18" s="40">
        <f t="shared" si="5"/>
        <v>1</v>
      </c>
      <c r="M18" s="40">
        <f t="shared" si="5"/>
        <v>1</v>
      </c>
      <c r="N18" s="40">
        <f t="shared" si="5"/>
        <v>1</v>
      </c>
      <c r="O18" s="40">
        <f t="shared" si="5"/>
        <v>1</v>
      </c>
      <c r="P18" s="40">
        <f t="shared" si="5"/>
        <v>1</v>
      </c>
      <c r="Q18" s="40">
        <f t="shared" si="5"/>
        <v>1</v>
      </c>
      <c r="R18" s="40">
        <f t="shared" si="5"/>
        <v>1</v>
      </c>
      <c r="S18" s="40">
        <f t="shared" si="5"/>
        <v>1</v>
      </c>
      <c r="T18" s="40">
        <f t="shared" si="5"/>
        <v>1</v>
      </c>
      <c r="U18" s="40">
        <f t="shared" si="5"/>
        <v>1</v>
      </c>
      <c r="V18" s="40">
        <f t="shared" si="5"/>
        <v>1</v>
      </c>
    </row>
    <row r="19" spans="1:22" s="3" customFormat="1" x14ac:dyDescent="0.25">
      <c r="A19" s="272"/>
      <c r="B19" s="36" t="s">
        <v>97</v>
      </c>
      <c r="C19" s="40">
        <v>0</v>
      </c>
      <c r="D19" s="40">
        <f t="shared" ref="D19:V19" si="6">$C7-D7</f>
        <v>0</v>
      </c>
      <c r="E19" s="40">
        <f t="shared" si="6"/>
        <v>0</v>
      </c>
      <c r="F19" s="40">
        <f t="shared" si="6"/>
        <v>0</v>
      </c>
      <c r="G19" s="40">
        <f t="shared" si="6"/>
        <v>0</v>
      </c>
      <c r="H19" s="40">
        <f t="shared" si="6"/>
        <v>0</v>
      </c>
      <c r="I19" s="40">
        <f t="shared" si="6"/>
        <v>0</v>
      </c>
      <c r="J19" s="40">
        <f t="shared" si="6"/>
        <v>0</v>
      </c>
      <c r="K19" s="40">
        <f t="shared" si="6"/>
        <v>0</v>
      </c>
      <c r="L19" s="40">
        <f t="shared" si="6"/>
        <v>0</v>
      </c>
      <c r="M19" s="40">
        <f t="shared" si="6"/>
        <v>0</v>
      </c>
      <c r="N19" s="40">
        <f t="shared" si="6"/>
        <v>0</v>
      </c>
      <c r="O19" s="40">
        <f t="shared" si="6"/>
        <v>0</v>
      </c>
      <c r="P19" s="40">
        <f t="shared" si="6"/>
        <v>0</v>
      </c>
      <c r="Q19" s="40">
        <f t="shared" si="6"/>
        <v>0</v>
      </c>
      <c r="R19" s="40">
        <f t="shared" si="6"/>
        <v>0</v>
      </c>
      <c r="S19" s="40">
        <f t="shared" si="6"/>
        <v>0</v>
      </c>
      <c r="T19" s="40">
        <f t="shared" si="6"/>
        <v>0</v>
      </c>
      <c r="U19" s="40">
        <f t="shared" si="6"/>
        <v>0</v>
      </c>
      <c r="V19" s="40">
        <f t="shared" si="6"/>
        <v>0</v>
      </c>
    </row>
    <row r="20" spans="1:22" s="3" customFormat="1" x14ac:dyDescent="0.25">
      <c r="A20" s="272"/>
      <c r="B20" s="36" t="s">
        <v>58</v>
      </c>
      <c r="C20" s="40">
        <v>0</v>
      </c>
      <c r="D20" s="40">
        <f t="shared" ref="D20:V20" si="7">$C8-D8</f>
        <v>0</v>
      </c>
      <c r="E20" s="40">
        <f t="shared" si="7"/>
        <v>0</v>
      </c>
      <c r="F20" s="40">
        <f t="shared" si="7"/>
        <v>0</v>
      </c>
      <c r="G20" s="40">
        <f t="shared" si="7"/>
        <v>1</v>
      </c>
      <c r="H20" s="40">
        <f t="shared" si="7"/>
        <v>1</v>
      </c>
      <c r="I20" s="40">
        <f t="shared" si="7"/>
        <v>1</v>
      </c>
      <c r="J20" s="40">
        <f t="shared" si="7"/>
        <v>1</v>
      </c>
      <c r="K20" s="40">
        <f t="shared" si="7"/>
        <v>1</v>
      </c>
      <c r="L20" s="40">
        <f t="shared" si="7"/>
        <v>1</v>
      </c>
      <c r="M20" s="40">
        <f t="shared" si="7"/>
        <v>1</v>
      </c>
      <c r="N20" s="40">
        <f t="shared" si="7"/>
        <v>1</v>
      </c>
      <c r="O20" s="40">
        <f t="shared" si="7"/>
        <v>1</v>
      </c>
      <c r="P20" s="40">
        <f t="shared" si="7"/>
        <v>1</v>
      </c>
      <c r="Q20" s="40">
        <f t="shared" si="7"/>
        <v>1</v>
      </c>
      <c r="R20" s="40">
        <f t="shared" si="7"/>
        <v>1</v>
      </c>
      <c r="S20" s="40">
        <f t="shared" si="7"/>
        <v>1</v>
      </c>
      <c r="T20" s="40">
        <f t="shared" si="7"/>
        <v>1</v>
      </c>
      <c r="U20" s="40">
        <f t="shared" si="7"/>
        <v>1</v>
      </c>
      <c r="V20" s="40">
        <f t="shared" si="7"/>
        <v>1</v>
      </c>
    </row>
    <row r="21" spans="1:22" s="3" customFormat="1" x14ac:dyDescent="0.25">
      <c r="A21" s="272"/>
      <c r="B21" s="36" t="s">
        <v>61</v>
      </c>
      <c r="C21" s="40">
        <v>0</v>
      </c>
      <c r="D21" s="40">
        <f t="shared" ref="D21:V21" si="8">$C9-D9</f>
        <v>1</v>
      </c>
      <c r="E21" s="40">
        <f t="shared" si="8"/>
        <v>1</v>
      </c>
      <c r="F21" s="40">
        <f t="shared" si="8"/>
        <v>1</v>
      </c>
      <c r="G21" s="40">
        <f t="shared" si="8"/>
        <v>1</v>
      </c>
      <c r="H21" s="40">
        <f t="shared" si="8"/>
        <v>2</v>
      </c>
      <c r="I21" s="40">
        <f t="shared" si="8"/>
        <v>2</v>
      </c>
      <c r="J21" s="40">
        <f t="shared" si="8"/>
        <v>2</v>
      </c>
      <c r="K21" s="40">
        <f t="shared" si="8"/>
        <v>2</v>
      </c>
      <c r="L21" s="40">
        <f t="shared" si="8"/>
        <v>2</v>
      </c>
      <c r="M21" s="40">
        <f t="shared" si="8"/>
        <v>2</v>
      </c>
      <c r="N21" s="40">
        <f t="shared" si="8"/>
        <v>2</v>
      </c>
      <c r="O21" s="40">
        <f t="shared" si="8"/>
        <v>2</v>
      </c>
      <c r="P21" s="40">
        <f t="shared" si="8"/>
        <v>2</v>
      </c>
      <c r="Q21" s="40">
        <f t="shared" si="8"/>
        <v>2</v>
      </c>
      <c r="R21" s="40">
        <f t="shared" si="8"/>
        <v>2</v>
      </c>
      <c r="S21" s="40">
        <f t="shared" si="8"/>
        <v>2</v>
      </c>
      <c r="T21" s="40">
        <f t="shared" si="8"/>
        <v>2</v>
      </c>
      <c r="U21" s="40">
        <f t="shared" si="8"/>
        <v>2</v>
      </c>
      <c r="V21" s="40">
        <f t="shared" si="8"/>
        <v>2</v>
      </c>
    </row>
    <row r="22" spans="1:22" s="3" customFormat="1" x14ac:dyDescent="0.25">
      <c r="A22" s="272"/>
      <c r="B22" s="55" t="s">
        <v>100</v>
      </c>
      <c r="C22" s="56">
        <f>SUM(C14:C21)</f>
        <v>0</v>
      </c>
      <c r="D22" s="56">
        <f t="shared" ref="D22:V22" si="9">SUM(D14:D21)</f>
        <v>3</v>
      </c>
      <c r="E22" s="56">
        <f t="shared" si="9"/>
        <v>8</v>
      </c>
      <c r="F22" s="56">
        <f t="shared" si="9"/>
        <v>10</v>
      </c>
      <c r="G22" s="56">
        <f t="shared" si="9"/>
        <v>15</v>
      </c>
      <c r="H22" s="56">
        <f t="shared" si="9"/>
        <v>19</v>
      </c>
      <c r="I22" s="56">
        <f t="shared" si="9"/>
        <v>22</v>
      </c>
      <c r="J22" s="56">
        <f t="shared" si="9"/>
        <v>24</v>
      </c>
      <c r="K22" s="56">
        <f t="shared" si="9"/>
        <v>24</v>
      </c>
      <c r="L22" s="56">
        <f t="shared" si="9"/>
        <v>24</v>
      </c>
      <c r="M22" s="56">
        <f t="shared" si="9"/>
        <v>26</v>
      </c>
      <c r="N22" s="56">
        <f t="shared" si="9"/>
        <v>26</v>
      </c>
      <c r="O22" s="56">
        <f t="shared" si="9"/>
        <v>26</v>
      </c>
      <c r="P22" s="56">
        <f t="shared" si="9"/>
        <v>26</v>
      </c>
      <c r="Q22" s="56">
        <f t="shared" si="9"/>
        <v>26</v>
      </c>
      <c r="R22" s="56">
        <f t="shared" si="9"/>
        <v>26</v>
      </c>
      <c r="S22" s="56">
        <f t="shared" si="9"/>
        <v>26</v>
      </c>
      <c r="T22" s="56">
        <f t="shared" si="9"/>
        <v>26</v>
      </c>
      <c r="U22" s="56">
        <f t="shared" si="9"/>
        <v>26</v>
      </c>
      <c r="V22" s="56">
        <f t="shared" si="9"/>
        <v>26</v>
      </c>
    </row>
    <row r="23" spans="1:22" s="71" customFormat="1" x14ac:dyDescent="0.25">
      <c r="A23" s="69"/>
      <c r="B23" s="70"/>
      <c r="C23" s="67"/>
      <c r="D23" s="67"/>
      <c r="E23" s="67"/>
      <c r="F23" s="67"/>
      <c r="G23" s="67"/>
      <c r="H23" s="67"/>
      <c r="I23" s="67"/>
      <c r="J23" s="67"/>
      <c r="K23" s="67"/>
      <c r="L23" s="67"/>
      <c r="M23" s="67"/>
      <c r="N23" s="67"/>
      <c r="O23" s="67"/>
      <c r="P23" s="67"/>
      <c r="Q23" s="67"/>
      <c r="R23" s="67"/>
      <c r="S23" s="67"/>
      <c r="T23" s="67"/>
      <c r="U23" s="67"/>
      <c r="V23" s="67"/>
    </row>
    <row r="24" spans="1:22" x14ac:dyDescent="0.25">
      <c r="A24" s="273" t="s">
        <v>141</v>
      </c>
      <c r="B24" s="273"/>
      <c r="C24" s="67"/>
      <c r="D24" s="67"/>
      <c r="E24" s="67"/>
      <c r="F24" s="67"/>
      <c r="G24" s="67"/>
      <c r="H24" s="67"/>
      <c r="I24" s="67"/>
      <c r="J24" s="67"/>
      <c r="K24" s="67"/>
      <c r="L24" s="67"/>
      <c r="M24" s="67"/>
      <c r="N24" s="67"/>
      <c r="O24" s="67"/>
      <c r="P24" s="67"/>
      <c r="Q24" s="67"/>
      <c r="R24" s="67"/>
      <c r="S24" s="67"/>
      <c r="T24" s="67"/>
      <c r="U24" s="67"/>
      <c r="V24" s="67"/>
    </row>
    <row r="25" spans="1:22" s="3" customFormat="1" x14ac:dyDescent="0.25">
      <c r="A25" s="33" t="s">
        <v>32</v>
      </c>
      <c r="B25" s="33" t="s">
        <v>98</v>
      </c>
      <c r="C25" s="33">
        <v>2021</v>
      </c>
      <c r="D25" s="34">
        <v>2022</v>
      </c>
      <c r="E25" s="33">
        <v>2023</v>
      </c>
      <c r="F25" s="34">
        <v>2024</v>
      </c>
      <c r="G25" s="33">
        <v>2025</v>
      </c>
      <c r="H25" s="34">
        <v>2026</v>
      </c>
      <c r="I25" s="33">
        <v>2027</v>
      </c>
      <c r="J25" s="34">
        <v>2028</v>
      </c>
      <c r="K25" s="33">
        <v>2029</v>
      </c>
      <c r="L25" s="34">
        <v>2030</v>
      </c>
      <c r="M25" s="33">
        <v>2031</v>
      </c>
      <c r="N25" s="34">
        <v>2032</v>
      </c>
      <c r="O25" s="33">
        <v>2033</v>
      </c>
      <c r="P25" s="34">
        <v>2034</v>
      </c>
      <c r="Q25" s="33">
        <v>2035</v>
      </c>
      <c r="R25" s="34">
        <v>2036</v>
      </c>
      <c r="S25" s="33">
        <v>2037</v>
      </c>
      <c r="T25" s="34">
        <v>2038</v>
      </c>
      <c r="U25" s="33">
        <v>2039</v>
      </c>
      <c r="V25" s="34">
        <v>2040</v>
      </c>
    </row>
    <row r="26" spans="1:22" s="3" customFormat="1" ht="14.4" customHeight="1" x14ac:dyDescent="0.25">
      <c r="A26" s="272" t="s">
        <v>110</v>
      </c>
      <c r="B26" s="36" t="s">
        <v>59</v>
      </c>
      <c r="C26" s="57">
        <f ca="1">(Settings!$D18-SUM($V2,$V14))/COUNTA($C$25:$L$25)</f>
        <v>-0.4</v>
      </c>
      <c r="D26" s="57">
        <f ca="1">C26+(Settings!$D18-SUM($V2,$V14))/COUNTA($C$25:$L$25)</f>
        <v>-0.8</v>
      </c>
      <c r="E26" s="57">
        <f ca="1">D26+(Settings!$D18-SUM($V2,$V14))/COUNTA($C$25:$L$25)</f>
        <v>-1.2000000000000002</v>
      </c>
      <c r="F26" s="57">
        <f ca="1">E26+(Settings!$D18-SUM($V2,$V14))/COUNTA($C$25:$L$25)</f>
        <v>-1.6</v>
      </c>
      <c r="G26" s="57">
        <f ca="1">F26+(Settings!$D18-SUM($V2,$V14))/COUNTA($C$25:$L$25)</f>
        <v>-2</v>
      </c>
      <c r="H26" s="57">
        <f ca="1">G26+(Settings!$D18-SUM($V2,$V14))/COUNTA($C$25:$L$25)</f>
        <v>-2.4</v>
      </c>
      <c r="I26" s="57">
        <f ca="1">H26+(Settings!$D18-SUM($V2,$V14))/COUNTA($C$25:$L$25)</f>
        <v>-2.8</v>
      </c>
      <c r="J26" s="57">
        <f ca="1">I26+(Settings!$D18-SUM($V2,$V14))/COUNTA($C$25:$L$25)</f>
        <v>-3.1999999999999997</v>
      </c>
      <c r="K26" s="57">
        <f ca="1">J26+(Settings!$D18-SUM($V2,$V14))/COUNTA($C$25:$L$25)</f>
        <v>-3.5999999999999996</v>
      </c>
      <c r="L26" s="57">
        <f ca="1">K26+(Settings!$D18-SUM($V2,$V14))/COUNTA($C$25:$L$25)</f>
        <v>-3.9999999999999996</v>
      </c>
      <c r="M26" s="40">
        <f ca="1">L26</f>
        <v>-3.9999999999999996</v>
      </c>
      <c r="N26" s="40">
        <f t="shared" ref="N26:V26" ca="1" si="10">M26</f>
        <v>-3.9999999999999996</v>
      </c>
      <c r="O26" s="40">
        <f t="shared" ca="1" si="10"/>
        <v>-3.9999999999999996</v>
      </c>
      <c r="P26" s="40">
        <f t="shared" ca="1" si="10"/>
        <v>-3.9999999999999996</v>
      </c>
      <c r="Q26" s="40">
        <f t="shared" ca="1" si="10"/>
        <v>-3.9999999999999996</v>
      </c>
      <c r="R26" s="40">
        <f t="shared" ca="1" si="10"/>
        <v>-3.9999999999999996</v>
      </c>
      <c r="S26" s="40">
        <f t="shared" ca="1" si="10"/>
        <v>-3.9999999999999996</v>
      </c>
      <c r="T26" s="40">
        <f t="shared" ca="1" si="10"/>
        <v>-3.9999999999999996</v>
      </c>
      <c r="U26" s="40">
        <f t="shared" ca="1" si="10"/>
        <v>-3.9999999999999996</v>
      </c>
      <c r="V26" s="40">
        <f t="shared" ca="1" si="10"/>
        <v>-3.9999999999999996</v>
      </c>
    </row>
    <row r="27" spans="1:22" s="3" customFormat="1" x14ac:dyDescent="0.25">
      <c r="A27" s="272"/>
      <c r="B27" s="36" t="s">
        <v>57</v>
      </c>
      <c r="C27" s="57">
        <f ca="1">(Settings!$D19-SUM($V3,$V15))/COUNTA($C$25:$L$25)</f>
        <v>2.5</v>
      </c>
      <c r="D27" s="57">
        <f ca="1">C27+(Settings!$D19-SUM($V3,$V15))/COUNTA($C$25:$L$25)</f>
        <v>5</v>
      </c>
      <c r="E27" s="57">
        <f ca="1">D27+(Settings!$D19-SUM($V3,$V15))/COUNTA($C$25:$L$25)</f>
        <v>7.5</v>
      </c>
      <c r="F27" s="57">
        <f ca="1">E27+(Settings!$D19-SUM($V3,$V15))/COUNTA($C$25:$L$25)</f>
        <v>10</v>
      </c>
      <c r="G27" s="57">
        <f ca="1">F27+(Settings!$D19-SUM($V3,$V15))/COUNTA($C$25:$L$25)</f>
        <v>12.5</v>
      </c>
      <c r="H27" s="57">
        <f ca="1">G27+(Settings!$D19-SUM($V3,$V15))/COUNTA($C$25:$L$25)</f>
        <v>15</v>
      </c>
      <c r="I27" s="57">
        <f ca="1">H27+(Settings!$D19-SUM($V3,$V15))/COUNTA($C$25:$L$25)</f>
        <v>17.5</v>
      </c>
      <c r="J27" s="57">
        <f ca="1">I27+(Settings!$D19-SUM($V3,$V15))/COUNTA($C$25:$L$25)</f>
        <v>20</v>
      </c>
      <c r="K27" s="57">
        <f ca="1">J27+(Settings!$D19-SUM($V3,$V15))/COUNTA($C$25:$L$25)</f>
        <v>22.5</v>
      </c>
      <c r="L27" s="57">
        <f ca="1">K27+(Settings!$D19-SUM($V3,$V15))/COUNTA($C$25:$L$25)</f>
        <v>25</v>
      </c>
      <c r="M27" s="40">
        <f t="shared" ref="M27:V33" ca="1" si="11">L27</f>
        <v>25</v>
      </c>
      <c r="N27" s="40">
        <f t="shared" ca="1" si="11"/>
        <v>25</v>
      </c>
      <c r="O27" s="40">
        <f t="shared" ca="1" si="11"/>
        <v>25</v>
      </c>
      <c r="P27" s="40">
        <f t="shared" ca="1" si="11"/>
        <v>25</v>
      </c>
      <c r="Q27" s="40">
        <f t="shared" ca="1" si="11"/>
        <v>25</v>
      </c>
      <c r="R27" s="40">
        <f t="shared" ca="1" si="11"/>
        <v>25</v>
      </c>
      <c r="S27" s="40">
        <f t="shared" ca="1" si="11"/>
        <v>25</v>
      </c>
      <c r="T27" s="40">
        <f t="shared" ca="1" si="11"/>
        <v>25</v>
      </c>
      <c r="U27" s="40">
        <f t="shared" ca="1" si="11"/>
        <v>25</v>
      </c>
      <c r="V27" s="40">
        <f t="shared" ca="1" si="11"/>
        <v>25</v>
      </c>
    </row>
    <row r="28" spans="1:22" s="3" customFormat="1" x14ac:dyDescent="0.25">
      <c r="A28" s="272"/>
      <c r="B28" s="36" t="s">
        <v>56</v>
      </c>
      <c r="C28" s="57">
        <f ca="1">(Settings!$D20-SUM($V4,$V16))/COUNTA($C$25:$L$25)</f>
        <v>-0.4</v>
      </c>
      <c r="D28" s="57">
        <f ca="1">C28+(Settings!$D20-SUM($V4,$V16))/COUNTA($C$25:$L$25)</f>
        <v>-0.8</v>
      </c>
      <c r="E28" s="57">
        <f ca="1">D28+(Settings!$D20-SUM($V4,$V16))/COUNTA($C$25:$L$25)</f>
        <v>-1.2000000000000002</v>
      </c>
      <c r="F28" s="57">
        <f ca="1">E28+(Settings!$D20-SUM($V4,$V16))/COUNTA($C$25:$L$25)</f>
        <v>-1.6</v>
      </c>
      <c r="G28" s="57">
        <f ca="1">F28+(Settings!$D20-SUM($V4,$V16))/COUNTA($C$25:$L$25)</f>
        <v>-2</v>
      </c>
      <c r="H28" s="57">
        <f ca="1">G28+(Settings!$D20-SUM($V4,$V16))/COUNTA($C$25:$L$25)</f>
        <v>-2.4</v>
      </c>
      <c r="I28" s="57">
        <f ca="1">H28+(Settings!$D20-SUM($V4,$V16))/COUNTA($C$25:$L$25)</f>
        <v>-2.8</v>
      </c>
      <c r="J28" s="57">
        <f ca="1">I28+(Settings!$D20-SUM($V4,$V16))/COUNTA($C$25:$L$25)</f>
        <v>-3.1999999999999997</v>
      </c>
      <c r="K28" s="57">
        <f ca="1">J28+(Settings!$D20-SUM($V4,$V16))/COUNTA($C$25:$L$25)</f>
        <v>-3.5999999999999996</v>
      </c>
      <c r="L28" s="57">
        <f ca="1">K28+(Settings!$D20-SUM($V4,$V16))/COUNTA($C$25:$L$25)</f>
        <v>-3.9999999999999996</v>
      </c>
      <c r="M28" s="40">
        <f t="shared" ca="1" si="11"/>
        <v>-3.9999999999999996</v>
      </c>
      <c r="N28" s="40">
        <f t="shared" ca="1" si="11"/>
        <v>-3.9999999999999996</v>
      </c>
      <c r="O28" s="40">
        <f t="shared" ca="1" si="11"/>
        <v>-3.9999999999999996</v>
      </c>
      <c r="P28" s="40">
        <f t="shared" ca="1" si="11"/>
        <v>-3.9999999999999996</v>
      </c>
      <c r="Q28" s="40">
        <f t="shared" ca="1" si="11"/>
        <v>-3.9999999999999996</v>
      </c>
      <c r="R28" s="40">
        <f t="shared" ca="1" si="11"/>
        <v>-3.9999999999999996</v>
      </c>
      <c r="S28" s="40">
        <f t="shared" ca="1" si="11"/>
        <v>-3.9999999999999996</v>
      </c>
      <c r="T28" s="40">
        <f t="shared" ca="1" si="11"/>
        <v>-3.9999999999999996</v>
      </c>
      <c r="U28" s="40">
        <f t="shared" ca="1" si="11"/>
        <v>-3.9999999999999996</v>
      </c>
      <c r="V28" s="40">
        <f t="shared" ca="1" si="11"/>
        <v>-3.9999999999999996</v>
      </c>
    </row>
    <row r="29" spans="1:22" s="3" customFormat="1" x14ac:dyDescent="0.25">
      <c r="A29" s="272"/>
      <c r="B29" s="36" t="s">
        <v>96</v>
      </c>
      <c r="C29" s="57">
        <f ca="1">(Settings!$D21-SUM($V5,$V17))/COUNTA($C$25:$L$25)</f>
        <v>0</v>
      </c>
      <c r="D29" s="57">
        <f ca="1">C29+(Settings!$D21-SUM($V5,$V17))/COUNTA($C$25:$L$25)</f>
        <v>0</v>
      </c>
      <c r="E29" s="57">
        <f ca="1">D29+(Settings!$D21-SUM($V5,$V17))/COUNTA($C$25:$L$25)</f>
        <v>0</v>
      </c>
      <c r="F29" s="57">
        <f ca="1">E29+(Settings!$D21-SUM($V5,$V17))/COUNTA($C$25:$L$25)</f>
        <v>0</v>
      </c>
      <c r="G29" s="57">
        <f ca="1">F29+(Settings!$D21-SUM($V5,$V17))/COUNTA($C$25:$L$25)</f>
        <v>0</v>
      </c>
      <c r="H29" s="57">
        <f ca="1">G29+(Settings!$D21-SUM($V5,$V17))/COUNTA($C$25:$L$25)</f>
        <v>0</v>
      </c>
      <c r="I29" s="57">
        <f ca="1">H29+(Settings!$D21-SUM($V5,$V17))/COUNTA($C$25:$L$25)</f>
        <v>0</v>
      </c>
      <c r="J29" s="57">
        <f ca="1">I29+(Settings!$D21-SUM($V5,$V17))/COUNTA($C$25:$L$25)</f>
        <v>0</v>
      </c>
      <c r="K29" s="57">
        <f ca="1">J29+(Settings!$D21-SUM($V5,$V17))/COUNTA($C$25:$L$25)</f>
        <v>0</v>
      </c>
      <c r="L29" s="57">
        <f ca="1">K29+(Settings!$D21-SUM($V5,$V17))/COUNTA($C$25:$L$25)</f>
        <v>0</v>
      </c>
      <c r="M29" s="40">
        <f ca="1">L29</f>
        <v>0</v>
      </c>
      <c r="N29" s="40">
        <f t="shared" ca="1" si="11"/>
        <v>0</v>
      </c>
      <c r="O29" s="40">
        <f t="shared" ca="1" si="11"/>
        <v>0</v>
      </c>
      <c r="P29" s="40">
        <f t="shared" ca="1" si="11"/>
        <v>0</v>
      </c>
      <c r="Q29" s="40">
        <f t="shared" ca="1" si="11"/>
        <v>0</v>
      </c>
      <c r="R29" s="40">
        <f t="shared" ca="1" si="11"/>
        <v>0</v>
      </c>
      <c r="S29" s="40">
        <f t="shared" ca="1" si="11"/>
        <v>0</v>
      </c>
      <c r="T29" s="40">
        <f t="shared" ca="1" si="11"/>
        <v>0</v>
      </c>
      <c r="U29" s="40">
        <f t="shared" ca="1" si="11"/>
        <v>0</v>
      </c>
      <c r="V29" s="40">
        <f t="shared" ca="1" si="11"/>
        <v>0</v>
      </c>
    </row>
    <row r="30" spans="1:22" s="3" customFormat="1" x14ac:dyDescent="0.25">
      <c r="A30" s="272"/>
      <c r="B30" s="36" t="s">
        <v>60</v>
      </c>
      <c r="C30" s="57">
        <f ca="1">(Settings!$D22-SUM($V6,$V18))/COUNTA($C$25:$L$25)</f>
        <v>-0.1</v>
      </c>
      <c r="D30" s="57">
        <f ca="1">C30+(Settings!$D22-SUM($V6,$V18))/COUNTA($C$25:$L$25)</f>
        <v>-0.2</v>
      </c>
      <c r="E30" s="57">
        <f ca="1">D30+(Settings!$D22-SUM($V6,$V18))/COUNTA($C$25:$L$25)</f>
        <v>-0.30000000000000004</v>
      </c>
      <c r="F30" s="57">
        <f ca="1">E30+(Settings!$D22-SUM($V6,$V18))/COUNTA($C$25:$L$25)</f>
        <v>-0.4</v>
      </c>
      <c r="G30" s="57">
        <f ca="1">F30+(Settings!$D22-SUM($V6,$V18))/COUNTA($C$25:$L$25)</f>
        <v>-0.5</v>
      </c>
      <c r="H30" s="57">
        <f ca="1">G30+(Settings!$D22-SUM($V6,$V18))/COUNTA($C$25:$L$25)</f>
        <v>-0.6</v>
      </c>
      <c r="I30" s="57">
        <f ca="1">H30+(Settings!$D22-SUM($V6,$V18))/COUNTA($C$25:$L$25)</f>
        <v>-0.7</v>
      </c>
      <c r="J30" s="57">
        <f ca="1">I30+(Settings!$D22-SUM($V6,$V18))/COUNTA($C$25:$L$25)</f>
        <v>-0.79999999999999993</v>
      </c>
      <c r="K30" s="57">
        <f ca="1">J30+(Settings!$D22-SUM($V6,$V18))/COUNTA($C$25:$L$25)</f>
        <v>-0.89999999999999991</v>
      </c>
      <c r="L30" s="57">
        <f ca="1">K30+(Settings!$D22-SUM($V6,$V18))/COUNTA($C$25:$L$25)</f>
        <v>-0.99999999999999989</v>
      </c>
      <c r="M30" s="40">
        <f t="shared" ca="1" si="11"/>
        <v>-0.99999999999999989</v>
      </c>
      <c r="N30" s="40">
        <f t="shared" ca="1" si="11"/>
        <v>-0.99999999999999989</v>
      </c>
      <c r="O30" s="40">
        <f t="shared" ca="1" si="11"/>
        <v>-0.99999999999999989</v>
      </c>
      <c r="P30" s="40">
        <f t="shared" ca="1" si="11"/>
        <v>-0.99999999999999989</v>
      </c>
      <c r="Q30" s="40">
        <f t="shared" ca="1" si="11"/>
        <v>-0.99999999999999989</v>
      </c>
      <c r="R30" s="40">
        <f t="shared" ca="1" si="11"/>
        <v>-0.99999999999999989</v>
      </c>
      <c r="S30" s="40">
        <f t="shared" ca="1" si="11"/>
        <v>-0.99999999999999989</v>
      </c>
      <c r="T30" s="40">
        <f t="shared" ca="1" si="11"/>
        <v>-0.99999999999999989</v>
      </c>
      <c r="U30" s="40">
        <f t="shared" ca="1" si="11"/>
        <v>-0.99999999999999989</v>
      </c>
      <c r="V30" s="40">
        <f t="shared" ca="1" si="11"/>
        <v>-0.99999999999999989</v>
      </c>
    </row>
    <row r="31" spans="1:22" s="3" customFormat="1" x14ac:dyDescent="0.25">
      <c r="A31" s="272"/>
      <c r="B31" s="36" t="s">
        <v>97</v>
      </c>
      <c r="C31" s="57">
        <f ca="1">(Settings!$D23-SUM($V7,$V19))/COUNTA($C$25:$L$25)</f>
        <v>0</v>
      </c>
      <c r="D31" s="57">
        <f ca="1">C31+(Settings!$D23-SUM($V7,$V19))/COUNTA($C$25:$L$25)</f>
        <v>0</v>
      </c>
      <c r="E31" s="57">
        <f ca="1">D31+(Settings!$D23-SUM($V7,$V19))/COUNTA($C$25:$L$25)</f>
        <v>0</v>
      </c>
      <c r="F31" s="57">
        <f ca="1">E31+(Settings!$D23-SUM($V7,$V19))/COUNTA($C$25:$L$25)</f>
        <v>0</v>
      </c>
      <c r="G31" s="57">
        <f ca="1">F31+(Settings!$D23-SUM($V7,$V19))/COUNTA($C$25:$L$25)</f>
        <v>0</v>
      </c>
      <c r="H31" s="57">
        <f ca="1">G31+(Settings!$D23-SUM($V7,$V19))/COUNTA($C$25:$L$25)</f>
        <v>0</v>
      </c>
      <c r="I31" s="57">
        <f ca="1">H31+(Settings!$D23-SUM($V7,$V19))/COUNTA($C$25:$L$25)</f>
        <v>0</v>
      </c>
      <c r="J31" s="57">
        <f ca="1">I31+(Settings!$D23-SUM($V7,$V19))/COUNTA($C$25:$L$25)</f>
        <v>0</v>
      </c>
      <c r="K31" s="57">
        <f ca="1">J31+(Settings!$D23-SUM($V7,$V19))/COUNTA($C$25:$L$25)</f>
        <v>0</v>
      </c>
      <c r="L31" s="57">
        <f ca="1">K31+(Settings!$D23-SUM($V7,$V19))/COUNTA($C$25:$L$25)</f>
        <v>0</v>
      </c>
      <c r="M31" s="40">
        <f t="shared" ca="1" si="11"/>
        <v>0</v>
      </c>
      <c r="N31" s="40">
        <f t="shared" ca="1" si="11"/>
        <v>0</v>
      </c>
      <c r="O31" s="40">
        <f t="shared" ca="1" si="11"/>
        <v>0</v>
      </c>
      <c r="P31" s="40">
        <f t="shared" ca="1" si="11"/>
        <v>0</v>
      </c>
      <c r="Q31" s="40">
        <f t="shared" ca="1" si="11"/>
        <v>0</v>
      </c>
      <c r="R31" s="40">
        <f t="shared" ca="1" si="11"/>
        <v>0</v>
      </c>
      <c r="S31" s="40">
        <f t="shared" ca="1" si="11"/>
        <v>0</v>
      </c>
      <c r="T31" s="40">
        <f t="shared" ca="1" si="11"/>
        <v>0</v>
      </c>
      <c r="U31" s="40">
        <f t="shared" ca="1" si="11"/>
        <v>0</v>
      </c>
      <c r="V31" s="40">
        <f t="shared" ca="1" si="11"/>
        <v>0</v>
      </c>
    </row>
    <row r="32" spans="1:22" s="3" customFormat="1" x14ac:dyDescent="0.25">
      <c r="A32" s="272"/>
      <c r="B32" s="36" t="s">
        <v>58</v>
      </c>
      <c r="C32" s="57" t="e">
        <f>(Settings!#REF!-SUM($V8,$V20))/COUNTA($C$25:$L$25)</f>
        <v>#REF!</v>
      </c>
      <c r="D32" s="57" t="e">
        <f>C32+(Settings!#REF!-SUM($V8,$V20))/COUNTA($C$25:$L$25)</f>
        <v>#REF!</v>
      </c>
      <c r="E32" s="57" t="e">
        <f>D32+(Settings!#REF!-SUM($V8,$V20))/COUNTA($C$25:$L$25)</f>
        <v>#REF!</v>
      </c>
      <c r="F32" s="57" t="e">
        <f>E32+(Settings!#REF!-SUM($V8,$V20))/COUNTA($C$25:$L$25)</f>
        <v>#REF!</v>
      </c>
      <c r="G32" s="57" t="e">
        <f>F32+(Settings!#REF!-SUM($V8,$V20))/COUNTA($C$25:$L$25)</f>
        <v>#REF!</v>
      </c>
      <c r="H32" s="57" t="e">
        <f>G32+(Settings!#REF!-SUM($V8,$V20))/COUNTA($C$25:$L$25)</f>
        <v>#REF!</v>
      </c>
      <c r="I32" s="57" t="e">
        <f>H32+(Settings!#REF!-SUM($V8,$V20))/COUNTA($C$25:$L$25)</f>
        <v>#REF!</v>
      </c>
      <c r="J32" s="57" t="e">
        <f>I32+(Settings!#REF!-SUM($V8,$V20))/COUNTA($C$25:$L$25)</f>
        <v>#REF!</v>
      </c>
      <c r="K32" s="57" t="e">
        <f>J32+(Settings!#REF!-SUM($V8,$V20))/COUNTA($C$25:$L$25)</f>
        <v>#REF!</v>
      </c>
      <c r="L32" s="57" t="e">
        <f>K32+(Settings!#REF!-SUM($V8,$V20))/COUNTA($C$25:$L$25)</f>
        <v>#REF!</v>
      </c>
      <c r="M32" s="40" t="e">
        <f t="shared" si="11"/>
        <v>#REF!</v>
      </c>
      <c r="N32" s="40" t="e">
        <f t="shared" si="11"/>
        <v>#REF!</v>
      </c>
      <c r="O32" s="40" t="e">
        <f t="shared" si="11"/>
        <v>#REF!</v>
      </c>
      <c r="P32" s="40" t="e">
        <f t="shared" si="11"/>
        <v>#REF!</v>
      </c>
      <c r="Q32" s="40" t="e">
        <f t="shared" si="11"/>
        <v>#REF!</v>
      </c>
      <c r="R32" s="40" t="e">
        <f t="shared" si="11"/>
        <v>#REF!</v>
      </c>
      <c r="S32" s="40" t="e">
        <f t="shared" si="11"/>
        <v>#REF!</v>
      </c>
      <c r="T32" s="40" t="e">
        <f t="shared" si="11"/>
        <v>#REF!</v>
      </c>
      <c r="U32" s="40" t="e">
        <f t="shared" si="11"/>
        <v>#REF!</v>
      </c>
      <c r="V32" s="40" t="e">
        <f t="shared" si="11"/>
        <v>#REF!</v>
      </c>
    </row>
    <row r="33" spans="1:22" s="3" customFormat="1" x14ac:dyDescent="0.25">
      <c r="A33" s="272"/>
      <c r="B33" s="36" t="s">
        <v>61</v>
      </c>
      <c r="C33" s="57">
        <f ca="1">(Settings!$D24-SUM($V9,$V21))/COUNTA($C$25:$L$25)</f>
        <v>-0.3</v>
      </c>
      <c r="D33" s="57">
        <f ca="1">C33+(Settings!$D24-SUM($V9,$V21))/COUNTA($C$25:$L$25)</f>
        <v>-0.6</v>
      </c>
      <c r="E33" s="57">
        <f ca="1">D33+(Settings!$D24-SUM($V9,$V21))/COUNTA($C$25:$L$25)</f>
        <v>-0.89999999999999991</v>
      </c>
      <c r="F33" s="57">
        <f ca="1">E33+(Settings!$D24-SUM($V9,$V21))/COUNTA($C$25:$L$25)</f>
        <v>-1.2</v>
      </c>
      <c r="G33" s="57">
        <f ca="1">F33+(Settings!$D24-SUM($V9,$V21))/COUNTA($C$25:$L$25)</f>
        <v>-1.5</v>
      </c>
      <c r="H33" s="57">
        <f ca="1">G33+(Settings!$D24-SUM($V9,$V21))/COUNTA($C$25:$L$25)</f>
        <v>-1.8</v>
      </c>
      <c r="I33" s="57">
        <f ca="1">H33+(Settings!$D24-SUM($V9,$V21))/COUNTA($C$25:$L$25)</f>
        <v>-2.1</v>
      </c>
      <c r="J33" s="57">
        <f ca="1">I33+(Settings!$D24-SUM($V9,$V21))/COUNTA($C$25:$L$25)</f>
        <v>-2.4</v>
      </c>
      <c r="K33" s="57">
        <f ca="1">J33+(Settings!$D24-SUM($V9,$V21))/COUNTA($C$25:$L$25)</f>
        <v>-2.6999999999999997</v>
      </c>
      <c r="L33" s="57">
        <f ca="1">K33+(Settings!$D24-SUM($V9,$V21))/COUNTA($C$25:$L$25)</f>
        <v>-2.9999999999999996</v>
      </c>
      <c r="M33" s="40">
        <f t="shared" ca="1" si="11"/>
        <v>-2.9999999999999996</v>
      </c>
      <c r="N33" s="40">
        <f t="shared" ca="1" si="11"/>
        <v>-2.9999999999999996</v>
      </c>
      <c r="O33" s="40">
        <f t="shared" ca="1" si="11"/>
        <v>-2.9999999999999996</v>
      </c>
      <c r="P33" s="40">
        <f t="shared" ca="1" si="11"/>
        <v>-2.9999999999999996</v>
      </c>
      <c r="Q33" s="40">
        <f t="shared" ca="1" si="11"/>
        <v>-2.9999999999999996</v>
      </c>
      <c r="R33" s="40">
        <f t="shared" ca="1" si="11"/>
        <v>-2.9999999999999996</v>
      </c>
      <c r="S33" s="40">
        <f t="shared" ca="1" si="11"/>
        <v>-2.9999999999999996</v>
      </c>
      <c r="T33" s="40">
        <f t="shared" ca="1" si="11"/>
        <v>-2.9999999999999996</v>
      </c>
      <c r="U33" s="40">
        <f t="shared" ca="1" si="11"/>
        <v>-2.9999999999999996</v>
      </c>
      <c r="V33" s="40">
        <f t="shared" ca="1" si="11"/>
        <v>-2.9999999999999996</v>
      </c>
    </row>
    <row r="34" spans="1:22" s="3" customFormat="1" x14ac:dyDescent="0.25">
      <c r="A34" s="272"/>
      <c r="B34" s="55" t="s">
        <v>100</v>
      </c>
      <c r="C34" s="56" t="e">
        <f t="shared" ref="C34:V34" ca="1" si="12">SUM(C26:C33)</f>
        <v>#REF!</v>
      </c>
      <c r="D34" s="56" t="e">
        <f t="shared" ca="1" si="12"/>
        <v>#REF!</v>
      </c>
      <c r="E34" s="56" t="e">
        <f t="shared" ca="1" si="12"/>
        <v>#REF!</v>
      </c>
      <c r="F34" s="56" t="e">
        <f t="shared" ca="1" si="12"/>
        <v>#REF!</v>
      </c>
      <c r="G34" s="56" t="e">
        <f t="shared" ca="1" si="12"/>
        <v>#REF!</v>
      </c>
      <c r="H34" s="56" t="e">
        <f t="shared" ca="1" si="12"/>
        <v>#REF!</v>
      </c>
      <c r="I34" s="56" t="e">
        <f t="shared" ca="1" si="12"/>
        <v>#REF!</v>
      </c>
      <c r="J34" s="56" t="e">
        <f t="shared" ca="1" si="12"/>
        <v>#REF!</v>
      </c>
      <c r="K34" s="56" t="e">
        <f t="shared" ca="1" si="12"/>
        <v>#REF!</v>
      </c>
      <c r="L34" s="56" t="e">
        <f t="shared" ca="1" si="12"/>
        <v>#REF!</v>
      </c>
      <c r="M34" s="56" t="e">
        <f t="shared" ca="1" si="12"/>
        <v>#REF!</v>
      </c>
      <c r="N34" s="56" t="e">
        <f t="shared" ca="1" si="12"/>
        <v>#REF!</v>
      </c>
      <c r="O34" s="56" t="e">
        <f t="shared" ca="1" si="12"/>
        <v>#REF!</v>
      </c>
      <c r="P34" s="56" t="e">
        <f t="shared" ca="1" si="12"/>
        <v>#REF!</v>
      </c>
      <c r="Q34" s="56" t="e">
        <f t="shared" ca="1" si="12"/>
        <v>#REF!</v>
      </c>
      <c r="R34" s="56" t="e">
        <f t="shared" ca="1" si="12"/>
        <v>#REF!</v>
      </c>
      <c r="S34" s="56" t="e">
        <f t="shared" ca="1" si="12"/>
        <v>#REF!</v>
      </c>
      <c r="T34" s="56" t="e">
        <f t="shared" ca="1" si="12"/>
        <v>#REF!</v>
      </c>
      <c r="U34" s="56" t="e">
        <f t="shared" ca="1" si="12"/>
        <v>#REF!</v>
      </c>
      <c r="V34" s="56" t="e">
        <f t="shared" ca="1" si="12"/>
        <v>#REF!</v>
      </c>
    </row>
    <row r="35" spans="1:22" s="71" customFormat="1" x14ac:dyDescent="0.25">
      <c r="A35" s="69"/>
      <c r="B35" s="70"/>
      <c r="C35" s="67"/>
      <c r="D35" s="67"/>
      <c r="E35" s="67"/>
      <c r="F35" s="67"/>
      <c r="G35" s="67"/>
      <c r="H35" s="67"/>
      <c r="I35" s="67"/>
      <c r="J35" s="67"/>
      <c r="K35" s="67"/>
      <c r="L35" s="67"/>
      <c r="M35" s="67"/>
      <c r="N35" s="67"/>
      <c r="O35" s="67"/>
      <c r="P35" s="67"/>
      <c r="Q35" s="67"/>
      <c r="R35" s="67"/>
      <c r="S35" s="67"/>
      <c r="T35" s="67"/>
      <c r="U35" s="67"/>
      <c r="V35" s="67"/>
    </row>
    <row r="36" spans="1:22" x14ac:dyDescent="0.25">
      <c r="A36" s="273" t="s">
        <v>142</v>
      </c>
      <c r="B36" s="273"/>
      <c r="C36" s="67"/>
      <c r="D36" s="67"/>
      <c r="E36" s="67"/>
      <c r="F36" s="67"/>
      <c r="G36" s="67"/>
      <c r="H36" s="67"/>
      <c r="I36" s="67"/>
      <c r="J36" s="67"/>
      <c r="K36" s="67"/>
      <c r="L36" s="67"/>
      <c r="M36" s="67"/>
      <c r="N36" s="67"/>
      <c r="O36" s="67"/>
      <c r="P36" s="67"/>
      <c r="Q36" s="67"/>
      <c r="R36" s="67"/>
      <c r="S36" s="67"/>
      <c r="T36" s="67"/>
      <c r="U36" s="67"/>
      <c r="V36" s="67"/>
    </row>
    <row r="37" spans="1:22" s="3" customFormat="1" x14ac:dyDescent="0.25">
      <c r="A37" s="33" t="s">
        <v>32</v>
      </c>
      <c r="B37" s="33" t="s">
        <v>98</v>
      </c>
      <c r="C37" s="33">
        <v>2021</v>
      </c>
      <c r="D37" s="34">
        <v>2022</v>
      </c>
      <c r="E37" s="33">
        <v>2023</v>
      </c>
      <c r="F37" s="34">
        <v>2024</v>
      </c>
      <c r="G37" s="33">
        <v>2025</v>
      </c>
      <c r="H37" s="34">
        <v>2026</v>
      </c>
      <c r="I37" s="33">
        <v>2027</v>
      </c>
      <c r="J37" s="34">
        <v>2028</v>
      </c>
      <c r="K37" s="33">
        <v>2029</v>
      </c>
      <c r="L37" s="34">
        <v>2030</v>
      </c>
      <c r="M37" s="33">
        <v>2031</v>
      </c>
      <c r="N37" s="34">
        <v>2032</v>
      </c>
      <c r="O37" s="33">
        <v>2033</v>
      </c>
      <c r="P37" s="34">
        <v>2034</v>
      </c>
      <c r="Q37" s="33">
        <v>2035</v>
      </c>
      <c r="R37" s="34">
        <v>2036</v>
      </c>
      <c r="S37" s="33">
        <v>2037</v>
      </c>
      <c r="T37" s="34">
        <v>2038</v>
      </c>
      <c r="U37" s="33">
        <v>2039</v>
      </c>
      <c r="V37" s="34">
        <v>2040</v>
      </c>
    </row>
    <row r="38" spans="1:22" s="3" customFormat="1" ht="14.4" customHeight="1" x14ac:dyDescent="0.25">
      <c r="A38" s="272" t="s">
        <v>110</v>
      </c>
      <c r="B38" s="36" t="s">
        <v>59</v>
      </c>
      <c r="C38" s="57">
        <f ca="1">(Settings!$E18-SUM($V2,$V14))/COUNTA($C$25:$L$25)</f>
        <v>-0.3</v>
      </c>
      <c r="D38" s="57">
        <f ca="1">C38+(Settings!$E18-SUM($V2,$V14))/COUNTA($C$25:$L$25)</f>
        <v>-0.6</v>
      </c>
      <c r="E38" s="57">
        <f ca="1">D38+(Settings!$E18-SUM($V2,$V14))/COUNTA($C$25:$L$25)</f>
        <v>-0.89999999999999991</v>
      </c>
      <c r="F38" s="57">
        <f ca="1">E38+(Settings!$E18-SUM($V2,$V14))/COUNTA($C$25:$L$25)</f>
        <v>-1.2</v>
      </c>
      <c r="G38" s="57">
        <f ca="1">F38+(Settings!$E18-SUM($V2,$V14))/COUNTA($C$25:$L$25)</f>
        <v>-1.5</v>
      </c>
      <c r="H38" s="57">
        <f ca="1">G38+(Settings!$E18-SUM($V2,$V14))/COUNTA($C$25:$L$25)</f>
        <v>-1.8</v>
      </c>
      <c r="I38" s="57">
        <f ca="1">H38+(Settings!$E18-SUM($V2,$V14))/COUNTA($C$25:$L$25)</f>
        <v>-2.1</v>
      </c>
      <c r="J38" s="57">
        <f ca="1">I38+(Settings!$E18-SUM($V2,$V14))/COUNTA($C$25:$L$25)</f>
        <v>-2.4</v>
      </c>
      <c r="K38" s="57">
        <f ca="1">J38+(Settings!$E18-SUM($V2,$V14))/COUNTA($C$25:$L$25)</f>
        <v>-2.6999999999999997</v>
      </c>
      <c r="L38" s="57">
        <f ca="1">K38+(Settings!$E18-SUM($V2,$V14))/COUNTA($C$25:$L$25)</f>
        <v>-2.9999999999999996</v>
      </c>
      <c r="M38" s="40">
        <f ca="1">L38</f>
        <v>-2.9999999999999996</v>
      </c>
      <c r="N38" s="40">
        <f t="shared" ref="N38:N45" ca="1" si="13">M38</f>
        <v>-2.9999999999999996</v>
      </c>
      <c r="O38" s="40">
        <f t="shared" ref="O38:O45" ca="1" si="14">N38</f>
        <v>-2.9999999999999996</v>
      </c>
      <c r="P38" s="40">
        <f t="shared" ref="P38:P45" ca="1" si="15">O38</f>
        <v>-2.9999999999999996</v>
      </c>
      <c r="Q38" s="40">
        <f t="shared" ref="Q38:Q45" ca="1" si="16">P38</f>
        <v>-2.9999999999999996</v>
      </c>
      <c r="R38" s="40">
        <f t="shared" ref="R38:R45" ca="1" si="17">Q38</f>
        <v>-2.9999999999999996</v>
      </c>
      <c r="S38" s="40">
        <f t="shared" ref="S38:S45" ca="1" si="18">R38</f>
        <v>-2.9999999999999996</v>
      </c>
      <c r="T38" s="40">
        <f t="shared" ref="T38:T45" ca="1" si="19">S38</f>
        <v>-2.9999999999999996</v>
      </c>
      <c r="U38" s="40">
        <f t="shared" ref="U38:U45" ca="1" si="20">T38</f>
        <v>-2.9999999999999996</v>
      </c>
      <c r="V38" s="40">
        <f t="shared" ref="V38:V45" ca="1" si="21">U38</f>
        <v>-2.9999999999999996</v>
      </c>
    </row>
    <row r="39" spans="1:22" s="3" customFormat="1" x14ac:dyDescent="0.25">
      <c r="A39" s="272"/>
      <c r="B39" s="36" t="s">
        <v>57</v>
      </c>
      <c r="C39" s="57">
        <f ca="1">(Settings!$E19-SUM($V3,$V15))/COUNTA($C$25:$L$25)</f>
        <v>4.0999999999999996</v>
      </c>
      <c r="D39" s="57">
        <f ca="1">C39+(Settings!$E19-SUM($V3,$V15))/COUNTA($C$25:$L$25)</f>
        <v>8.1999999999999993</v>
      </c>
      <c r="E39" s="57">
        <f ca="1">D39+(Settings!$E19-SUM($V3,$V15))/COUNTA($C$25:$L$25)</f>
        <v>12.299999999999999</v>
      </c>
      <c r="F39" s="57">
        <f ca="1">E39+(Settings!$E19-SUM($V3,$V15))/COUNTA($C$25:$L$25)</f>
        <v>16.399999999999999</v>
      </c>
      <c r="G39" s="57">
        <f ca="1">F39+(Settings!$E19-SUM($V3,$V15))/COUNTA($C$25:$L$25)</f>
        <v>20.5</v>
      </c>
      <c r="H39" s="57">
        <f ca="1">G39+(Settings!$E19-SUM($V3,$V15))/COUNTA($C$25:$L$25)</f>
        <v>24.6</v>
      </c>
      <c r="I39" s="57">
        <f ca="1">H39+(Settings!$E19-SUM($V3,$V15))/COUNTA($C$25:$L$25)</f>
        <v>28.700000000000003</v>
      </c>
      <c r="J39" s="57">
        <f ca="1">I39+(Settings!$E19-SUM($V3,$V15))/COUNTA($C$25:$L$25)</f>
        <v>32.800000000000004</v>
      </c>
      <c r="K39" s="57">
        <f ca="1">J39+(Settings!$E19-SUM($V3,$V15))/COUNTA($C$25:$L$25)</f>
        <v>36.900000000000006</v>
      </c>
      <c r="L39" s="57">
        <f ca="1">K39+(Settings!$E19-SUM($V3,$V15))/COUNTA($C$25:$L$25)</f>
        <v>41.000000000000007</v>
      </c>
      <c r="M39" s="40">
        <f t="shared" ref="M39:M45" ca="1" si="22">L39</f>
        <v>41.000000000000007</v>
      </c>
      <c r="N39" s="40">
        <f t="shared" ca="1" si="13"/>
        <v>41.000000000000007</v>
      </c>
      <c r="O39" s="40">
        <f t="shared" ca="1" si="14"/>
        <v>41.000000000000007</v>
      </c>
      <c r="P39" s="40">
        <f t="shared" ca="1" si="15"/>
        <v>41.000000000000007</v>
      </c>
      <c r="Q39" s="40">
        <f t="shared" ca="1" si="16"/>
        <v>41.000000000000007</v>
      </c>
      <c r="R39" s="40">
        <f t="shared" ca="1" si="17"/>
        <v>41.000000000000007</v>
      </c>
      <c r="S39" s="40">
        <f t="shared" ca="1" si="18"/>
        <v>41.000000000000007</v>
      </c>
      <c r="T39" s="40">
        <f t="shared" ca="1" si="19"/>
        <v>41.000000000000007</v>
      </c>
      <c r="U39" s="40">
        <f t="shared" ca="1" si="20"/>
        <v>41.000000000000007</v>
      </c>
      <c r="V39" s="40">
        <f t="shared" ca="1" si="21"/>
        <v>41.000000000000007</v>
      </c>
    </row>
    <row r="40" spans="1:22" s="3" customFormat="1" x14ac:dyDescent="0.25">
      <c r="A40" s="272"/>
      <c r="B40" s="36" t="s">
        <v>56</v>
      </c>
      <c r="C40" s="57">
        <f ca="1">(Settings!$E20-SUM($V4,$V16))/COUNTA($C$25:$L$25)</f>
        <v>-0.2</v>
      </c>
      <c r="D40" s="57">
        <f ca="1">C40+(Settings!$E20-SUM($V4,$V16))/COUNTA($C$25:$L$25)</f>
        <v>-0.4</v>
      </c>
      <c r="E40" s="57">
        <f ca="1">D40+(Settings!$E20-SUM($V4,$V16))/COUNTA($C$25:$L$25)</f>
        <v>-0.60000000000000009</v>
      </c>
      <c r="F40" s="57">
        <f ca="1">E40+(Settings!$E20-SUM($V4,$V16))/COUNTA($C$25:$L$25)</f>
        <v>-0.8</v>
      </c>
      <c r="G40" s="57">
        <f ca="1">F40+(Settings!$E20-SUM($V4,$V16))/COUNTA($C$25:$L$25)</f>
        <v>-1</v>
      </c>
      <c r="H40" s="57">
        <f ca="1">G40+(Settings!$E20-SUM($V4,$V16))/COUNTA($C$25:$L$25)</f>
        <v>-1.2</v>
      </c>
      <c r="I40" s="57">
        <f ca="1">H40+(Settings!$E20-SUM($V4,$V16))/COUNTA($C$25:$L$25)</f>
        <v>-1.4</v>
      </c>
      <c r="J40" s="57">
        <f ca="1">I40+(Settings!$E20-SUM($V4,$V16))/COUNTA($C$25:$L$25)</f>
        <v>-1.5999999999999999</v>
      </c>
      <c r="K40" s="57">
        <f ca="1">J40+(Settings!$E20-SUM($V4,$V16))/COUNTA($C$25:$L$25)</f>
        <v>-1.7999999999999998</v>
      </c>
      <c r="L40" s="57">
        <f ca="1">K40+(Settings!$E20-SUM($V4,$V16))/COUNTA($C$25:$L$25)</f>
        <v>-1.9999999999999998</v>
      </c>
      <c r="M40" s="40">
        <f t="shared" ca="1" si="22"/>
        <v>-1.9999999999999998</v>
      </c>
      <c r="N40" s="40">
        <f t="shared" ca="1" si="13"/>
        <v>-1.9999999999999998</v>
      </c>
      <c r="O40" s="40">
        <f t="shared" ca="1" si="14"/>
        <v>-1.9999999999999998</v>
      </c>
      <c r="P40" s="40">
        <f t="shared" ca="1" si="15"/>
        <v>-1.9999999999999998</v>
      </c>
      <c r="Q40" s="40">
        <f t="shared" ca="1" si="16"/>
        <v>-1.9999999999999998</v>
      </c>
      <c r="R40" s="40">
        <f t="shared" ca="1" si="17"/>
        <v>-1.9999999999999998</v>
      </c>
      <c r="S40" s="40">
        <f t="shared" ca="1" si="18"/>
        <v>-1.9999999999999998</v>
      </c>
      <c r="T40" s="40">
        <f t="shared" ca="1" si="19"/>
        <v>-1.9999999999999998</v>
      </c>
      <c r="U40" s="40">
        <f t="shared" ca="1" si="20"/>
        <v>-1.9999999999999998</v>
      </c>
      <c r="V40" s="40">
        <f t="shared" ca="1" si="21"/>
        <v>-1.9999999999999998</v>
      </c>
    </row>
    <row r="41" spans="1:22" s="3" customFormat="1" x14ac:dyDescent="0.25">
      <c r="A41" s="272"/>
      <c r="B41" s="36" t="s">
        <v>96</v>
      </c>
      <c r="C41" s="57">
        <f ca="1">(Settings!$E21-SUM($V5,$V17))/COUNTA($C$25:$L$25)</f>
        <v>0</v>
      </c>
      <c r="D41" s="57">
        <f ca="1">C41+(Settings!$E21-SUM($V5,$V17))/COUNTA($C$25:$L$25)</f>
        <v>0</v>
      </c>
      <c r="E41" s="57">
        <f ca="1">D41+(Settings!$E21-SUM($V5,$V17))/COUNTA($C$25:$L$25)</f>
        <v>0</v>
      </c>
      <c r="F41" s="57">
        <f ca="1">E41+(Settings!$E21-SUM($V5,$V17))/COUNTA($C$25:$L$25)</f>
        <v>0</v>
      </c>
      <c r="G41" s="57">
        <f ca="1">F41+(Settings!$E21-SUM($V5,$V17))/COUNTA($C$25:$L$25)</f>
        <v>0</v>
      </c>
      <c r="H41" s="57">
        <f ca="1">G41+(Settings!$E21-SUM($V5,$V17))/COUNTA($C$25:$L$25)</f>
        <v>0</v>
      </c>
      <c r="I41" s="57">
        <f ca="1">H41+(Settings!$E21-SUM($V5,$V17))/COUNTA($C$25:$L$25)</f>
        <v>0</v>
      </c>
      <c r="J41" s="57">
        <f ca="1">I41+(Settings!$E21-SUM($V5,$V17))/COUNTA($C$25:$L$25)</f>
        <v>0</v>
      </c>
      <c r="K41" s="57">
        <f ca="1">J41+(Settings!$E21-SUM($V5,$V17))/COUNTA($C$25:$L$25)</f>
        <v>0</v>
      </c>
      <c r="L41" s="57">
        <f ca="1">K41+(Settings!$E21-SUM($V5,$V17))/COUNTA($C$25:$L$25)</f>
        <v>0</v>
      </c>
      <c r="M41" s="40">
        <f t="shared" ca="1" si="22"/>
        <v>0</v>
      </c>
      <c r="N41" s="40">
        <f t="shared" ca="1" si="13"/>
        <v>0</v>
      </c>
      <c r="O41" s="40">
        <f t="shared" ca="1" si="14"/>
        <v>0</v>
      </c>
      <c r="P41" s="40">
        <f t="shared" ca="1" si="15"/>
        <v>0</v>
      </c>
      <c r="Q41" s="40">
        <f t="shared" ca="1" si="16"/>
        <v>0</v>
      </c>
      <c r="R41" s="40">
        <f t="shared" ca="1" si="17"/>
        <v>0</v>
      </c>
      <c r="S41" s="40">
        <f t="shared" ca="1" si="18"/>
        <v>0</v>
      </c>
      <c r="T41" s="40">
        <f t="shared" ca="1" si="19"/>
        <v>0</v>
      </c>
      <c r="U41" s="40">
        <f t="shared" ca="1" si="20"/>
        <v>0</v>
      </c>
      <c r="V41" s="40">
        <f t="shared" ca="1" si="21"/>
        <v>0</v>
      </c>
    </row>
    <row r="42" spans="1:22" s="3" customFormat="1" x14ac:dyDescent="0.25">
      <c r="A42" s="272"/>
      <c r="B42" s="36" t="s">
        <v>60</v>
      </c>
      <c r="C42" s="57">
        <f ca="1">(Settings!$E22-SUM($V6,$V18))/COUNTA($C$25:$L$25)</f>
        <v>-0.1</v>
      </c>
      <c r="D42" s="57">
        <f ca="1">C42+(Settings!$E22-SUM($V6,$V18))/COUNTA($C$25:$L$25)</f>
        <v>-0.2</v>
      </c>
      <c r="E42" s="57">
        <f ca="1">D42+(Settings!$E22-SUM($V6,$V18))/COUNTA($C$25:$L$25)</f>
        <v>-0.30000000000000004</v>
      </c>
      <c r="F42" s="57">
        <f ca="1">E42+(Settings!$E22-SUM($V6,$V18))/COUNTA($C$25:$L$25)</f>
        <v>-0.4</v>
      </c>
      <c r="G42" s="57">
        <f ca="1">F42+(Settings!$E22-SUM($V6,$V18))/COUNTA($C$25:$L$25)</f>
        <v>-0.5</v>
      </c>
      <c r="H42" s="57">
        <f ca="1">G42+(Settings!$E22-SUM($V6,$V18))/COUNTA($C$25:$L$25)</f>
        <v>-0.6</v>
      </c>
      <c r="I42" s="57">
        <f ca="1">H42+(Settings!$E22-SUM($V6,$V18))/COUNTA($C$25:$L$25)</f>
        <v>-0.7</v>
      </c>
      <c r="J42" s="57">
        <f ca="1">I42+(Settings!$E22-SUM($V6,$V18))/COUNTA($C$25:$L$25)</f>
        <v>-0.79999999999999993</v>
      </c>
      <c r="K42" s="57">
        <f ca="1">J42+(Settings!$E22-SUM($V6,$V18))/COUNTA($C$25:$L$25)</f>
        <v>-0.89999999999999991</v>
      </c>
      <c r="L42" s="57">
        <f ca="1">K42+(Settings!$E22-SUM($V6,$V18))/COUNTA($C$25:$L$25)</f>
        <v>-0.99999999999999989</v>
      </c>
      <c r="M42" s="40">
        <f t="shared" ca="1" si="22"/>
        <v>-0.99999999999999989</v>
      </c>
      <c r="N42" s="40">
        <f t="shared" ca="1" si="13"/>
        <v>-0.99999999999999989</v>
      </c>
      <c r="O42" s="40">
        <f t="shared" ca="1" si="14"/>
        <v>-0.99999999999999989</v>
      </c>
      <c r="P42" s="40">
        <f t="shared" ca="1" si="15"/>
        <v>-0.99999999999999989</v>
      </c>
      <c r="Q42" s="40">
        <f t="shared" ca="1" si="16"/>
        <v>-0.99999999999999989</v>
      </c>
      <c r="R42" s="40">
        <f t="shared" ca="1" si="17"/>
        <v>-0.99999999999999989</v>
      </c>
      <c r="S42" s="40">
        <f t="shared" ca="1" si="18"/>
        <v>-0.99999999999999989</v>
      </c>
      <c r="T42" s="40">
        <f t="shared" ca="1" si="19"/>
        <v>-0.99999999999999989</v>
      </c>
      <c r="U42" s="40">
        <f t="shared" ca="1" si="20"/>
        <v>-0.99999999999999989</v>
      </c>
      <c r="V42" s="40">
        <f t="shared" ca="1" si="21"/>
        <v>-0.99999999999999989</v>
      </c>
    </row>
    <row r="43" spans="1:22" s="3" customFormat="1" x14ac:dyDescent="0.25">
      <c r="A43" s="272"/>
      <c r="B43" s="36" t="s">
        <v>97</v>
      </c>
      <c r="C43" s="57">
        <f ca="1">(Settings!$E23-SUM($V7,$V19))/COUNTA($C$25:$L$25)</f>
        <v>0</v>
      </c>
      <c r="D43" s="57">
        <f ca="1">C43+(Settings!$E23-SUM($V7,$V19))/COUNTA($C$25:$L$25)</f>
        <v>0</v>
      </c>
      <c r="E43" s="57">
        <f ca="1">D43+(Settings!$E23-SUM($V7,$V19))/COUNTA($C$25:$L$25)</f>
        <v>0</v>
      </c>
      <c r="F43" s="57">
        <f ca="1">E43+(Settings!$E23-SUM($V7,$V19))/COUNTA($C$25:$L$25)</f>
        <v>0</v>
      </c>
      <c r="G43" s="57">
        <f ca="1">F43+(Settings!$E23-SUM($V7,$V19))/COUNTA($C$25:$L$25)</f>
        <v>0</v>
      </c>
      <c r="H43" s="57">
        <f ca="1">G43+(Settings!$E23-SUM($V7,$V19))/COUNTA($C$25:$L$25)</f>
        <v>0</v>
      </c>
      <c r="I43" s="57">
        <f ca="1">H43+(Settings!$E23-SUM($V7,$V19))/COUNTA($C$25:$L$25)</f>
        <v>0</v>
      </c>
      <c r="J43" s="57">
        <f ca="1">I43+(Settings!$E23-SUM($V7,$V19))/COUNTA($C$25:$L$25)</f>
        <v>0</v>
      </c>
      <c r="K43" s="57">
        <f ca="1">J43+(Settings!$E23-SUM($V7,$V19))/COUNTA($C$25:$L$25)</f>
        <v>0</v>
      </c>
      <c r="L43" s="57">
        <f ca="1">K43+(Settings!$E23-SUM($V7,$V19))/COUNTA($C$25:$L$25)</f>
        <v>0</v>
      </c>
      <c r="M43" s="40">
        <f t="shared" ca="1" si="22"/>
        <v>0</v>
      </c>
      <c r="N43" s="40">
        <f t="shared" ca="1" si="13"/>
        <v>0</v>
      </c>
      <c r="O43" s="40">
        <f t="shared" ca="1" si="14"/>
        <v>0</v>
      </c>
      <c r="P43" s="40">
        <f t="shared" ca="1" si="15"/>
        <v>0</v>
      </c>
      <c r="Q43" s="40">
        <f t="shared" ca="1" si="16"/>
        <v>0</v>
      </c>
      <c r="R43" s="40">
        <f t="shared" ca="1" si="17"/>
        <v>0</v>
      </c>
      <c r="S43" s="40">
        <f t="shared" ca="1" si="18"/>
        <v>0</v>
      </c>
      <c r="T43" s="40">
        <f t="shared" ca="1" si="19"/>
        <v>0</v>
      </c>
      <c r="U43" s="40">
        <f t="shared" ca="1" si="20"/>
        <v>0</v>
      </c>
      <c r="V43" s="40">
        <f t="shared" ca="1" si="21"/>
        <v>0</v>
      </c>
    </row>
    <row r="44" spans="1:22" s="3" customFormat="1" x14ac:dyDescent="0.25">
      <c r="A44" s="272"/>
      <c r="B44" s="36" t="s">
        <v>58</v>
      </c>
      <c r="C44" s="57" t="e">
        <f>(Settings!#REF!-SUM($V8,$V20))/COUNTA($C$25:$L$25)</f>
        <v>#REF!</v>
      </c>
      <c r="D44" s="57" t="e">
        <f>C44+(Settings!#REF!-SUM($V8,$V20))/COUNTA($C$25:$L$25)</f>
        <v>#REF!</v>
      </c>
      <c r="E44" s="57" t="e">
        <f>D44+(Settings!#REF!-SUM($V8,$V20))/COUNTA($C$25:$L$25)</f>
        <v>#REF!</v>
      </c>
      <c r="F44" s="57" t="e">
        <f>E44+(Settings!#REF!-SUM($V8,$V20))/COUNTA($C$25:$L$25)</f>
        <v>#REF!</v>
      </c>
      <c r="G44" s="57" t="e">
        <f>F44+(Settings!#REF!-SUM($V8,$V20))/COUNTA($C$25:$L$25)</f>
        <v>#REF!</v>
      </c>
      <c r="H44" s="57" t="e">
        <f>G44+(Settings!#REF!-SUM($V8,$V20))/COUNTA($C$25:$L$25)</f>
        <v>#REF!</v>
      </c>
      <c r="I44" s="57" t="e">
        <f>H44+(Settings!#REF!-SUM($V8,$V20))/COUNTA($C$25:$L$25)</f>
        <v>#REF!</v>
      </c>
      <c r="J44" s="57" t="e">
        <f>I44+(Settings!#REF!-SUM($V8,$V20))/COUNTA($C$25:$L$25)</f>
        <v>#REF!</v>
      </c>
      <c r="K44" s="57" t="e">
        <f>J44+(Settings!#REF!-SUM($V8,$V20))/COUNTA($C$25:$L$25)</f>
        <v>#REF!</v>
      </c>
      <c r="L44" s="57" t="e">
        <f>K44+(Settings!#REF!-SUM($V8,$V20))/COUNTA($C$25:$L$25)</f>
        <v>#REF!</v>
      </c>
      <c r="M44" s="40" t="e">
        <f t="shared" si="22"/>
        <v>#REF!</v>
      </c>
      <c r="N44" s="40" t="e">
        <f t="shared" si="13"/>
        <v>#REF!</v>
      </c>
      <c r="O44" s="40" t="e">
        <f t="shared" si="14"/>
        <v>#REF!</v>
      </c>
      <c r="P44" s="40" t="e">
        <f t="shared" si="15"/>
        <v>#REF!</v>
      </c>
      <c r="Q44" s="40" t="e">
        <f t="shared" si="16"/>
        <v>#REF!</v>
      </c>
      <c r="R44" s="40" t="e">
        <f t="shared" si="17"/>
        <v>#REF!</v>
      </c>
      <c r="S44" s="40" t="e">
        <f t="shared" si="18"/>
        <v>#REF!</v>
      </c>
      <c r="T44" s="40" t="e">
        <f t="shared" si="19"/>
        <v>#REF!</v>
      </c>
      <c r="U44" s="40" t="e">
        <f t="shared" si="20"/>
        <v>#REF!</v>
      </c>
      <c r="V44" s="40" t="e">
        <f t="shared" si="21"/>
        <v>#REF!</v>
      </c>
    </row>
    <row r="45" spans="1:22" s="3" customFormat="1" x14ac:dyDescent="0.25">
      <c r="A45" s="272"/>
      <c r="B45" s="36" t="s">
        <v>61</v>
      </c>
      <c r="C45" s="57">
        <f ca="1">(Settings!$E24-SUM($V9,$V21))/COUNTA($C$25:$L$25)</f>
        <v>-0.3</v>
      </c>
      <c r="D45" s="57">
        <f ca="1">C45+(Settings!$E24-SUM($V9,$V21))/COUNTA($C$25:$L$25)</f>
        <v>-0.6</v>
      </c>
      <c r="E45" s="57">
        <f ca="1">D45+(Settings!$E24-SUM($V9,$V21))/COUNTA($C$25:$L$25)</f>
        <v>-0.89999999999999991</v>
      </c>
      <c r="F45" s="57">
        <f ca="1">E45+(Settings!$E24-SUM($V9,$V21))/COUNTA($C$25:$L$25)</f>
        <v>-1.2</v>
      </c>
      <c r="G45" s="57">
        <f ca="1">F45+(Settings!$E24-SUM($V9,$V21))/COUNTA($C$25:$L$25)</f>
        <v>-1.5</v>
      </c>
      <c r="H45" s="57">
        <f ca="1">G45+(Settings!$E24-SUM($V9,$V21))/COUNTA($C$25:$L$25)</f>
        <v>-1.8</v>
      </c>
      <c r="I45" s="57">
        <f ca="1">H45+(Settings!$E24-SUM($V9,$V21))/COUNTA($C$25:$L$25)</f>
        <v>-2.1</v>
      </c>
      <c r="J45" s="57">
        <f ca="1">I45+(Settings!$E24-SUM($V9,$V21))/COUNTA($C$25:$L$25)</f>
        <v>-2.4</v>
      </c>
      <c r="K45" s="57">
        <f ca="1">J45+(Settings!$E24-SUM($V9,$V21))/COUNTA($C$25:$L$25)</f>
        <v>-2.6999999999999997</v>
      </c>
      <c r="L45" s="57">
        <f ca="1">K45+(Settings!$E24-SUM($V9,$V21))/COUNTA($C$25:$L$25)</f>
        <v>-2.9999999999999996</v>
      </c>
      <c r="M45" s="40">
        <f t="shared" ca="1" si="22"/>
        <v>-2.9999999999999996</v>
      </c>
      <c r="N45" s="40">
        <f t="shared" ca="1" si="13"/>
        <v>-2.9999999999999996</v>
      </c>
      <c r="O45" s="40">
        <f t="shared" ca="1" si="14"/>
        <v>-2.9999999999999996</v>
      </c>
      <c r="P45" s="40">
        <f t="shared" ca="1" si="15"/>
        <v>-2.9999999999999996</v>
      </c>
      <c r="Q45" s="40">
        <f t="shared" ca="1" si="16"/>
        <v>-2.9999999999999996</v>
      </c>
      <c r="R45" s="40">
        <f t="shared" ca="1" si="17"/>
        <v>-2.9999999999999996</v>
      </c>
      <c r="S45" s="40">
        <f t="shared" ca="1" si="18"/>
        <v>-2.9999999999999996</v>
      </c>
      <c r="T45" s="40">
        <f t="shared" ca="1" si="19"/>
        <v>-2.9999999999999996</v>
      </c>
      <c r="U45" s="40">
        <f t="shared" ca="1" si="20"/>
        <v>-2.9999999999999996</v>
      </c>
      <c r="V45" s="40">
        <f t="shared" ca="1" si="21"/>
        <v>-2.9999999999999996</v>
      </c>
    </row>
    <row r="46" spans="1:22" s="3" customFormat="1" x14ac:dyDescent="0.25">
      <c r="A46" s="272"/>
      <c r="B46" s="55" t="s">
        <v>100</v>
      </c>
      <c r="C46" s="56" t="e">
        <f t="shared" ref="C46:V46" ca="1" si="23">SUM(C38:C45)</f>
        <v>#REF!</v>
      </c>
      <c r="D46" s="56" t="e">
        <f t="shared" ca="1" si="23"/>
        <v>#REF!</v>
      </c>
      <c r="E46" s="56" t="e">
        <f t="shared" ca="1" si="23"/>
        <v>#REF!</v>
      </c>
      <c r="F46" s="56" t="e">
        <f t="shared" ca="1" si="23"/>
        <v>#REF!</v>
      </c>
      <c r="G46" s="56" t="e">
        <f t="shared" ca="1" si="23"/>
        <v>#REF!</v>
      </c>
      <c r="H46" s="56" t="e">
        <f t="shared" ca="1" si="23"/>
        <v>#REF!</v>
      </c>
      <c r="I46" s="56" t="e">
        <f t="shared" ca="1" si="23"/>
        <v>#REF!</v>
      </c>
      <c r="J46" s="56" t="e">
        <f t="shared" ca="1" si="23"/>
        <v>#REF!</v>
      </c>
      <c r="K46" s="56" t="e">
        <f t="shared" ca="1" si="23"/>
        <v>#REF!</v>
      </c>
      <c r="L46" s="56" t="e">
        <f t="shared" ca="1" si="23"/>
        <v>#REF!</v>
      </c>
      <c r="M46" s="56" t="e">
        <f t="shared" ca="1" si="23"/>
        <v>#REF!</v>
      </c>
      <c r="N46" s="56" t="e">
        <f t="shared" ca="1" si="23"/>
        <v>#REF!</v>
      </c>
      <c r="O46" s="56" t="e">
        <f t="shared" ca="1" si="23"/>
        <v>#REF!</v>
      </c>
      <c r="P46" s="56" t="e">
        <f t="shared" ca="1" si="23"/>
        <v>#REF!</v>
      </c>
      <c r="Q46" s="56" t="e">
        <f t="shared" ca="1" si="23"/>
        <v>#REF!</v>
      </c>
      <c r="R46" s="56" t="e">
        <f t="shared" ca="1" si="23"/>
        <v>#REF!</v>
      </c>
      <c r="S46" s="56" t="e">
        <f t="shared" ca="1" si="23"/>
        <v>#REF!</v>
      </c>
      <c r="T46" s="56" t="e">
        <f t="shared" ca="1" si="23"/>
        <v>#REF!</v>
      </c>
      <c r="U46" s="56" t="e">
        <f t="shared" ca="1" si="23"/>
        <v>#REF!</v>
      </c>
      <c r="V46" s="56" t="e">
        <f t="shared" ca="1" si="23"/>
        <v>#REF!</v>
      </c>
    </row>
    <row r="47" spans="1:22" s="68" customFormat="1" x14ac:dyDescent="0.25">
      <c r="A47" s="69"/>
      <c r="B47" s="66"/>
      <c r="C47" s="67"/>
      <c r="D47" s="67"/>
      <c r="E47" s="67"/>
      <c r="F47" s="67"/>
      <c r="G47" s="67"/>
      <c r="H47" s="67"/>
      <c r="I47" s="67"/>
      <c r="J47" s="67"/>
      <c r="K47" s="67"/>
      <c r="L47" s="67"/>
      <c r="M47" s="67"/>
      <c r="N47" s="67"/>
      <c r="O47" s="67"/>
      <c r="P47" s="67"/>
      <c r="Q47" s="67"/>
      <c r="R47" s="67"/>
      <c r="S47" s="67"/>
      <c r="T47" s="67"/>
      <c r="U47" s="67"/>
      <c r="V47" s="67"/>
    </row>
    <row r="48" spans="1:22" x14ac:dyDescent="0.25">
      <c r="A48" s="273" t="s">
        <v>143</v>
      </c>
      <c r="B48" s="273"/>
      <c r="C48" s="67"/>
      <c r="D48" s="67"/>
      <c r="E48" s="67"/>
      <c r="F48" s="67"/>
      <c r="G48" s="67"/>
      <c r="H48" s="67"/>
      <c r="I48" s="67"/>
      <c r="J48" s="67"/>
      <c r="K48" s="67"/>
      <c r="L48" s="67"/>
      <c r="M48" s="67"/>
      <c r="N48" s="67"/>
      <c r="O48" s="67"/>
      <c r="P48" s="67"/>
      <c r="Q48" s="67"/>
      <c r="R48" s="67"/>
      <c r="S48" s="67"/>
      <c r="T48" s="67"/>
      <c r="U48" s="67"/>
      <c r="V48" s="67"/>
    </row>
    <row r="49" spans="1:22" s="3" customFormat="1" x14ac:dyDescent="0.25">
      <c r="A49" s="33" t="s">
        <v>32</v>
      </c>
      <c r="B49" s="33" t="s">
        <v>98</v>
      </c>
      <c r="C49" s="33">
        <v>2021</v>
      </c>
      <c r="D49" s="34">
        <v>2022</v>
      </c>
      <c r="E49" s="33">
        <v>2023</v>
      </c>
      <c r="F49" s="34">
        <v>2024</v>
      </c>
      <c r="G49" s="33">
        <v>2025</v>
      </c>
      <c r="H49" s="34">
        <v>2026</v>
      </c>
      <c r="I49" s="33">
        <v>2027</v>
      </c>
      <c r="J49" s="34">
        <v>2028</v>
      </c>
      <c r="K49" s="33">
        <v>2029</v>
      </c>
      <c r="L49" s="34">
        <v>2030</v>
      </c>
      <c r="M49" s="33">
        <v>2031</v>
      </c>
      <c r="N49" s="34">
        <v>2032</v>
      </c>
      <c r="O49" s="33">
        <v>2033</v>
      </c>
      <c r="P49" s="34">
        <v>2034</v>
      </c>
      <c r="Q49" s="33">
        <v>2035</v>
      </c>
      <c r="R49" s="34">
        <v>2036</v>
      </c>
      <c r="S49" s="33">
        <v>2037</v>
      </c>
      <c r="T49" s="34">
        <v>2038</v>
      </c>
      <c r="U49" s="33">
        <v>2039</v>
      </c>
      <c r="V49" s="34">
        <v>2040</v>
      </c>
    </row>
    <row r="50" spans="1:22" s="3" customFormat="1" ht="14.4" customHeight="1" x14ac:dyDescent="0.25">
      <c r="A50" s="272" t="s">
        <v>110</v>
      </c>
      <c r="B50" s="36" t="s">
        <v>59</v>
      </c>
      <c r="C50" s="57">
        <f ca="1">(Settings!$F18-SUM($V2,$V14))/COUNTA($C$25:$L$25)</f>
        <v>-0.2</v>
      </c>
      <c r="D50" s="57">
        <f ca="1">C50+(Settings!$F18-SUM($V2,$V14))/COUNTA($C$25:$L$25)</f>
        <v>-0.4</v>
      </c>
      <c r="E50" s="57">
        <f ca="1">D50+(Settings!$F18-SUM($V2,$V14))/COUNTA($C$25:$L$25)</f>
        <v>-0.60000000000000009</v>
      </c>
      <c r="F50" s="57">
        <f ca="1">E50+(Settings!$F18-SUM($V2,$V14))/COUNTA($C$25:$L$25)</f>
        <v>-0.8</v>
      </c>
      <c r="G50" s="57">
        <f ca="1">F50+(Settings!$F18-SUM($V2,$V14))/COUNTA($C$25:$L$25)</f>
        <v>-1</v>
      </c>
      <c r="H50" s="57">
        <f ca="1">G50+(Settings!$F18-SUM($V2,$V14))/COUNTA($C$25:$L$25)</f>
        <v>-1.2</v>
      </c>
      <c r="I50" s="57">
        <f ca="1">H50+(Settings!$F18-SUM($V2,$V14))/COUNTA($C$25:$L$25)</f>
        <v>-1.4</v>
      </c>
      <c r="J50" s="57">
        <f ca="1">I50+(Settings!$F18-SUM($V2,$V14))/COUNTA($C$25:$L$25)</f>
        <v>-1.5999999999999999</v>
      </c>
      <c r="K50" s="57">
        <f ca="1">J50+(Settings!$F18-SUM($V2,$V14))/COUNTA($C$25:$L$25)</f>
        <v>-1.7999999999999998</v>
      </c>
      <c r="L50" s="57">
        <f ca="1">K50+(Settings!$F18-SUM($V2,$V14))/COUNTA($C$25:$L$25)</f>
        <v>-1.9999999999999998</v>
      </c>
      <c r="M50" s="40">
        <f ca="1">L50</f>
        <v>-1.9999999999999998</v>
      </c>
      <c r="N50" s="40">
        <f t="shared" ref="N50:N57" ca="1" si="24">M50</f>
        <v>-1.9999999999999998</v>
      </c>
      <c r="O50" s="40">
        <f t="shared" ref="O50:O57" ca="1" si="25">N50</f>
        <v>-1.9999999999999998</v>
      </c>
      <c r="P50" s="40">
        <f t="shared" ref="P50:P57" ca="1" si="26">O50</f>
        <v>-1.9999999999999998</v>
      </c>
      <c r="Q50" s="40">
        <f t="shared" ref="Q50:Q57" ca="1" si="27">P50</f>
        <v>-1.9999999999999998</v>
      </c>
      <c r="R50" s="40">
        <f t="shared" ref="R50:R57" ca="1" si="28">Q50</f>
        <v>-1.9999999999999998</v>
      </c>
      <c r="S50" s="40">
        <f t="shared" ref="S50:S57" ca="1" si="29">R50</f>
        <v>-1.9999999999999998</v>
      </c>
      <c r="T50" s="40">
        <f t="shared" ref="T50:T57" ca="1" si="30">S50</f>
        <v>-1.9999999999999998</v>
      </c>
      <c r="U50" s="40">
        <f t="shared" ref="U50:U57" ca="1" si="31">T50</f>
        <v>-1.9999999999999998</v>
      </c>
      <c r="V50" s="40">
        <f t="shared" ref="V50:V57" ca="1" si="32">U50</f>
        <v>-1.9999999999999998</v>
      </c>
    </row>
    <row r="51" spans="1:22" s="3" customFormat="1" x14ac:dyDescent="0.25">
      <c r="A51" s="272"/>
      <c r="B51" s="36" t="s">
        <v>57</v>
      </c>
      <c r="C51" s="57">
        <f ca="1">(Settings!$F19-SUM($V3,$V15))/COUNTA($C$25:$L$25)</f>
        <v>5.6</v>
      </c>
      <c r="D51" s="57">
        <f ca="1">C51+(Settings!$F19-SUM($V3,$V15))/COUNTA($C$25:$L$25)</f>
        <v>11.2</v>
      </c>
      <c r="E51" s="57">
        <f ca="1">D51+(Settings!$F19-SUM($V3,$V15))/COUNTA($C$25:$L$25)</f>
        <v>16.799999999999997</v>
      </c>
      <c r="F51" s="57">
        <f ca="1">E51+(Settings!$F19-SUM($V3,$V15))/COUNTA($C$25:$L$25)</f>
        <v>22.4</v>
      </c>
      <c r="G51" s="57">
        <f ca="1">F51+(Settings!$F19-SUM($V3,$V15))/COUNTA($C$25:$L$25)</f>
        <v>28</v>
      </c>
      <c r="H51" s="57">
        <f ca="1">G51+(Settings!$F19-SUM($V3,$V15))/COUNTA($C$25:$L$25)</f>
        <v>33.6</v>
      </c>
      <c r="I51" s="57">
        <f ca="1">H51+(Settings!$F19-SUM($V3,$V15))/COUNTA($C$25:$L$25)</f>
        <v>39.200000000000003</v>
      </c>
      <c r="J51" s="57">
        <f ca="1">I51+(Settings!$F19-SUM($V3,$V15))/COUNTA($C$25:$L$25)</f>
        <v>44.800000000000004</v>
      </c>
      <c r="K51" s="57">
        <f ca="1">J51+(Settings!$F19-SUM($V3,$V15))/COUNTA($C$25:$L$25)</f>
        <v>50.400000000000006</v>
      </c>
      <c r="L51" s="57">
        <f ca="1">K51+(Settings!$F19-SUM($V3,$V15))/COUNTA($C$25:$L$25)</f>
        <v>56.000000000000007</v>
      </c>
      <c r="M51" s="40">
        <f t="shared" ref="M51:M57" ca="1" si="33">L51</f>
        <v>56.000000000000007</v>
      </c>
      <c r="N51" s="40">
        <f t="shared" ca="1" si="24"/>
        <v>56.000000000000007</v>
      </c>
      <c r="O51" s="40">
        <f t="shared" ca="1" si="25"/>
        <v>56.000000000000007</v>
      </c>
      <c r="P51" s="40">
        <f t="shared" ca="1" si="26"/>
        <v>56.000000000000007</v>
      </c>
      <c r="Q51" s="40">
        <f t="shared" ca="1" si="27"/>
        <v>56.000000000000007</v>
      </c>
      <c r="R51" s="40">
        <f t="shared" ca="1" si="28"/>
        <v>56.000000000000007</v>
      </c>
      <c r="S51" s="40">
        <f t="shared" ca="1" si="29"/>
        <v>56.000000000000007</v>
      </c>
      <c r="T51" s="40">
        <f t="shared" ca="1" si="30"/>
        <v>56.000000000000007</v>
      </c>
      <c r="U51" s="40">
        <f t="shared" ca="1" si="31"/>
        <v>56.000000000000007</v>
      </c>
      <c r="V51" s="40">
        <f t="shared" ca="1" si="32"/>
        <v>56.000000000000007</v>
      </c>
    </row>
    <row r="52" spans="1:22" s="3" customFormat="1" x14ac:dyDescent="0.25">
      <c r="A52" s="272"/>
      <c r="B52" s="36" t="s">
        <v>56</v>
      </c>
      <c r="C52" s="57">
        <f ca="1">(Settings!$F20-SUM($V4,$V16))/COUNTA($C$25:$L$25)</f>
        <v>0</v>
      </c>
      <c r="D52" s="57">
        <f ca="1">C52+(Settings!$F20-SUM($V4,$V16))/COUNTA($C$25:$L$25)</f>
        <v>0</v>
      </c>
      <c r="E52" s="57">
        <f ca="1">D52+(Settings!$F20-SUM($V4,$V16))/COUNTA($C$25:$L$25)</f>
        <v>0</v>
      </c>
      <c r="F52" s="57">
        <f ca="1">E52+(Settings!$F20-SUM($V4,$V16))/COUNTA($C$25:$L$25)</f>
        <v>0</v>
      </c>
      <c r="G52" s="57">
        <f ca="1">F52+(Settings!$F20-SUM($V4,$V16))/COUNTA($C$25:$L$25)</f>
        <v>0</v>
      </c>
      <c r="H52" s="57">
        <f ca="1">G52+(Settings!$F20-SUM($V4,$V16))/COUNTA($C$25:$L$25)</f>
        <v>0</v>
      </c>
      <c r="I52" s="57">
        <f ca="1">H52+(Settings!$F20-SUM($V4,$V16))/COUNTA($C$25:$L$25)</f>
        <v>0</v>
      </c>
      <c r="J52" s="57">
        <f ca="1">I52+(Settings!$F20-SUM($V4,$V16))/COUNTA($C$25:$L$25)</f>
        <v>0</v>
      </c>
      <c r="K52" s="57">
        <f ca="1">J52+(Settings!$F20-SUM($V4,$V16))/COUNTA($C$25:$L$25)</f>
        <v>0</v>
      </c>
      <c r="L52" s="57">
        <f ca="1">K52+(Settings!$F20-SUM($V4,$V16))/COUNTA($C$25:$L$25)</f>
        <v>0</v>
      </c>
      <c r="M52" s="40">
        <f t="shared" ca="1" si="33"/>
        <v>0</v>
      </c>
      <c r="N52" s="40">
        <f t="shared" ca="1" si="24"/>
        <v>0</v>
      </c>
      <c r="O52" s="40">
        <f t="shared" ca="1" si="25"/>
        <v>0</v>
      </c>
      <c r="P52" s="40">
        <f t="shared" ca="1" si="26"/>
        <v>0</v>
      </c>
      <c r="Q52" s="40">
        <f t="shared" ca="1" si="27"/>
        <v>0</v>
      </c>
      <c r="R52" s="40">
        <f t="shared" ca="1" si="28"/>
        <v>0</v>
      </c>
      <c r="S52" s="40">
        <f t="shared" ca="1" si="29"/>
        <v>0</v>
      </c>
      <c r="T52" s="40">
        <f t="shared" ca="1" si="30"/>
        <v>0</v>
      </c>
      <c r="U52" s="40">
        <f t="shared" ca="1" si="31"/>
        <v>0</v>
      </c>
      <c r="V52" s="40">
        <f t="shared" ca="1" si="32"/>
        <v>0</v>
      </c>
    </row>
    <row r="53" spans="1:22" s="3" customFormat="1" x14ac:dyDescent="0.25">
      <c r="A53" s="272"/>
      <c r="B53" s="36" t="s">
        <v>96</v>
      </c>
      <c r="C53" s="57">
        <f ca="1">(Settings!$F21-SUM($V5,$V17))/COUNTA($C$25:$L$25)</f>
        <v>0</v>
      </c>
      <c r="D53" s="57">
        <f ca="1">C53+(Settings!$F21-SUM($V5,$V17))/COUNTA($C$25:$L$25)</f>
        <v>0</v>
      </c>
      <c r="E53" s="57">
        <f ca="1">D53+(Settings!$F21-SUM($V5,$V17))/COUNTA($C$25:$L$25)</f>
        <v>0</v>
      </c>
      <c r="F53" s="57">
        <f ca="1">E53+(Settings!$F21-SUM($V5,$V17))/COUNTA($C$25:$L$25)</f>
        <v>0</v>
      </c>
      <c r="G53" s="57">
        <f ca="1">F53+(Settings!$F21-SUM($V5,$V17))/COUNTA($C$25:$L$25)</f>
        <v>0</v>
      </c>
      <c r="H53" s="57">
        <f ca="1">G53+(Settings!$F21-SUM($V5,$V17))/COUNTA($C$25:$L$25)</f>
        <v>0</v>
      </c>
      <c r="I53" s="57">
        <f ca="1">H53+(Settings!$F21-SUM($V5,$V17))/COUNTA($C$25:$L$25)</f>
        <v>0</v>
      </c>
      <c r="J53" s="57">
        <f ca="1">I53+(Settings!$F21-SUM($V5,$V17))/COUNTA($C$25:$L$25)</f>
        <v>0</v>
      </c>
      <c r="K53" s="57">
        <f ca="1">J53+(Settings!$F21-SUM($V5,$V17))/COUNTA($C$25:$L$25)</f>
        <v>0</v>
      </c>
      <c r="L53" s="57">
        <f ca="1">K53+(Settings!$F21-SUM($V5,$V17))/COUNTA($C$25:$L$25)</f>
        <v>0</v>
      </c>
      <c r="M53" s="40">
        <f t="shared" ca="1" si="33"/>
        <v>0</v>
      </c>
      <c r="N53" s="40">
        <f t="shared" ca="1" si="24"/>
        <v>0</v>
      </c>
      <c r="O53" s="40">
        <f t="shared" ca="1" si="25"/>
        <v>0</v>
      </c>
      <c r="P53" s="40">
        <f t="shared" ca="1" si="26"/>
        <v>0</v>
      </c>
      <c r="Q53" s="40">
        <f t="shared" ca="1" si="27"/>
        <v>0</v>
      </c>
      <c r="R53" s="40">
        <f t="shared" ca="1" si="28"/>
        <v>0</v>
      </c>
      <c r="S53" s="40">
        <f t="shared" ca="1" si="29"/>
        <v>0</v>
      </c>
      <c r="T53" s="40">
        <f t="shared" ca="1" si="30"/>
        <v>0</v>
      </c>
      <c r="U53" s="40">
        <f t="shared" ca="1" si="31"/>
        <v>0</v>
      </c>
      <c r="V53" s="40">
        <f t="shared" ca="1" si="32"/>
        <v>0</v>
      </c>
    </row>
    <row r="54" spans="1:22" s="3" customFormat="1" x14ac:dyDescent="0.25">
      <c r="A54" s="272"/>
      <c r="B54" s="36" t="s">
        <v>60</v>
      </c>
      <c r="C54" s="57">
        <f ca="1">(Settings!$F22-SUM($V6,$V18))/COUNTA($C$25:$L$25)</f>
        <v>-0.1</v>
      </c>
      <c r="D54" s="57">
        <f ca="1">C54+(Settings!$F22-SUM($V6,$V18))/COUNTA($C$25:$L$25)</f>
        <v>-0.2</v>
      </c>
      <c r="E54" s="57">
        <f ca="1">D54+(Settings!$F22-SUM($V6,$V18))/COUNTA($C$25:$L$25)</f>
        <v>-0.30000000000000004</v>
      </c>
      <c r="F54" s="57">
        <f ca="1">E54+(Settings!$F22-SUM($V6,$V18))/COUNTA($C$25:$L$25)</f>
        <v>-0.4</v>
      </c>
      <c r="G54" s="57">
        <f ca="1">F54+(Settings!$F22-SUM($V6,$V18))/COUNTA($C$25:$L$25)</f>
        <v>-0.5</v>
      </c>
      <c r="H54" s="57">
        <f ca="1">G54+(Settings!$F22-SUM($V6,$V18))/COUNTA($C$25:$L$25)</f>
        <v>-0.6</v>
      </c>
      <c r="I54" s="57">
        <f ca="1">H54+(Settings!$F22-SUM($V6,$V18))/COUNTA($C$25:$L$25)</f>
        <v>-0.7</v>
      </c>
      <c r="J54" s="57">
        <f ca="1">I54+(Settings!$F22-SUM($V6,$V18))/COUNTA($C$25:$L$25)</f>
        <v>-0.79999999999999993</v>
      </c>
      <c r="K54" s="57">
        <f ca="1">J54+(Settings!$F22-SUM($V6,$V18))/COUNTA($C$25:$L$25)</f>
        <v>-0.89999999999999991</v>
      </c>
      <c r="L54" s="57">
        <f ca="1">K54+(Settings!$F22-SUM($V6,$V18))/COUNTA($C$25:$L$25)</f>
        <v>-0.99999999999999989</v>
      </c>
      <c r="M54" s="40">
        <f t="shared" ca="1" si="33"/>
        <v>-0.99999999999999989</v>
      </c>
      <c r="N54" s="40">
        <f t="shared" ca="1" si="24"/>
        <v>-0.99999999999999989</v>
      </c>
      <c r="O54" s="40">
        <f t="shared" ca="1" si="25"/>
        <v>-0.99999999999999989</v>
      </c>
      <c r="P54" s="40">
        <f t="shared" ca="1" si="26"/>
        <v>-0.99999999999999989</v>
      </c>
      <c r="Q54" s="40">
        <f t="shared" ca="1" si="27"/>
        <v>-0.99999999999999989</v>
      </c>
      <c r="R54" s="40">
        <f t="shared" ca="1" si="28"/>
        <v>-0.99999999999999989</v>
      </c>
      <c r="S54" s="40">
        <f t="shared" ca="1" si="29"/>
        <v>-0.99999999999999989</v>
      </c>
      <c r="T54" s="40">
        <f t="shared" ca="1" si="30"/>
        <v>-0.99999999999999989</v>
      </c>
      <c r="U54" s="40">
        <f t="shared" ca="1" si="31"/>
        <v>-0.99999999999999989</v>
      </c>
      <c r="V54" s="40">
        <f t="shared" ca="1" si="32"/>
        <v>-0.99999999999999989</v>
      </c>
    </row>
    <row r="55" spans="1:22" s="3" customFormat="1" x14ac:dyDescent="0.25">
      <c r="A55" s="272"/>
      <c r="B55" s="36" t="s">
        <v>97</v>
      </c>
      <c r="C55" s="57">
        <f ca="1">(Settings!$F23-SUM($V7,$V19))/COUNTA($C$25:$L$25)</f>
        <v>0</v>
      </c>
      <c r="D55" s="57">
        <f ca="1">C55+(Settings!$F23-SUM($V7,$V19))/COUNTA($C$25:$L$25)</f>
        <v>0</v>
      </c>
      <c r="E55" s="57">
        <f ca="1">D55+(Settings!$F23-SUM($V7,$V19))/COUNTA($C$25:$L$25)</f>
        <v>0</v>
      </c>
      <c r="F55" s="57">
        <f ca="1">E55+(Settings!$F23-SUM($V7,$V19))/COUNTA($C$25:$L$25)</f>
        <v>0</v>
      </c>
      <c r="G55" s="57">
        <f ca="1">F55+(Settings!$F23-SUM($V7,$V19))/COUNTA($C$25:$L$25)</f>
        <v>0</v>
      </c>
      <c r="H55" s="57">
        <f ca="1">G55+(Settings!$F23-SUM($V7,$V19))/COUNTA($C$25:$L$25)</f>
        <v>0</v>
      </c>
      <c r="I55" s="57">
        <f ca="1">H55+(Settings!$F23-SUM($V7,$V19))/COUNTA($C$25:$L$25)</f>
        <v>0</v>
      </c>
      <c r="J55" s="57">
        <f ca="1">I55+(Settings!$F23-SUM($V7,$V19))/COUNTA($C$25:$L$25)</f>
        <v>0</v>
      </c>
      <c r="K55" s="57">
        <f ca="1">J55+(Settings!$F23-SUM($V7,$V19))/COUNTA($C$25:$L$25)</f>
        <v>0</v>
      </c>
      <c r="L55" s="57">
        <f ca="1">K55+(Settings!$F23-SUM($V7,$V19))/COUNTA($C$25:$L$25)</f>
        <v>0</v>
      </c>
      <c r="M55" s="40">
        <f t="shared" ca="1" si="33"/>
        <v>0</v>
      </c>
      <c r="N55" s="40">
        <f t="shared" ca="1" si="24"/>
        <v>0</v>
      </c>
      <c r="O55" s="40">
        <f t="shared" ca="1" si="25"/>
        <v>0</v>
      </c>
      <c r="P55" s="40">
        <f t="shared" ca="1" si="26"/>
        <v>0</v>
      </c>
      <c r="Q55" s="40">
        <f t="shared" ca="1" si="27"/>
        <v>0</v>
      </c>
      <c r="R55" s="40">
        <f t="shared" ca="1" si="28"/>
        <v>0</v>
      </c>
      <c r="S55" s="40">
        <f t="shared" ca="1" si="29"/>
        <v>0</v>
      </c>
      <c r="T55" s="40">
        <f t="shared" ca="1" si="30"/>
        <v>0</v>
      </c>
      <c r="U55" s="40">
        <f t="shared" ca="1" si="31"/>
        <v>0</v>
      </c>
      <c r="V55" s="40">
        <f t="shared" ca="1" si="32"/>
        <v>0</v>
      </c>
    </row>
    <row r="56" spans="1:22" s="3" customFormat="1" x14ac:dyDescent="0.25">
      <c r="A56" s="272"/>
      <c r="B56" s="36" t="s">
        <v>58</v>
      </c>
      <c r="C56" s="57" t="e">
        <f>(Settings!#REF!-SUM($V8,$V20))/COUNTA($C$25:$L$25)</f>
        <v>#REF!</v>
      </c>
      <c r="D56" s="57" t="e">
        <f>C56+(Settings!#REF!-SUM($V8,$V20))/COUNTA($C$25:$L$25)</f>
        <v>#REF!</v>
      </c>
      <c r="E56" s="57" t="e">
        <f>D56+(Settings!#REF!-SUM($V8,$V20))/COUNTA($C$25:$L$25)</f>
        <v>#REF!</v>
      </c>
      <c r="F56" s="57" t="e">
        <f>E56+(Settings!#REF!-SUM($V8,$V20))/COUNTA($C$25:$L$25)</f>
        <v>#REF!</v>
      </c>
      <c r="G56" s="57" t="e">
        <f>F56+(Settings!#REF!-SUM($V8,$V20))/COUNTA($C$25:$L$25)</f>
        <v>#REF!</v>
      </c>
      <c r="H56" s="57" t="e">
        <f>G56+(Settings!#REF!-SUM($V8,$V20))/COUNTA($C$25:$L$25)</f>
        <v>#REF!</v>
      </c>
      <c r="I56" s="57" t="e">
        <f>H56+(Settings!#REF!-SUM($V8,$V20))/COUNTA($C$25:$L$25)</f>
        <v>#REF!</v>
      </c>
      <c r="J56" s="57" t="e">
        <f>I56+(Settings!#REF!-SUM($V8,$V20))/COUNTA($C$25:$L$25)</f>
        <v>#REF!</v>
      </c>
      <c r="K56" s="57" t="e">
        <f>J56+(Settings!#REF!-SUM($V8,$V20))/COUNTA($C$25:$L$25)</f>
        <v>#REF!</v>
      </c>
      <c r="L56" s="57" t="e">
        <f>K56+(Settings!#REF!-SUM($V8,$V20))/COUNTA($C$25:$L$25)</f>
        <v>#REF!</v>
      </c>
      <c r="M56" s="40" t="e">
        <f t="shared" si="33"/>
        <v>#REF!</v>
      </c>
      <c r="N56" s="40" t="e">
        <f t="shared" si="24"/>
        <v>#REF!</v>
      </c>
      <c r="O56" s="40" t="e">
        <f t="shared" si="25"/>
        <v>#REF!</v>
      </c>
      <c r="P56" s="40" t="e">
        <f t="shared" si="26"/>
        <v>#REF!</v>
      </c>
      <c r="Q56" s="40" t="e">
        <f t="shared" si="27"/>
        <v>#REF!</v>
      </c>
      <c r="R56" s="40" t="e">
        <f t="shared" si="28"/>
        <v>#REF!</v>
      </c>
      <c r="S56" s="40" t="e">
        <f t="shared" si="29"/>
        <v>#REF!</v>
      </c>
      <c r="T56" s="40" t="e">
        <f t="shared" si="30"/>
        <v>#REF!</v>
      </c>
      <c r="U56" s="40" t="e">
        <f t="shared" si="31"/>
        <v>#REF!</v>
      </c>
      <c r="V56" s="40" t="e">
        <f t="shared" si="32"/>
        <v>#REF!</v>
      </c>
    </row>
    <row r="57" spans="1:22" s="3" customFormat="1" x14ac:dyDescent="0.25">
      <c r="A57" s="272"/>
      <c r="B57" s="36" t="s">
        <v>61</v>
      </c>
      <c r="C57" s="57">
        <f ca="1">(Settings!$F24-SUM($V9,$V21))/COUNTA($C$25:$L$25)</f>
        <v>-0.3</v>
      </c>
      <c r="D57" s="57">
        <f ca="1">C57+(Settings!$F24-SUM($V9,$V21))/COUNTA($C$25:$L$25)</f>
        <v>-0.6</v>
      </c>
      <c r="E57" s="57">
        <f ca="1">D57+(Settings!$F24-SUM($V9,$V21))/COUNTA($C$25:$L$25)</f>
        <v>-0.89999999999999991</v>
      </c>
      <c r="F57" s="57">
        <f ca="1">E57+(Settings!$F24-SUM($V9,$V21))/COUNTA($C$25:$L$25)</f>
        <v>-1.2</v>
      </c>
      <c r="G57" s="57">
        <f ca="1">F57+(Settings!$F24-SUM($V9,$V21))/COUNTA($C$25:$L$25)</f>
        <v>-1.5</v>
      </c>
      <c r="H57" s="57">
        <f ca="1">G57+(Settings!$F24-SUM($V9,$V21))/COUNTA($C$25:$L$25)</f>
        <v>-1.8</v>
      </c>
      <c r="I57" s="57">
        <f ca="1">H57+(Settings!$F24-SUM($V9,$V21))/COUNTA($C$25:$L$25)</f>
        <v>-2.1</v>
      </c>
      <c r="J57" s="57">
        <f ca="1">I57+(Settings!$F24-SUM($V9,$V21))/COUNTA($C$25:$L$25)</f>
        <v>-2.4</v>
      </c>
      <c r="K57" s="57">
        <f ca="1">J57+(Settings!$F24-SUM($V9,$V21))/COUNTA($C$25:$L$25)</f>
        <v>-2.6999999999999997</v>
      </c>
      <c r="L57" s="57">
        <f ca="1">K57+(Settings!$F24-SUM($V9,$V21))/COUNTA($C$25:$L$25)</f>
        <v>-2.9999999999999996</v>
      </c>
      <c r="M57" s="40">
        <f t="shared" ca="1" si="33"/>
        <v>-2.9999999999999996</v>
      </c>
      <c r="N57" s="40">
        <f t="shared" ca="1" si="24"/>
        <v>-2.9999999999999996</v>
      </c>
      <c r="O57" s="40">
        <f t="shared" ca="1" si="25"/>
        <v>-2.9999999999999996</v>
      </c>
      <c r="P57" s="40">
        <f t="shared" ca="1" si="26"/>
        <v>-2.9999999999999996</v>
      </c>
      <c r="Q57" s="40">
        <f t="shared" ca="1" si="27"/>
        <v>-2.9999999999999996</v>
      </c>
      <c r="R57" s="40">
        <f t="shared" ca="1" si="28"/>
        <v>-2.9999999999999996</v>
      </c>
      <c r="S57" s="40">
        <f t="shared" ca="1" si="29"/>
        <v>-2.9999999999999996</v>
      </c>
      <c r="T57" s="40">
        <f t="shared" ca="1" si="30"/>
        <v>-2.9999999999999996</v>
      </c>
      <c r="U57" s="40">
        <f t="shared" ca="1" si="31"/>
        <v>-2.9999999999999996</v>
      </c>
      <c r="V57" s="40">
        <f t="shared" ca="1" si="32"/>
        <v>-2.9999999999999996</v>
      </c>
    </row>
    <row r="58" spans="1:22" s="3" customFormat="1" x14ac:dyDescent="0.25">
      <c r="A58" s="272"/>
      <c r="B58" s="55" t="s">
        <v>100</v>
      </c>
      <c r="C58" s="56" t="e">
        <f t="shared" ref="C58:V58" ca="1" si="34">SUM(C50:C57)</f>
        <v>#REF!</v>
      </c>
      <c r="D58" s="56" t="e">
        <f t="shared" ca="1" si="34"/>
        <v>#REF!</v>
      </c>
      <c r="E58" s="56" t="e">
        <f t="shared" ca="1" si="34"/>
        <v>#REF!</v>
      </c>
      <c r="F58" s="56" t="e">
        <f t="shared" ca="1" si="34"/>
        <v>#REF!</v>
      </c>
      <c r="G58" s="56" t="e">
        <f t="shared" ca="1" si="34"/>
        <v>#REF!</v>
      </c>
      <c r="H58" s="56" t="e">
        <f t="shared" ca="1" si="34"/>
        <v>#REF!</v>
      </c>
      <c r="I58" s="56" t="e">
        <f t="shared" ca="1" si="34"/>
        <v>#REF!</v>
      </c>
      <c r="J58" s="56" t="e">
        <f t="shared" ca="1" si="34"/>
        <v>#REF!</v>
      </c>
      <c r="K58" s="56" t="e">
        <f t="shared" ca="1" si="34"/>
        <v>#REF!</v>
      </c>
      <c r="L58" s="56" t="e">
        <f t="shared" ca="1" si="34"/>
        <v>#REF!</v>
      </c>
      <c r="M58" s="56" t="e">
        <f t="shared" ca="1" si="34"/>
        <v>#REF!</v>
      </c>
      <c r="N58" s="56" t="e">
        <f t="shared" ca="1" si="34"/>
        <v>#REF!</v>
      </c>
      <c r="O58" s="56" t="e">
        <f t="shared" ca="1" si="34"/>
        <v>#REF!</v>
      </c>
      <c r="P58" s="56" t="e">
        <f t="shared" ca="1" si="34"/>
        <v>#REF!</v>
      </c>
      <c r="Q58" s="56" t="e">
        <f t="shared" ca="1" si="34"/>
        <v>#REF!</v>
      </c>
      <c r="R58" s="56" t="e">
        <f t="shared" ca="1" si="34"/>
        <v>#REF!</v>
      </c>
      <c r="S58" s="56" t="e">
        <f t="shared" ca="1" si="34"/>
        <v>#REF!</v>
      </c>
      <c r="T58" s="56" t="e">
        <f t="shared" ca="1" si="34"/>
        <v>#REF!</v>
      </c>
      <c r="U58" s="56" t="e">
        <f t="shared" ca="1" si="34"/>
        <v>#REF!</v>
      </c>
      <c r="V58" s="56" t="e">
        <f t="shared" ca="1" si="34"/>
        <v>#REF!</v>
      </c>
    </row>
    <row r="59" spans="1:22" s="3" customFormat="1" x14ac:dyDescent="0.25">
      <c r="A59" s="53"/>
      <c r="B59" s="53"/>
      <c r="C59" s="54"/>
      <c r="D59" s="54"/>
      <c r="E59" s="54"/>
      <c r="F59" s="54"/>
      <c r="G59" s="54"/>
      <c r="H59" s="54"/>
      <c r="I59" s="54"/>
      <c r="J59" s="54"/>
      <c r="K59" s="54"/>
      <c r="L59" s="54"/>
      <c r="M59" s="54"/>
      <c r="N59" s="54"/>
      <c r="O59" s="54"/>
      <c r="P59" s="54"/>
      <c r="Q59" s="54"/>
      <c r="R59" s="54"/>
      <c r="S59" s="54"/>
      <c r="T59" s="54"/>
      <c r="U59" s="54"/>
      <c r="V59" s="54"/>
    </row>
    <row r="60" spans="1:22" s="3" customFormat="1" x14ac:dyDescent="0.25">
      <c r="A60" s="274" t="s">
        <v>138</v>
      </c>
      <c r="B60" s="274"/>
      <c r="C60" s="54"/>
      <c r="D60" s="54"/>
      <c r="E60" s="54"/>
      <c r="F60" s="54"/>
      <c r="G60" s="54"/>
      <c r="H60" s="54"/>
      <c r="I60" s="54"/>
      <c r="J60" s="54"/>
      <c r="K60" s="54"/>
      <c r="L60" s="54"/>
      <c r="M60" s="54"/>
      <c r="N60" s="54"/>
      <c r="O60" s="54"/>
      <c r="P60" s="54"/>
      <c r="Q60" s="54"/>
      <c r="R60" s="54"/>
      <c r="S60" s="54"/>
      <c r="T60" s="54"/>
      <c r="U60" s="54"/>
      <c r="V60" s="54"/>
    </row>
    <row r="61" spans="1:22" s="3" customFormat="1" x14ac:dyDescent="0.25">
      <c r="A61" s="58" t="s">
        <v>32</v>
      </c>
      <c r="B61" s="58" t="s">
        <v>98</v>
      </c>
      <c r="C61" s="58">
        <v>2021</v>
      </c>
      <c r="D61" s="59">
        <v>2022</v>
      </c>
      <c r="E61" s="58">
        <v>2023</v>
      </c>
      <c r="F61" s="59">
        <v>2024</v>
      </c>
      <c r="G61" s="58">
        <v>2025</v>
      </c>
      <c r="H61" s="59">
        <v>2026</v>
      </c>
      <c r="I61" s="58">
        <v>2027</v>
      </c>
      <c r="J61" s="59">
        <v>2028</v>
      </c>
      <c r="K61" s="58">
        <v>2029</v>
      </c>
      <c r="L61" s="59">
        <v>2030</v>
      </c>
      <c r="M61" s="58">
        <v>2031</v>
      </c>
      <c r="N61" s="59">
        <v>2032</v>
      </c>
      <c r="O61" s="58">
        <v>2033</v>
      </c>
      <c r="P61" s="59">
        <v>2034</v>
      </c>
      <c r="Q61" s="58">
        <v>2035</v>
      </c>
      <c r="R61" s="59">
        <v>2036</v>
      </c>
      <c r="S61" s="58">
        <v>2037</v>
      </c>
      <c r="T61" s="59">
        <v>2038</v>
      </c>
      <c r="U61" s="58">
        <v>2039</v>
      </c>
      <c r="V61" s="59">
        <v>2040</v>
      </c>
    </row>
    <row r="62" spans="1:22" s="3" customFormat="1" x14ac:dyDescent="0.25">
      <c r="A62" s="269" t="s">
        <v>103</v>
      </c>
      <c r="B62" s="36" t="s">
        <v>59</v>
      </c>
      <c r="C62" s="40">
        <f ca="1">SUM(C2,C14,C26)</f>
        <v>5.6</v>
      </c>
      <c r="D62" s="40">
        <f t="shared" ref="D62:V69" ca="1" si="35">SUM(D2,D14,D26)</f>
        <v>5.2</v>
      </c>
      <c r="E62" s="40">
        <f t="shared" ca="1" si="35"/>
        <v>4.8</v>
      </c>
      <c r="F62" s="40">
        <f t="shared" ca="1" si="35"/>
        <v>4.4000000000000004</v>
      </c>
      <c r="G62" s="40">
        <f t="shared" ca="1" si="35"/>
        <v>4</v>
      </c>
      <c r="H62" s="40">
        <f t="shared" ca="1" si="35"/>
        <v>3.6</v>
      </c>
      <c r="I62" s="40">
        <f t="shared" ca="1" si="35"/>
        <v>3.2</v>
      </c>
      <c r="J62" s="40">
        <f t="shared" ca="1" si="35"/>
        <v>2.8000000000000003</v>
      </c>
      <c r="K62" s="40">
        <f t="shared" ca="1" si="35"/>
        <v>2.4000000000000004</v>
      </c>
      <c r="L62" s="40">
        <f t="shared" ca="1" si="35"/>
        <v>2.0000000000000004</v>
      </c>
      <c r="M62" s="40">
        <f t="shared" ca="1" si="35"/>
        <v>2.0000000000000004</v>
      </c>
      <c r="N62" s="40">
        <f t="shared" ca="1" si="35"/>
        <v>2.0000000000000004</v>
      </c>
      <c r="O62" s="40">
        <f t="shared" ca="1" si="35"/>
        <v>2.0000000000000004</v>
      </c>
      <c r="P62" s="40">
        <f t="shared" ca="1" si="35"/>
        <v>2.0000000000000004</v>
      </c>
      <c r="Q62" s="40">
        <f t="shared" ca="1" si="35"/>
        <v>2.0000000000000004</v>
      </c>
      <c r="R62" s="40">
        <f t="shared" ca="1" si="35"/>
        <v>2.0000000000000004</v>
      </c>
      <c r="S62" s="40">
        <f t="shared" ca="1" si="35"/>
        <v>2.0000000000000004</v>
      </c>
      <c r="T62" s="40">
        <f t="shared" ca="1" si="35"/>
        <v>2.0000000000000004</v>
      </c>
      <c r="U62" s="40">
        <f t="shared" ca="1" si="35"/>
        <v>2.0000000000000004</v>
      </c>
      <c r="V62" s="40">
        <f t="shared" ca="1" si="35"/>
        <v>2.0000000000000004</v>
      </c>
    </row>
    <row r="63" spans="1:22" s="3" customFormat="1" x14ac:dyDescent="0.25">
      <c r="A63" s="270"/>
      <c r="B63" s="36" t="s">
        <v>57</v>
      </c>
      <c r="C63" s="40">
        <f t="shared" ref="C63:R69" ca="1" si="36">SUM(C3,C15,C27)</f>
        <v>19.5</v>
      </c>
      <c r="D63" s="40">
        <f t="shared" ca="1" si="36"/>
        <v>22</v>
      </c>
      <c r="E63" s="40">
        <f t="shared" ca="1" si="36"/>
        <v>24.5</v>
      </c>
      <c r="F63" s="40">
        <f t="shared" ca="1" si="36"/>
        <v>27</v>
      </c>
      <c r="G63" s="40">
        <f t="shared" ca="1" si="36"/>
        <v>29.5</v>
      </c>
      <c r="H63" s="40">
        <f t="shared" ca="1" si="36"/>
        <v>32</v>
      </c>
      <c r="I63" s="40">
        <f t="shared" ca="1" si="36"/>
        <v>34.5</v>
      </c>
      <c r="J63" s="40">
        <f t="shared" ca="1" si="36"/>
        <v>37</v>
      </c>
      <c r="K63" s="40">
        <f t="shared" ca="1" si="36"/>
        <v>39.5</v>
      </c>
      <c r="L63" s="40">
        <f t="shared" ca="1" si="36"/>
        <v>42</v>
      </c>
      <c r="M63" s="40">
        <f t="shared" ca="1" si="36"/>
        <v>42</v>
      </c>
      <c r="N63" s="40">
        <f t="shared" ca="1" si="36"/>
        <v>42</v>
      </c>
      <c r="O63" s="40">
        <f t="shared" ca="1" si="36"/>
        <v>42</v>
      </c>
      <c r="P63" s="40">
        <f t="shared" ca="1" si="36"/>
        <v>42</v>
      </c>
      <c r="Q63" s="40">
        <f t="shared" ca="1" si="36"/>
        <v>42</v>
      </c>
      <c r="R63" s="40">
        <f t="shared" ca="1" si="36"/>
        <v>42</v>
      </c>
      <c r="S63" s="40">
        <f t="shared" ca="1" si="35"/>
        <v>42</v>
      </c>
      <c r="T63" s="40">
        <f t="shared" ca="1" si="35"/>
        <v>42</v>
      </c>
      <c r="U63" s="40">
        <f t="shared" ca="1" si="35"/>
        <v>42</v>
      </c>
      <c r="V63" s="40">
        <f t="shared" ca="1" si="35"/>
        <v>42</v>
      </c>
    </row>
    <row r="64" spans="1:22" s="3" customFormat="1" x14ac:dyDescent="0.25">
      <c r="A64" s="270"/>
      <c r="B64" s="36" t="s">
        <v>56</v>
      </c>
      <c r="C64" s="40">
        <f t="shared" ca="1" si="36"/>
        <v>7.6</v>
      </c>
      <c r="D64" s="40">
        <f t="shared" ca="1" si="35"/>
        <v>7.2</v>
      </c>
      <c r="E64" s="40">
        <f t="shared" ca="1" si="35"/>
        <v>6.8</v>
      </c>
      <c r="F64" s="40">
        <f t="shared" ca="1" si="35"/>
        <v>6.4</v>
      </c>
      <c r="G64" s="40">
        <f t="shared" ca="1" si="35"/>
        <v>6</v>
      </c>
      <c r="H64" s="40">
        <f t="shared" ca="1" si="35"/>
        <v>5.6</v>
      </c>
      <c r="I64" s="40">
        <f t="shared" ca="1" si="35"/>
        <v>5.2</v>
      </c>
      <c r="J64" s="40">
        <f t="shared" ca="1" si="35"/>
        <v>4.8000000000000007</v>
      </c>
      <c r="K64" s="40">
        <f t="shared" ca="1" si="35"/>
        <v>4.4000000000000004</v>
      </c>
      <c r="L64" s="40">
        <f t="shared" ca="1" si="35"/>
        <v>4</v>
      </c>
      <c r="M64" s="40">
        <f t="shared" ca="1" si="35"/>
        <v>4</v>
      </c>
      <c r="N64" s="40">
        <f t="shared" ca="1" si="35"/>
        <v>4</v>
      </c>
      <c r="O64" s="40">
        <f t="shared" ca="1" si="35"/>
        <v>4</v>
      </c>
      <c r="P64" s="40">
        <f t="shared" ca="1" si="35"/>
        <v>4</v>
      </c>
      <c r="Q64" s="40">
        <f t="shared" ca="1" si="35"/>
        <v>4</v>
      </c>
      <c r="R64" s="40">
        <f t="shared" ca="1" si="35"/>
        <v>4</v>
      </c>
      <c r="S64" s="40">
        <f t="shared" ca="1" si="35"/>
        <v>4</v>
      </c>
      <c r="T64" s="40">
        <f t="shared" ca="1" si="35"/>
        <v>4</v>
      </c>
      <c r="U64" s="40">
        <f t="shared" ca="1" si="35"/>
        <v>4</v>
      </c>
      <c r="V64" s="40">
        <f t="shared" ca="1" si="35"/>
        <v>4</v>
      </c>
    </row>
    <row r="65" spans="1:22" s="3" customFormat="1" x14ac:dyDescent="0.25">
      <c r="A65" s="270"/>
      <c r="B65" s="36" t="s">
        <v>96</v>
      </c>
      <c r="C65" s="40">
        <f t="shared" ca="1" si="36"/>
        <v>0</v>
      </c>
      <c r="D65" s="40">
        <f t="shared" ca="1" si="35"/>
        <v>0</v>
      </c>
      <c r="E65" s="40">
        <f t="shared" ca="1" si="35"/>
        <v>0</v>
      </c>
      <c r="F65" s="40">
        <f t="shared" ca="1" si="35"/>
        <v>0</v>
      </c>
      <c r="G65" s="40">
        <f t="shared" ca="1" si="35"/>
        <v>0</v>
      </c>
      <c r="H65" s="40">
        <f t="shared" ca="1" si="35"/>
        <v>0</v>
      </c>
      <c r="I65" s="40">
        <f t="shared" ca="1" si="35"/>
        <v>0</v>
      </c>
      <c r="J65" s="40">
        <f t="shared" ca="1" si="35"/>
        <v>0</v>
      </c>
      <c r="K65" s="40">
        <f t="shared" ca="1" si="35"/>
        <v>0</v>
      </c>
      <c r="L65" s="40">
        <f t="shared" ca="1" si="35"/>
        <v>0</v>
      </c>
      <c r="M65" s="40">
        <f t="shared" ca="1" si="35"/>
        <v>0</v>
      </c>
      <c r="N65" s="40">
        <f t="shared" ca="1" si="35"/>
        <v>0</v>
      </c>
      <c r="O65" s="40">
        <f t="shared" ca="1" si="35"/>
        <v>0</v>
      </c>
      <c r="P65" s="40">
        <f t="shared" ca="1" si="35"/>
        <v>0</v>
      </c>
      <c r="Q65" s="40">
        <f t="shared" ca="1" si="35"/>
        <v>0</v>
      </c>
      <c r="R65" s="40">
        <f t="shared" ca="1" si="35"/>
        <v>0</v>
      </c>
      <c r="S65" s="40">
        <f t="shared" ca="1" si="35"/>
        <v>0</v>
      </c>
      <c r="T65" s="40">
        <f t="shared" ca="1" si="35"/>
        <v>0</v>
      </c>
      <c r="U65" s="40">
        <f t="shared" ca="1" si="35"/>
        <v>0</v>
      </c>
      <c r="V65" s="40">
        <f t="shared" ca="1" si="35"/>
        <v>0</v>
      </c>
    </row>
    <row r="66" spans="1:22" s="3" customFormat="1" x14ac:dyDescent="0.25">
      <c r="A66" s="270"/>
      <c r="B66" s="36" t="s">
        <v>60</v>
      </c>
      <c r="C66" s="40">
        <f t="shared" ca="1" si="36"/>
        <v>0.9</v>
      </c>
      <c r="D66" s="40">
        <f t="shared" ca="1" si="35"/>
        <v>0.8</v>
      </c>
      <c r="E66" s="40">
        <f t="shared" ca="1" si="35"/>
        <v>0.7</v>
      </c>
      <c r="F66" s="40">
        <f t="shared" ca="1" si="35"/>
        <v>0.6</v>
      </c>
      <c r="G66" s="40">
        <f t="shared" ca="1" si="35"/>
        <v>0.5</v>
      </c>
      <c r="H66" s="40">
        <f t="shared" ca="1" si="35"/>
        <v>0.4</v>
      </c>
      <c r="I66" s="40">
        <f t="shared" ca="1" si="35"/>
        <v>0.30000000000000004</v>
      </c>
      <c r="J66" s="40">
        <f t="shared" ca="1" si="35"/>
        <v>0.20000000000000007</v>
      </c>
      <c r="K66" s="40">
        <f t="shared" ca="1" si="35"/>
        <v>0.10000000000000009</v>
      </c>
      <c r="L66" s="40">
        <f t="shared" ca="1" si="35"/>
        <v>0</v>
      </c>
      <c r="M66" s="40">
        <f t="shared" ca="1" si="35"/>
        <v>0</v>
      </c>
      <c r="N66" s="40">
        <f t="shared" ca="1" si="35"/>
        <v>0</v>
      </c>
      <c r="O66" s="40">
        <f t="shared" ca="1" si="35"/>
        <v>0</v>
      </c>
      <c r="P66" s="40">
        <f t="shared" ca="1" si="35"/>
        <v>0</v>
      </c>
      <c r="Q66" s="40">
        <f t="shared" ca="1" si="35"/>
        <v>0</v>
      </c>
      <c r="R66" s="40">
        <f t="shared" ca="1" si="35"/>
        <v>0</v>
      </c>
      <c r="S66" s="40">
        <f t="shared" ca="1" si="35"/>
        <v>0</v>
      </c>
      <c r="T66" s="40">
        <f t="shared" ca="1" si="35"/>
        <v>0</v>
      </c>
      <c r="U66" s="40">
        <f t="shared" ca="1" si="35"/>
        <v>0</v>
      </c>
      <c r="V66" s="40">
        <f t="shared" ca="1" si="35"/>
        <v>0</v>
      </c>
    </row>
    <row r="67" spans="1:22" s="3" customFormat="1" x14ac:dyDescent="0.25">
      <c r="A67" s="270"/>
      <c r="B67" s="36" t="s">
        <v>97</v>
      </c>
      <c r="C67" s="40">
        <f t="shared" ca="1" si="36"/>
        <v>0</v>
      </c>
      <c r="D67" s="40">
        <f t="shared" ca="1" si="35"/>
        <v>0</v>
      </c>
      <c r="E67" s="40">
        <f t="shared" ca="1" si="35"/>
        <v>0</v>
      </c>
      <c r="F67" s="40">
        <f t="shared" ca="1" si="35"/>
        <v>0</v>
      </c>
      <c r="G67" s="40">
        <f t="shared" ca="1" si="35"/>
        <v>0</v>
      </c>
      <c r="H67" s="40">
        <f t="shared" ca="1" si="35"/>
        <v>0</v>
      </c>
      <c r="I67" s="40">
        <f t="shared" ca="1" si="35"/>
        <v>0</v>
      </c>
      <c r="J67" s="40">
        <f t="shared" ca="1" si="35"/>
        <v>0</v>
      </c>
      <c r="K67" s="40">
        <f t="shared" ca="1" si="35"/>
        <v>0</v>
      </c>
      <c r="L67" s="40">
        <f t="shared" ca="1" si="35"/>
        <v>0</v>
      </c>
      <c r="M67" s="40">
        <f t="shared" ca="1" si="35"/>
        <v>0</v>
      </c>
      <c r="N67" s="40">
        <f t="shared" ca="1" si="35"/>
        <v>0</v>
      </c>
      <c r="O67" s="40">
        <f t="shared" ca="1" si="35"/>
        <v>0</v>
      </c>
      <c r="P67" s="40">
        <f t="shared" ca="1" si="35"/>
        <v>0</v>
      </c>
      <c r="Q67" s="40">
        <f t="shared" ca="1" si="35"/>
        <v>0</v>
      </c>
      <c r="R67" s="40">
        <f t="shared" ca="1" si="35"/>
        <v>0</v>
      </c>
      <c r="S67" s="40">
        <f t="shared" ca="1" si="35"/>
        <v>0</v>
      </c>
      <c r="T67" s="40">
        <f t="shared" ca="1" si="35"/>
        <v>0</v>
      </c>
      <c r="U67" s="40">
        <f t="shared" ca="1" si="35"/>
        <v>0</v>
      </c>
      <c r="V67" s="40">
        <f t="shared" ca="1" si="35"/>
        <v>0</v>
      </c>
    </row>
    <row r="68" spans="1:22" s="3" customFormat="1" x14ac:dyDescent="0.25">
      <c r="A68" s="270"/>
      <c r="B68" s="36" t="s">
        <v>58</v>
      </c>
      <c r="C68" s="40" t="e">
        <f t="shared" si="36"/>
        <v>#REF!</v>
      </c>
      <c r="D68" s="40" t="e">
        <f t="shared" si="35"/>
        <v>#REF!</v>
      </c>
      <c r="E68" s="40" t="e">
        <f t="shared" si="35"/>
        <v>#REF!</v>
      </c>
      <c r="F68" s="40" t="e">
        <f t="shared" si="35"/>
        <v>#REF!</v>
      </c>
      <c r="G68" s="40" t="e">
        <f t="shared" si="35"/>
        <v>#REF!</v>
      </c>
      <c r="H68" s="40" t="e">
        <f t="shared" si="35"/>
        <v>#REF!</v>
      </c>
      <c r="I68" s="40" t="e">
        <f t="shared" si="35"/>
        <v>#REF!</v>
      </c>
      <c r="J68" s="40" t="e">
        <f t="shared" si="35"/>
        <v>#REF!</v>
      </c>
      <c r="K68" s="40" t="e">
        <f t="shared" si="35"/>
        <v>#REF!</v>
      </c>
      <c r="L68" s="40" t="e">
        <f t="shared" si="35"/>
        <v>#REF!</v>
      </c>
      <c r="M68" s="40" t="e">
        <f t="shared" si="35"/>
        <v>#REF!</v>
      </c>
      <c r="N68" s="40" t="e">
        <f t="shared" si="35"/>
        <v>#REF!</v>
      </c>
      <c r="O68" s="40" t="e">
        <f t="shared" si="35"/>
        <v>#REF!</v>
      </c>
      <c r="P68" s="40" t="e">
        <f t="shared" si="35"/>
        <v>#REF!</v>
      </c>
      <c r="Q68" s="40" t="e">
        <f t="shared" si="35"/>
        <v>#REF!</v>
      </c>
      <c r="R68" s="40" t="e">
        <f t="shared" si="35"/>
        <v>#REF!</v>
      </c>
      <c r="S68" s="40" t="e">
        <f t="shared" si="35"/>
        <v>#REF!</v>
      </c>
      <c r="T68" s="40" t="e">
        <f t="shared" si="35"/>
        <v>#REF!</v>
      </c>
      <c r="U68" s="40" t="e">
        <f t="shared" si="35"/>
        <v>#REF!</v>
      </c>
      <c r="V68" s="40" t="e">
        <f t="shared" si="35"/>
        <v>#REF!</v>
      </c>
    </row>
    <row r="69" spans="1:22" s="3" customFormat="1" x14ac:dyDescent="0.25">
      <c r="A69" s="270"/>
      <c r="B69" s="36" t="s">
        <v>61</v>
      </c>
      <c r="C69" s="40">
        <f t="shared" ca="1" si="36"/>
        <v>2.7</v>
      </c>
      <c r="D69" s="40">
        <f t="shared" ca="1" si="35"/>
        <v>2.4</v>
      </c>
      <c r="E69" s="40">
        <f t="shared" ca="1" si="35"/>
        <v>2.1</v>
      </c>
      <c r="F69" s="40">
        <f t="shared" ca="1" si="35"/>
        <v>1.8</v>
      </c>
      <c r="G69" s="40">
        <f t="shared" ca="1" si="35"/>
        <v>1.5</v>
      </c>
      <c r="H69" s="40">
        <f t="shared" ca="1" si="35"/>
        <v>1.2</v>
      </c>
      <c r="I69" s="40">
        <f t="shared" ca="1" si="35"/>
        <v>0.89999999999999991</v>
      </c>
      <c r="J69" s="40">
        <f t="shared" ca="1" si="35"/>
        <v>0.60000000000000009</v>
      </c>
      <c r="K69" s="40">
        <f t="shared" ca="1" si="35"/>
        <v>0.30000000000000027</v>
      </c>
      <c r="L69" s="40">
        <f t="shared" ca="1" si="35"/>
        <v>0</v>
      </c>
      <c r="M69" s="40">
        <f t="shared" ca="1" si="35"/>
        <v>0</v>
      </c>
      <c r="N69" s="40">
        <f t="shared" ca="1" si="35"/>
        <v>0</v>
      </c>
      <c r="O69" s="40">
        <f t="shared" ca="1" si="35"/>
        <v>0</v>
      </c>
      <c r="P69" s="40">
        <f t="shared" ca="1" si="35"/>
        <v>0</v>
      </c>
      <c r="Q69" s="40">
        <f t="shared" ca="1" si="35"/>
        <v>0</v>
      </c>
      <c r="R69" s="40">
        <f t="shared" ca="1" si="35"/>
        <v>0</v>
      </c>
      <c r="S69" s="40">
        <f t="shared" ca="1" si="35"/>
        <v>0</v>
      </c>
      <c r="T69" s="40">
        <f t="shared" ca="1" si="35"/>
        <v>0</v>
      </c>
      <c r="U69" s="40">
        <f t="shared" ca="1" si="35"/>
        <v>0</v>
      </c>
      <c r="V69" s="40">
        <f t="shared" ca="1" si="35"/>
        <v>0</v>
      </c>
    </row>
    <row r="70" spans="1:22" s="3" customFormat="1" x14ac:dyDescent="0.25">
      <c r="A70" s="271"/>
      <c r="B70" s="55" t="s">
        <v>100</v>
      </c>
      <c r="C70" s="56" t="e">
        <f ca="1">SUM(C62:C69)</f>
        <v>#REF!</v>
      </c>
      <c r="D70" s="56" t="e">
        <f t="shared" ref="D70:V70" ca="1" si="37">SUM(D62:D69)</f>
        <v>#REF!</v>
      </c>
      <c r="E70" s="56" t="e">
        <f t="shared" ca="1" si="37"/>
        <v>#REF!</v>
      </c>
      <c r="F70" s="56" t="e">
        <f t="shared" ca="1" si="37"/>
        <v>#REF!</v>
      </c>
      <c r="G70" s="56" t="e">
        <f t="shared" ca="1" si="37"/>
        <v>#REF!</v>
      </c>
      <c r="H70" s="56" t="e">
        <f t="shared" ca="1" si="37"/>
        <v>#REF!</v>
      </c>
      <c r="I70" s="56" t="e">
        <f t="shared" ca="1" si="37"/>
        <v>#REF!</v>
      </c>
      <c r="J70" s="56" t="e">
        <f t="shared" ca="1" si="37"/>
        <v>#REF!</v>
      </c>
      <c r="K70" s="56" t="e">
        <f t="shared" ca="1" si="37"/>
        <v>#REF!</v>
      </c>
      <c r="L70" s="56" t="e">
        <f t="shared" ca="1" si="37"/>
        <v>#REF!</v>
      </c>
      <c r="M70" s="56" t="e">
        <f t="shared" ca="1" si="37"/>
        <v>#REF!</v>
      </c>
      <c r="N70" s="56" t="e">
        <f t="shared" ca="1" si="37"/>
        <v>#REF!</v>
      </c>
      <c r="O70" s="56" t="e">
        <f t="shared" ca="1" si="37"/>
        <v>#REF!</v>
      </c>
      <c r="P70" s="56" t="e">
        <f t="shared" ca="1" si="37"/>
        <v>#REF!</v>
      </c>
      <c r="Q70" s="56" t="e">
        <f t="shared" ca="1" si="37"/>
        <v>#REF!</v>
      </c>
      <c r="R70" s="56" t="e">
        <f t="shared" ca="1" si="37"/>
        <v>#REF!</v>
      </c>
      <c r="S70" s="56" t="e">
        <f t="shared" ca="1" si="37"/>
        <v>#REF!</v>
      </c>
      <c r="T70" s="56" t="e">
        <f t="shared" ca="1" si="37"/>
        <v>#REF!</v>
      </c>
      <c r="U70" s="56" t="e">
        <f t="shared" ca="1" si="37"/>
        <v>#REF!</v>
      </c>
      <c r="V70" s="56" t="e">
        <f t="shared" ca="1" si="37"/>
        <v>#REF!</v>
      </c>
    </row>
    <row r="71" spans="1:22" s="3" customFormat="1" x14ac:dyDescent="0.25">
      <c r="A71" s="53"/>
      <c r="B71" s="53"/>
      <c r="C71" s="54"/>
      <c r="D71" s="54"/>
      <c r="E71" s="54"/>
      <c r="F71" s="54"/>
      <c r="G71" s="54"/>
      <c r="H71" s="54"/>
      <c r="I71" s="54"/>
      <c r="J71" s="54"/>
      <c r="K71" s="54"/>
      <c r="L71" s="54"/>
      <c r="M71" s="54"/>
      <c r="N71" s="54"/>
      <c r="O71" s="54"/>
      <c r="P71" s="54"/>
      <c r="Q71" s="54"/>
      <c r="R71" s="54"/>
      <c r="S71" s="54"/>
      <c r="T71" s="54"/>
      <c r="U71" s="54"/>
      <c r="V71" s="54"/>
    </row>
    <row r="72" spans="1:22" s="3" customFormat="1" x14ac:dyDescent="0.25">
      <c r="A72" s="274" t="s">
        <v>139</v>
      </c>
      <c r="B72" s="274"/>
      <c r="C72" s="54"/>
      <c r="D72" s="54"/>
      <c r="E72" s="54"/>
      <c r="F72" s="54"/>
      <c r="G72" s="54"/>
      <c r="H72" s="54"/>
      <c r="I72" s="54"/>
      <c r="J72" s="54"/>
      <c r="K72" s="54"/>
      <c r="L72" s="54"/>
      <c r="M72" s="54"/>
      <c r="N72" s="54"/>
      <c r="O72" s="54"/>
      <c r="P72" s="54"/>
      <c r="Q72" s="54"/>
      <c r="R72" s="54"/>
      <c r="S72" s="54"/>
      <c r="T72" s="54"/>
      <c r="U72" s="54"/>
      <c r="V72" s="54"/>
    </row>
    <row r="73" spans="1:22" s="3" customFormat="1" x14ac:dyDescent="0.25">
      <c r="A73" s="58" t="s">
        <v>32</v>
      </c>
      <c r="B73" s="58" t="s">
        <v>98</v>
      </c>
      <c r="C73" s="58">
        <v>2021</v>
      </c>
      <c r="D73" s="59">
        <v>2022</v>
      </c>
      <c r="E73" s="58">
        <v>2023</v>
      </c>
      <c r="F73" s="59">
        <v>2024</v>
      </c>
      <c r="G73" s="58">
        <v>2025</v>
      </c>
      <c r="H73" s="59">
        <v>2026</v>
      </c>
      <c r="I73" s="58">
        <v>2027</v>
      </c>
      <c r="J73" s="59">
        <v>2028</v>
      </c>
      <c r="K73" s="58">
        <v>2029</v>
      </c>
      <c r="L73" s="59">
        <v>2030</v>
      </c>
      <c r="M73" s="58">
        <v>2031</v>
      </c>
      <c r="N73" s="59">
        <v>2032</v>
      </c>
      <c r="O73" s="58">
        <v>2033</v>
      </c>
      <c r="P73" s="59">
        <v>2034</v>
      </c>
      <c r="Q73" s="58">
        <v>2035</v>
      </c>
      <c r="R73" s="59">
        <v>2036</v>
      </c>
      <c r="S73" s="58">
        <v>2037</v>
      </c>
      <c r="T73" s="59">
        <v>2038</v>
      </c>
      <c r="U73" s="58">
        <v>2039</v>
      </c>
      <c r="V73" s="59">
        <v>2040</v>
      </c>
    </row>
    <row r="74" spans="1:22" s="3" customFormat="1" x14ac:dyDescent="0.25">
      <c r="A74" s="269" t="s">
        <v>103</v>
      </c>
      <c r="B74" s="36" t="s">
        <v>59</v>
      </c>
      <c r="C74" s="40">
        <f ca="1">SUM(C2,C14,C38)</f>
        <v>5.7</v>
      </c>
      <c r="D74" s="40">
        <f t="shared" ref="D74:V81" ca="1" si="38">SUM(D2,D14,D38)</f>
        <v>5.4</v>
      </c>
      <c r="E74" s="40">
        <f t="shared" ca="1" si="38"/>
        <v>5.0999999999999996</v>
      </c>
      <c r="F74" s="40">
        <f t="shared" ca="1" si="38"/>
        <v>4.8</v>
      </c>
      <c r="G74" s="40">
        <f t="shared" ca="1" si="38"/>
        <v>4.5</v>
      </c>
      <c r="H74" s="40">
        <f t="shared" ca="1" si="38"/>
        <v>4.2</v>
      </c>
      <c r="I74" s="40">
        <f t="shared" ca="1" si="38"/>
        <v>3.9</v>
      </c>
      <c r="J74" s="40">
        <f t="shared" ca="1" si="38"/>
        <v>3.6</v>
      </c>
      <c r="K74" s="40">
        <f t="shared" ca="1" si="38"/>
        <v>3.3000000000000003</v>
      </c>
      <c r="L74" s="40">
        <f t="shared" ca="1" si="38"/>
        <v>3.0000000000000004</v>
      </c>
      <c r="M74" s="40">
        <f t="shared" ca="1" si="38"/>
        <v>3.0000000000000004</v>
      </c>
      <c r="N74" s="40">
        <f t="shared" ca="1" si="38"/>
        <v>3.0000000000000004</v>
      </c>
      <c r="O74" s="40">
        <f t="shared" ca="1" si="38"/>
        <v>3.0000000000000004</v>
      </c>
      <c r="P74" s="40">
        <f t="shared" ca="1" si="38"/>
        <v>3.0000000000000004</v>
      </c>
      <c r="Q74" s="40">
        <f t="shared" ca="1" si="38"/>
        <v>3.0000000000000004</v>
      </c>
      <c r="R74" s="40">
        <f t="shared" ca="1" si="38"/>
        <v>3.0000000000000004</v>
      </c>
      <c r="S74" s="40">
        <f t="shared" ca="1" si="38"/>
        <v>3.0000000000000004</v>
      </c>
      <c r="T74" s="40">
        <f t="shared" ca="1" si="38"/>
        <v>3.0000000000000004</v>
      </c>
      <c r="U74" s="40">
        <f t="shared" ca="1" si="38"/>
        <v>3.0000000000000004</v>
      </c>
      <c r="V74" s="40">
        <f t="shared" ca="1" si="38"/>
        <v>3.0000000000000004</v>
      </c>
    </row>
    <row r="75" spans="1:22" s="3" customFormat="1" x14ac:dyDescent="0.25">
      <c r="A75" s="270"/>
      <c r="B75" s="36" t="s">
        <v>57</v>
      </c>
      <c r="C75" s="40">
        <f t="shared" ref="C75:R81" ca="1" si="39">SUM(C3,C15,C39)</f>
        <v>21.1</v>
      </c>
      <c r="D75" s="40">
        <f t="shared" ca="1" si="39"/>
        <v>25.2</v>
      </c>
      <c r="E75" s="40">
        <f t="shared" ca="1" si="39"/>
        <v>29.299999999999997</v>
      </c>
      <c r="F75" s="40">
        <f t="shared" ca="1" si="39"/>
        <v>33.4</v>
      </c>
      <c r="G75" s="40">
        <f t="shared" ca="1" si="39"/>
        <v>37.5</v>
      </c>
      <c r="H75" s="40">
        <f t="shared" ca="1" si="39"/>
        <v>41.6</v>
      </c>
      <c r="I75" s="40">
        <f t="shared" ca="1" si="39"/>
        <v>45.7</v>
      </c>
      <c r="J75" s="40">
        <f t="shared" ca="1" si="39"/>
        <v>49.800000000000004</v>
      </c>
      <c r="K75" s="40">
        <f t="shared" ca="1" si="39"/>
        <v>53.900000000000006</v>
      </c>
      <c r="L75" s="40">
        <f t="shared" ca="1" si="39"/>
        <v>58.000000000000007</v>
      </c>
      <c r="M75" s="40">
        <f t="shared" ca="1" si="39"/>
        <v>58.000000000000007</v>
      </c>
      <c r="N75" s="40">
        <f t="shared" ca="1" si="39"/>
        <v>58.000000000000007</v>
      </c>
      <c r="O75" s="40">
        <f t="shared" ca="1" si="39"/>
        <v>58.000000000000007</v>
      </c>
      <c r="P75" s="40">
        <f t="shared" ca="1" si="39"/>
        <v>58.000000000000007</v>
      </c>
      <c r="Q75" s="40">
        <f t="shared" ca="1" si="39"/>
        <v>58.000000000000007</v>
      </c>
      <c r="R75" s="40">
        <f t="shared" ca="1" si="39"/>
        <v>58.000000000000007</v>
      </c>
      <c r="S75" s="40">
        <f t="shared" ca="1" si="38"/>
        <v>58.000000000000007</v>
      </c>
      <c r="T75" s="40">
        <f t="shared" ca="1" si="38"/>
        <v>58.000000000000007</v>
      </c>
      <c r="U75" s="40">
        <f t="shared" ca="1" si="38"/>
        <v>58.000000000000007</v>
      </c>
      <c r="V75" s="40">
        <f t="shared" ca="1" si="38"/>
        <v>58.000000000000007</v>
      </c>
    </row>
    <row r="76" spans="1:22" s="3" customFormat="1" x14ac:dyDescent="0.25">
      <c r="A76" s="270"/>
      <c r="B76" s="36" t="s">
        <v>56</v>
      </c>
      <c r="C76" s="40">
        <f t="shared" ca="1" si="39"/>
        <v>7.8</v>
      </c>
      <c r="D76" s="40">
        <f t="shared" ca="1" si="38"/>
        <v>7.6</v>
      </c>
      <c r="E76" s="40">
        <f t="shared" ca="1" si="38"/>
        <v>7.4</v>
      </c>
      <c r="F76" s="40">
        <f t="shared" ca="1" si="38"/>
        <v>7.2</v>
      </c>
      <c r="G76" s="40">
        <f t="shared" ca="1" si="38"/>
        <v>7</v>
      </c>
      <c r="H76" s="40">
        <f t="shared" ca="1" si="38"/>
        <v>6.8</v>
      </c>
      <c r="I76" s="40">
        <f t="shared" ca="1" si="38"/>
        <v>6.6</v>
      </c>
      <c r="J76" s="40">
        <f t="shared" ca="1" si="38"/>
        <v>6.4</v>
      </c>
      <c r="K76" s="40">
        <f t="shared" ca="1" si="38"/>
        <v>6.2</v>
      </c>
      <c r="L76" s="40">
        <f t="shared" ca="1" si="38"/>
        <v>6</v>
      </c>
      <c r="M76" s="40">
        <f t="shared" ca="1" si="38"/>
        <v>6</v>
      </c>
      <c r="N76" s="40">
        <f t="shared" ca="1" si="38"/>
        <v>6</v>
      </c>
      <c r="O76" s="40">
        <f t="shared" ca="1" si="38"/>
        <v>6</v>
      </c>
      <c r="P76" s="40">
        <f t="shared" ca="1" si="38"/>
        <v>6</v>
      </c>
      <c r="Q76" s="40">
        <f t="shared" ca="1" si="38"/>
        <v>6</v>
      </c>
      <c r="R76" s="40">
        <f t="shared" ca="1" si="38"/>
        <v>6</v>
      </c>
      <c r="S76" s="40">
        <f t="shared" ca="1" si="38"/>
        <v>6</v>
      </c>
      <c r="T76" s="40">
        <f t="shared" ca="1" si="38"/>
        <v>6</v>
      </c>
      <c r="U76" s="40">
        <f t="shared" ca="1" si="38"/>
        <v>6</v>
      </c>
      <c r="V76" s="40">
        <f t="shared" ca="1" si="38"/>
        <v>6</v>
      </c>
    </row>
    <row r="77" spans="1:22" s="3" customFormat="1" x14ac:dyDescent="0.25">
      <c r="A77" s="270"/>
      <c r="B77" s="36" t="s">
        <v>96</v>
      </c>
      <c r="C77" s="40">
        <f t="shared" ca="1" si="39"/>
        <v>0</v>
      </c>
      <c r="D77" s="40">
        <f t="shared" ca="1" si="38"/>
        <v>0</v>
      </c>
      <c r="E77" s="40">
        <f t="shared" ca="1" si="38"/>
        <v>0</v>
      </c>
      <c r="F77" s="40">
        <f t="shared" ca="1" si="38"/>
        <v>0</v>
      </c>
      <c r="G77" s="40">
        <f t="shared" ca="1" si="38"/>
        <v>0</v>
      </c>
      <c r="H77" s="40">
        <f t="shared" ca="1" si="38"/>
        <v>0</v>
      </c>
      <c r="I77" s="40">
        <f t="shared" ca="1" si="38"/>
        <v>0</v>
      </c>
      <c r="J77" s="40">
        <f t="shared" ca="1" si="38"/>
        <v>0</v>
      </c>
      <c r="K77" s="40">
        <f t="shared" ca="1" si="38"/>
        <v>0</v>
      </c>
      <c r="L77" s="40">
        <f t="shared" ca="1" si="38"/>
        <v>0</v>
      </c>
      <c r="M77" s="40">
        <f t="shared" ca="1" si="38"/>
        <v>0</v>
      </c>
      <c r="N77" s="40">
        <f t="shared" ca="1" si="38"/>
        <v>0</v>
      </c>
      <c r="O77" s="40">
        <f t="shared" ca="1" si="38"/>
        <v>0</v>
      </c>
      <c r="P77" s="40">
        <f t="shared" ca="1" si="38"/>
        <v>0</v>
      </c>
      <c r="Q77" s="40">
        <f t="shared" ca="1" si="38"/>
        <v>0</v>
      </c>
      <c r="R77" s="40">
        <f t="shared" ca="1" si="38"/>
        <v>0</v>
      </c>
      <c r="S77" s="40">
        <f t="shared" ca="1" si="38"/>
        <v>0</v>
      </c>
      <c r="T77" s="40">
        <f t="shared" ca="1" si="38"/>
        <v>0</v>
      </c>
      <c r="U77" s="40">
        <f t="shared" ca="1" si="38"/>
        <v>0</v>
      </c>
      <c r="V77" s="40">
        <f t="shared" ca="1" si="38"/>
        <v>0</v>
      </c>
    </row>
    <row r="78" spans="1:22" s="3" customFormat="1" x14ac:dyDescent="0.25">
      <c r="A78" s="270"/>
      <c r="B78" s="36" t="s">
        <v>60</v>
      </c>
      <c r="C78" s="40">
        <f t="shared" ca="1" si="39"/>
        <v>0.9</v>
      </c>
      <c r="D78" s="40">
        <f t="shared" ca="1" si="38"/>
        <v>0.8</v>
      </c>
      <c r="E78" s="40">
        <f t="shared" ca="1" si="38"/>
        <v>0.7</v>
      </c>
      <c r="F78" s="40">
        <f t="shared" ca="1" si="38"/>
        <v>0.6</v>
      </c>
      <c r="G78" s="40">
        <f t="shared" ca="1" si="38"/>
        <v>0.5</v>
      </c>
      <c r="H78" s="40">
        <f t="shared" ca="1" si="38"/>
        <v>0.4</v>
      </c>
      <c r="I78" s="40">
        <f t="shared" ca="1" si="38"/>
        <v>0.30000000000000004</v>
      </c>
      <c r="J78" s="40">
        <f t="shared" ca="1" si="38"/>
        <v>0.20000000000000007</v>
      </c>
      <c r="K78" s="40">
        <f t="shared" ca="1" si="38"/>
        <v>0.10000000000000009</v>
      </c>
      <c r="L78" s="40">
        <f t="shared" ca="1" si="38"/>
        <v>0</v>
      </c>
      <c r="M78" s="40">
        <f t="shared" ca="1" si="38"/>
        <v>0</v>
      </c>
      <c r="N78" s="40">
        <f t="shared" ca="1" si="38"/>
        <v>0</v>
      </c>
      <c r="O78" s="40">
        <f t="shared" ca="1" si="38"/>
        <v>0</v>
      </c>
      <c r="P78" s="40">
        <f t="shared" ca="1" si="38"/>
        <v>0</v>
      </c>
      <c r="Q78" s="40">
        <f t="shared" ca="1" si="38"/>
        <v>0</v>
      </c>
      <c r="R78" s="40">
        <f t="shared" ca="1" si="38"/>
        <v>0</v>
      </c>
      <c r="S78" s="40">
        <f t="shared" ca="1" si="38"/>
        <v>0</v>
      </c>
      <c r="T78" s="40">
        <f t="shared" ca="1" si="38"/>
        <v>0</v>
      </c>
      <c r="U78" s="40">
        <f t="shared" ca="1" si="38"/>
        <v>0</v>
      </c>
      <c r="V78" s="40">
        <f t="shared" ca="1" si="38"/>
        <v>0</v>
      </c>
    </row>
    <row r="79" spans="1:22" s="3" customFormat="1" x14ac:dyDescent="0.25">
      <c r="A79" s="270"/>
      <c r="B79" s="36" t="s">
        <v>97</v>
      </c>
      <c r="C79" s="40">
        <f t="shared" ca="1" si="39"/>
        <v>0</v>
      </c>
      <c r="D79" s="40">
        <f t="shared" ca="1" si="38"/>
        <v>0</v>
      </c>
      <c r="E79" s="40">
        <f t="shared" ca="1" si="38"/>
        <v>0</v>
      </c>
      <c r="F79" s="40">
        <f t="shared" ca="1" si="38"/>
        <v>0</v>
      </c>
      <c r="G79" s="40">
        <f t="shared" ca="1" si="38"/>
        <v>0</v>
      </c>
      <c r="H79" s="40">
        <f t="shared" ca="1" si="38"/>
        <v>0</v>
      </c>
      <c r="I79" s="40">
        <f t="shared" ca="1" si="38"/>
        <v>0</v>
      </c>
      <c r="J79" s="40">
        <f t="shared" ca="1" si="38"/>
        <v>0</v>
      </c>
      <c r="K79" s="40">
        <f t="shared" ca="1" si="38"/>
        <v>0</v>
      </c>
      <c r="L79" s="40">
        <f t="shared" ca="1" si="38"/>
        <v>0</v>
      </c>
      <c r="M79" s="40">
        <f t="shared" ca="1" si="38"/>
        <v>0</v>
      </c>
      <c r="N79" s="40">
        <f t="shared" ca="1" si="38"/>
        <v>0</v>
      </c>
      <c r="O79" s="40">
        <f t="shared" ca="1" si="38"/>
        <v>0</v>
      </c>
      <c r="P79" s="40">
        <f t="shared" ca="1" si="38"/>
        <v>0</v>
      </c>
      <c r="Q79" s="40">
        <f t="shared" ca="1" si="38"/>
        <v>0</v>
      </c>
      <c r="R79" s="40">
        <f t="shared" ca="1" si="38"/>
        <v>0</v>
      </c>
      <c r="S79" s="40">
        <f t="shared" ca="1" si="38"/>
        <v>0</v>
      </c>
      <c r="T79" s="40">
        <f t="shared" ca="1" si="38"/>
        <v>0</v>
      </c>
      <c r="U79" s="40">
        <f t="shared" ca="1" si="38"/>
        <v>0</v>
      </c>
      <c r="V79" s="40">
        <f t="shared" ca="1" si="38"/>
        <v>0</v>
      </c>
    </row>
    <row r="80" spans="1:22" s="3" customFormat="1" x14ac:dyDescent="0.25">
      <c r="A80" s="270"/>
      <c r="B80" s="36" t="s">
        <v>58</v>
      </c>
      <c r="C80" s="40" t="e">
        <f t="shared" si="39"/>
        <v>#REF!</v>
      </c>
      <c r="D80" s="40" t="e">
        <f t="shared" si="38"/>
        <v>#REF!</v>
      </c>
      <c r="E80" s="40" t="e">
        <f t="shared" si="38"/>
        <v>#REF!</v>
      </c>
      <c r="F80" s="40" t="e">
        <f t="shared" si="38"/>
        <v>#REF!</v>
      </c>
      <c r="G80" s="40" t="e">
        <f t="shared" si="38"/>
        <v>#REF!</v>
      </c>
      <c r="H80" s="40" t="e">
        <f t="shared" si="38"/>
        <v>#REF!</v>
      </c>
      <c r="I80" s="40" t="e">
        <f t="shared" si="38"/>
        <v>#REF!</v>
      </c>
      <c r="J80" s="40" t="e">
        <f t="shared" si="38"/>
        <v>#REF!</v>
      </c>
      <c r="K80" s="40" t="e">
        <f t="shared" si="38"/>
        <v>#REF!</v>
      </c>
      <c r="L80" s="40" t="e">
        <f t="shared" si="38"/>
        <v>#REF!</v>
      </c>
      <c r="M80" s="40" t="e">
        <f t="shared" si="38"/>
        <v>#REF!</v>
      </c>
      <c r="N80" s="40" t="e">
        <f t="shared" si="38"/>
        <v>#REF!</v>
      </c>
      <c r="O80" s="40" t="e">
        <f t="shared" si="38"/>
        <v>#REF!</v>
      </c>
      <c r="P80" s="40" t="e">
        <f t="shared" si="38"/>
        <v>#REF!</v>
      </c>
      <c r="Q80" s="40" t="e">
        <f t="shared" si="38"/>
        <v>#REF!</v>
      </c>
      <c r="R80" s="40" t="e">
        <f t="shared" si="38"/>
        <v>#REF!</v>
      </c>
      <c r="S80" s="40" t="e">
        <f t="shared" si="38"/>
        <v>#REF!</v>
      </c>
      <c r="T80" s="40" t="e">
        <f t="shared" si="38"/>
        <v>#REF!</v>
      </c>
      <c r="U80" s="40" t="e">
        <f t="shared" si="38"/>
        <v>#REF!</v>
      </c>
      <c r="V80" s="40" t="e">
        <f t="shared" si="38"/>
        <v>#REF!</v>
      </c>
    </row>
    <row r="81" spans="1:22" s="3" customFormat="1" x14ac:dyDescent="0.25">
      <c r="A81" s="270"/>
      <c r="B81" s="36" t="s">
        <v>61</v>
      </c>
      <c r="C81" s="40">
        <f t="shared" ca="1" si="39"/>
        <v>2.7</v>
      </c>
      <c r="D81" s="40">
        <f t="shared" ca="1" si="38"/>
        <v>2.4</v>
      </c>
      <c r="E81" s="40">
        <f t="shared" ca="1" si="38"/>
        <v>2.1</v>
      </c>
      <c r="F81" s="40">
        <f t="shared" ca="1" si="38"/>
        <v>1.8</v>
      </c>
      <c r="G81" s="40">
        <f t="shared" ca="1" si="38"/>
        <v>1.5</v>
      </c>
      <c r="H81" s="40">
        <f t="shared" ca="1" si="38"/>
        <v>1.2</v>
      </c>
      <c r="I81" s="40">
        <f t="shared" ca="1" si="38"/>
        <v>0.89999999999999991</v>
      </c>
      <c r="J81" s="40">
        <f t="shared" ca="1" si="38"/>
        <v>0.60000000000000009</v>
      </c>
      <c r="K81" s="40">
        <f t="shared" ca="1" si="38"/>
        <v>0.30000000000000027</v>
      </c>
      <c r="L81" s="40">
        <f t="shared" ca="1" si="38"/>
        <v>0</v>
      </c>
      <c r="M81" s="40">
        <f t="shared" ca="1" si="38"/>
        <v>0</v>
      </c>
      <c r="N81" s="40">
        <f t="shared" ca="1" si="38"/>
        <v>0</v>
      </c>
      <c r="O81" s="40">
        <f t="shared" ca="1" si="38"/>
        <v>0</v>
      </c>
      <c r="P81" s="40">
        <f t="shared" ca="1" si="38"/>
        <v>0</v>
      </c>
      <c r="Q81" s="40">
        <f t="shared" ca="1" si="38"/>
        <v>0</v>
      </c>
      <c r="R81" s="40">
        <f t="shared" ca="1" si="38"/>
        <v>0</v>
      </c>
      <c r="S81" s="40">
        <f t="shared" ca="1" si="38"/>
        <v>0</v>
      </c>
      <c r="T81" s="40">
        <f t="shared" ca="1" si="38"/>
        <v>0</v>
      </c>
      <c r="U81" s="40">
        <f t="shared" ca="1" si="38"/>
        <v>0</v>
      </c>
      <c r="V81" s="40">
        <f t="shared" ca="1" si="38"/>
        <v>0</v>
      </c>
    </row>
    <row r="82" spans="1:22" s="3" customFormat="1" x14ac:dyDescent="0.25">
      <c r="A82" s="271"/>
      <c r="B82" s="55" t="s">
        <v>100</v>
      </c>
      <c r="C82" s="56" t="e">
        <f ca="1">SUM(C74:C81)</f>
        <v>#REF!</v>
      </c>
      <c r="D82" s="56" t="e">
        <f t="shared" ref="D82:V82" ca="1" si="40">SUM(D74:D81)</f>
        <v>#REF!</v>
      </c>
      <c r="E82" s="56" t="e">
        <f t="shared" ca="1" si="40"/>
        <v>#REF!</v>
      </c>
      <c r="F82" s="56" t="e">
        <f t="shared" ca="1" si="40"/>
        <v>#REF!</v>
      </c>
      <c r="G82" s="56" t="e">
        <f t="shared" ca="1" si="40"/>
        <v>#REF!</v>
      </c>
      <c r="H82" s="56" t="e">
        <f t="shared" ca="1" si="40"/>
        <v>#REF!</v>
      </c>
      <c r="I82" s="56" t="e">
        <f t="shared" ca="1" si="40"/>
        <v>#REF!</v>
      </c>
      <c r="J82" s="56" t="e">
        <f t="shared" ca="1" si="40"/>
        <v>#REF!</v>
      </c>
      <c r="K82" s="56" t="e">
        <f t="shared" ca="1" si="40"/>
        <v>#REF!</v>
      </c>
      <c r="L82" s="56" t="e">
        <f t="shared" ca="1" si="40"/>
        <v>#REF!</v>
      </c>
      <c r="M82" s="56" t="e">
        <f t="shared" ca="1" si="40"/>
        <v>#REF!</v>
      </c>
      <c r="N82" s="56" t="e">
        <f t="shared" ca="1" si="40"/>
        <v>#REF!</v>
      </c>
      <c r="O82" s="56" t="e">
        <f t="shared" ca="1" si="40"/>
        <v>#REF!</v>
      </c>
      <c r="P82" s="56" t="e">
        <f t="shared" ca="1" si="40"/>
        <v>#REF!</v>
      </c>
      <c r="Q82" s="56" t="e">
        <f t="shared" ca="1" si="40"/>
        <v>#REF!</v>
      </c>
      <c r="R82" s="56" t="e">
        <f t="shared" ca="1" si="40"/>
        <v>#REF!</v>
      </c>
      <c r="S82" s="56" t="e">
        <f t="shared" ca="1" si="40"/>
        <v>#REF!</v>
      </c>
      <c r="T82" s="56" t="e">
        <f t="shared" ca="1" si="40"/>
        <v>#REF!</v>
      </c>
      <c r="U82" s="56" t="e">
        <f t="shared" ca="1" si="40"/>
        <v>#REF!</v>
      </c>
      <c r="V82" s="56" t="e">
        <f t="shared" ca="1" si="40"/>
        <v>#REF!</v>
      </c>
    </row>
    <row r="83" spans="1:22" s="3" customFormat="1" x14ac:dyDescent="0.25">
      <c r="A83" s="53"/>
      <c r="B83" s="53"/>
      <c r="C83" s="54"/>
      <c r="D83" s="54"/>
      <c r="E83" s="54"/>
      <c r="F83" s="54"/>
      <c r="G83" s="54"/>
      <c r="H83" s="54"/>
      <c r="I83" s="54"/>
      <c r="J83" s="54"/>
      <c r="K83" s="54"/>
      <c r="L83" s="54"/>
      <c r="M83" s="54"/>
      <c r="N83" s="54"/>
      <c r="O83" s="54"/>
      <c r="P83" s="54"/>
      <c r="Q83" s="54"/>
      <c r="R83" s="54"/>
      <c r="S83" s="54"/>
      <c r="T83" s="54"/>
      <c r="U83" s="54"/>
      <c r="V83" s="54"/>
    </row>
    <row r="84" spans="1:22" s="3" customFormat="1" x14ac:dyDescent="0.25">
      <c r="A84" s="275" t="s">
        <v>140</v>
      </c>
      <c r="B84" s="275"/>
      <c r="C84" s="54"/>
      <c r="D84" s="54"/>
      <c r="E84" s="54"/>
      <c r="F84" s="54"/>
      <c r="G84" s="54"/>
      <c r="H84" s="54"/>
      <c r="I84" s="54"/>
      <c r="J84" s="54"/>
      <c r="K84" s="54"/>
      <c r="L84" s="54"/>
      <c r="M84" s="54"/>
      <c r="N84" s="54"/>
      <c r="O84" s="54"/>
      <c r="P84" s="54"/>
      <c r="Q84" s="54"/>
      <c r="R84" s="54"/>
      <c r="S84" s="54"/>
      <c r="T84" s="54"/>
      <c r="U84" s="54"/>
      <c r="V84" s="54"/>
    </row>
    <row r="85" spans="1:22" s="3" customFormat="1" x14ac:dyDescent="0.25">
      <c r="A85" s="33" t="s">
        <v>32</v>
      </c>
      <c r="B85" s="33" t="s">
        <v>98</v>
      </c>
      <c r="C85" s="33">
        <v>2021</v>
      </c>
      <c r="D85" s="34">
        <v>2022</v>
      </c>
      <c r="E85" s="33">
        <v>2023</v>
      </c>
      <c r="F85" s="34">
        <v>2024</v>
      </c>
      <c r="G85" s="33">
        <v>2025</v>
      </c>
      <c r="H85" s="34">
        <v>2026</v>
      </c>
      <c r="I85" s="33">
        <v>2027</v>
      </c>
      <c r="J85" s="34">
        <v>2028</v>
      </c>
      <c r="K85" s="33">
        <v>2029</v>
      </c>
      <c r="L85" s="34">
        <v>2030</v>
      </c>
      <c r="M85" s="33">
        <v>2031</v>
      </c>
      <c r="N85" s="34">
        <v>2032</v>
      </c>
      <c r="O85" s="33">
        <v>2033</v>
      </c>
      <c r="P85" s="34">
        <v>2034</v>
      </c>
      <c r="Q85" s="33">
        <v>2035</v>
      </c>
      <c r="R85" s="34">
        <v>2036</v>
      </c>
      <c r="S85" s="33">
        <v>2037</v>
      </c>
      <c r="T85" s="34">
        <v>2038</v>
      </c>
      <c r="U85" s="33">
        <v>2039</v>
      </c>
      <c r="V85" s="34">
        <v>2040</v>
      </c>
    </row>
    <row r="86" spans="1:22" s="3" customFormat="1" x14ac:dyDescent="0.25">
      <c r="A86" s="272" t="s">
        <v>103</v>
      </c>
      <c r="B86" s="36" t="s">
        <v>59</v>
      </c>
      <c r="C86" s="40">
        <f ca="1">SUM(C2,C14,C50)</f>
        <v>5.8</v>
      </c>
      <c r="D86" s="40">
        <f t="shared" ref="D86:V93" ca="1" si="41">SUM(D2,D14,D50)</f>
        <v>5.6</v>
      </c>
      <c r="E86" s="40">
        <f t="shared" ca="1" si="41"/>
        <v>5.4</v>
      </c>
      <c r="F86" s="40">
        <f t="shared" ca="1" si="41"/>
        <v>5.2</v>
      </c>
      <c r="G86" s="40">
        <f t="shared" ca="1" si="41"/>
        <v>5</v>
      </c>
      <c r="H86" s="40">
        <f t="shared" ca="1" si="41"/>
        <v>4.8</v>
      </c>
      <c r="I86" s="40">
        <f t="shared" ca="1" si="41"/>
        <v>4.5999999999999996</v>
      </c>
      <c r="J86" s="40">
        <f t="shared" ca="1" si="41"/>
        <v>4.4000000000000004</v>
      </c>
      <c r="K86" s="40">
        <f t="shared" ca="1" si="41"/>
        <v>4.2</v>
      </c>
      <c r="L86" s="40">
        <f t="shared" ca="1" si="41"/>
        <v>4</v>
      </c>
      <c r="M86" s="40">
        <f t="shared" ca="1" si="41"/>
        <v>4</v>
      </c>
      <c r="N86" s="40">
        <f t="shared" ca="1" si="41"/>
        <v>4</v>
      </c>
      <c r="O86" s="40">
        <f t="shared" ca="1" si="41"/>
        <v>4</v>
      </c>
      <c r="P86" s="40">
        <f t="shared" ca="1" si="41"/>
        <v>4</v>
      </c>
      <c r="Q86" s="40">
        <f t="shared" ca="1" si="41"/>
        <v>4</v>
      </c>
      <c r="R86" s="40">
        <f t="shared" ca="1" si="41"/>
        <v>4</v>
      </c>
      <c r="S86" s="40">
        <f t="shared" ca="1" si="41"/>
        <v>4</v>
      </c>
      <c r="T86" s="40">
        <f t="shared" ca="1" si="41"/>
        <v>4</v>
      </c>
      <c r="U86" s="40">
        <f t="shared" ca="1" si="41"/>
        <v>4</v>
      </c>
      <c r="V86" s="40">
        <f t="shared" ca="1" si="41"/>
        <v>4</v>
      </c>
    </row>
    <row r="87" spans="1:22" s="3" customFormat="1" x14ac:dyDescent="0.25">
      <c r="A87" s="272"/>
      <c r="B87" s="36" t="s">
        <v>57</v>
      </c>
      <c r="C87" s="40">
        <f t="shared" ref="C87:R93" ca="1" si="42">SUM(C3,C15,C51)</f>
        <v>22.6</v>
      </c>
      <c r="D87" s="40">
        <f t="shared" ca="1" si="42"/>
        <v>28.2</v>
      </c>
      <c r="E87" s="40">
        <f t="shared" ca="1" si="42"/>
        <v>33.799999999999997</v>
      </c>
      <c r="F87" s="40">
        <f t="shared" ca="1" si="42"/>
        <v>39.4</v>
      </c>
      <c r="G87" s="40">
        <f t="shared" ca="1" si="42"/>
        <v>45</v>
      </c>
      <c r="H87" s="40">
        <f t="shared" ca="1" si="42"/>
        <v>50.6</v>
      </c>
      <c r="I87" s="40">
        <f t="shared" ca="1" si="42"/>
        <v>56.2</v>
      </c>
      <c r="J87" s="40">
        <f t="shared" ca="1" si="42"/>
        <v>61.800000000000004</v>
      </c>
      <c r="K87" s="40">
        <f t="shared" ca="1" si="42"/>
        <v>67.400000000000006</v>
      </c>
      <c r="L87" s="40">
        <f t="shared" ca="1" si="42"/>
        <v>73</v>
      </c>
      <c r="M87" s="40">
        <f t="shared" ca="1" si="42"/>
        <v>73</v>
      </c>
      <c r="N87" s="40">
        <f t="shared" ca="1" si="42"/>
        <v>73</v>
      </c>
      <c r="O87" s="40">
        <f t="shared" ca="1" si="42"/>
        <v>73</v>
      </c>
      <c r="P87" s="40">
        <f t="shared" ca="1" si="42"/>
        <v>73</v>
      </c>
      <c r="Q87" s="40">
        <f t="shared" ca="1" si="42"/>
        <v>73</v>
      </c>
      <c r="R87" s="40">
        <f t="shared" ca="1" si="42"/>
        <v>73</v>
      </c>
      <c r="S87" s="40">
        <f t="shared" ca="1" si="41"/>
        <v>73</v>
      </c>
      <c r="T87" s="40">
        <f t="shared" ca="1" si="41"/>
        <v>73</v>
      </c>
      <c r="U87" s="40">
        <f t="shared" ca="1" si="41"/>
        <v>73</v>
      </c>
      <c r="V87" s="40">
        <f t="shared" ca="1" si="41"/>
        <v>73</v>
      </c>
    </row>
    <row r="88" spans="1:22" s="3" customFormat="1" x14ac:dyDescent="0.25">
      <c r="A88" s="272"/>
      <c r="B88" s="36" t="s">
        <v>56</v>
      </c>
      <c r="C88" s="40">
        <f t="shared" ca="1" si="42"/>
        <v>8</v>
      </c>
      <c r="D88" s="40">
        <f t="shared" ca="1" si="41"/>
        <v>8</v>
      </c>
      <c r="E88" s="40">
        <f t="shared" ca="1" si="41"/>
        <v>8</v>
      </c>
      <c r="F88" s="40">
        <f t="shared" ca="1" si="41"/>
        <v>8</v>
      </c>
      <c r="G88" s="40">
        <f t="shared" ca="1" si="41"/>
        <v>8</v>
      </c>
      <c r="H88" s="40">
        <f t="shared" ca="1" si="41"/>
        <v>8</v>
      </c>
      <c r="I88" s="40">
        <f t="shared" ca="1" si="41"/>
        <v>8</v>
      </c>
      <c r="J88" s="40">
        <f t="shared" ca="1" si="41"/>
        <v>8</v>
      </c>
      <c r="K88" s="40">
        <f t="shared" ca="1" si="41"/>
        <v>8</v>
      </c>
      <c r="L88" s="40">
        <f t="shared" ca="1" si="41"/>
        <v>8</v>
      </c>
      <c r="M88" s="40">
        <f t="shared" ca="1" si="41"/>
        <v>8</v>
      </c>
      <c r="N88" s="40">
        <f t="shared" ca="1" si="41"/>
        <v>8</v>
      </c>
      <c r="O88" s="40">
        <f t="shared" ca="1" si="41"/>
        <v>8</v>
      </c>
      <c r="P88" s="40">
        <f t="shared" ca="1" si="41"/>
        <v>8</v>
      </c>
      <c r="Q88" s="40">
        <f t="shared" ca="1" si="41"/>
        <v>8</v>
      </c>
      <c r="R88" s="40">
        <f t="shared" ca="1" si="41"/>
        <v>8</v>
      </c>
      <c r="S88" s="40">
        <f t="shared" ca="1" si="41"/>
        <v>8</v>
      </c>
      <c r="T88" s="40">
        <f t="shared" ca="1" si="41"/>
        <v>8</v>
      </c>
      <c r="U88" s="40">
        <f t="shared" ca="1" si="41"/>
        <v>8</v>
      </c>
      <c r="V88" s="40">
        <f t="shared" ca="1" si="41"/>
        <v>8</v>
      </c>
    </row>
    <row r="89" spans="1:22" s="3" customFormat="1" x14ac:dyDescent="0.25">
      <c r="A89" s="272"/>
      <c r="B89" s="36" t="s">
        <v>96</v>
      </c>
      <c r="C89" s="40">
        <f t="shared" ca="1" si="42"/>
        <v>0</v>
      </c>
      <c r="D89" s="40">
        <f t="shared" ca="1" si="41"/>
        <v>0</v>
      </c>
      <c r="E89" s="40">
        <f t="shared" ca="1" si="41"/>
        <v>0</v>
      </c>
      <c r="F89" s="40">
        <f t="shared" ca="1" si="41"/>
        <v>0</v>
      </c>
      <c r="G89" s="40">
        <f t="shared" ca="1" si="41"/>
        <v>0</v>
      </c>
      <c r="H89" s="40">
        <f t="shared" ca="1" si="41"/>
        <v>0</v>
      </c>
      <c r="I89" s="40">
        <f t="shared" ca="1" si="41"/>
        <v>0</v>
      </c>
      <c r="J89" s="40">
        <f t="shared" ca="1" si="41"/>
        <v>0</v>
      </c>
      <c r="K89" s="40">
        <f t="shared" ca="1" si="41"/>
        <v>0</v>
      </c>
      <c r="L89" s="40">
        <f t="shared" ca="1" si="41"/>
        <v>0</v>
      </c>
      <c r="M89" s="40">
        <f t="shared" ca="1" si="41"/>
        <v>0</v>
      </c>
      <c r="N89" s="40">
        <f t="shared" ca="1" si="41"/>
        <v>0</v>
      </c>
      <c r="O89" s="40">
        <f t="shared" ca="1" si="41"/>
        <v>0</v>
      </c>
      <c r="P89" s="40">
        <f t="shared" ca="1" si="41"/>
        <v>0</v>
      </c>
      <c r="Q89" s="40">
        <f t="shared" ca="1" si="41"/>
        <v>0</v>
      </c>
      <c r="R89" s="40">
        <f t="shared" ca="1" si="41"/>
        <v>0</v>
      </c>
      <c r="S89" s="40">
        <f t="shared" ca="1" si="41"/>
        <v>0</v>
      </c>
      <c r="T89" s="40">
        <f t="shared" ca="1" si="41"/>
        <v>0</v>
      </c>
      <c r="U89" s="40">
        <f t="shared" ca="1" si="41"/>
        <v>0</v>
      </c>
      <c r="V89" s="40">
        <f t="shared" ca="1" si="41"/>
        <v>0</v>
      </c>
    </row>
    <row r="90" spans="1:22" s="3" customFormat="1" x14ac:dyDescent="0.25">
      <c r="A90" s="272"/>
      <c r="B90" s="36" t="s">
        <v>60</v>
      </c>
      <c r="C90" s="40">
        <f t="shared" ca="1" si="42"/>
        <v>0.9</v>
      </c>
      <c r="D90" s="40">
        <f t="shared" ca="1" si="41"/>
        <v>0.8</v>
      </c>
      <c r="E90" s="40">
        <f t="shared" ca="1" si="41"/>
        <v>0.7</v>
      </c>
      <c r="F90" s="40">
        <f t="shared" ca="1" si="41"/>
        <v>0.6</v>
      </c>
      <c r="G90" s="40">
        <f t="shared" ca="1" si="41"/>
        <v>0.5</v>
      </c>
      <c r="H90" s="40">
        <f t="shared" ca="1" si="41"/>
        <v>0.4</v>
      </c>
      <c r="I90" s="40">
        <f t="shared" ca="1" si="41"/>
        <v>0.30000000000000004</v>
      </c>
      <c r="J90" s="40">
        <f t="shared" ca="1" si="41"/>
        <v>0.20000000000000007</v>
      </c>
      <c r="K90" s="40">
        <f t="shared" ca="1" si="41"/>
        <v>0.10000000000000009</v>
      </c>
      <c r="L90" s="40">
        <f t="shared" ca="1" si="41"/>
        <v>0</v>
      </c>
      <c r="M90" s="40">
        <f t="shared" ca="1" si="41"/>
        <v>0</v>
      </c>
      <c r="N90" s="40">
        <f t="shared" ca="1" si="41"/>
        <v>0</v>
      </c>
      <c r="O90" s="40">
        <f t="shared" ca="1" si="41"/>
        <v>0</v>
      </c>
      <c r="P90" s="40">
        <f t="shared" ca="1" si="41"/>
        <v>0</v>
      </c>
      <c r="Q90" s="40">
        <f t="shared" ca="1" si="41"/>
        <v>0</v>
      </c>
      <c r="R90" s="40">
        <f t="shared" ca="1" si="41"/>
        <v>0</v>
      </c>
      <c r="S90" s="40">
        <f t="shared" ca="1" si="41"/>
        <v>0</v>
      </c>
      <c r="T90" s="40">
        <f t="shared" ca="1" si="41"/>
        <v>0</v>
      </c>
      <c r="U90" s="40">
        <f t="shared" ca="1" si="41"/>
        <v>0</v>
      </c>
      <c r="V90" s="40">
        <f t="shared" ca="1" si="41"/>
        <v>0</v>
      </c>
    </row>
    <row r="91" spans="1:22" s="3" customFormat="1" x14ac:dyDescent="0.25">
      <c r="A91" s="272"/>
      <c r="B91" s="36" t="s">
        <v>97</v>
      </c>
      <c r="C91" s="40">
        <f t="shared" ca="1" si="42"/>
        <v>0</v>
      </c>
      <c r="D91" s="40">
        <f t="shared" ca="1" si="41"/>
        <v>0</v>
      </c>
      <c r="E91" s="40">
        <f t="shared" ca="1" si="41"/>
        <v>0</v>
      </c>
      <c r="F91" s="40">
        <f t="shared" ca="1" si="41"/>
        <v>0</v>
      </c>
      <c r="G91" s="40">
        <f t="shared" ca="1" si="41"/>
        <v>0</v>
      </c>
      <c r="H91" s="40">
        <f t="shared" ca="1" si="41"/>
        <v>0</v>
      </c>
      <c r="I91" s="40">
        <f t="shared" ca="1" si="41"/>
        <v>0</v>
      </c>
      <c r="J91" s="40">
        <f t="shared" ca="1" si="41"/>
        <v>0</v>
      </c>
      <c r="K91" s="40">
        <f t="shared" ca="1" si="41"/>
        <v>0</v>
      </c>
      <c r="L91" s="40">
        <f t="shared" ca="1" si="41"/>
        <v>0</v>
      </c>
      <c r="M91" s="40">
        <f t="shared" ca="1" si="41"/>
        <v>0</v>
      </c>
      <c r="N91" s="40">
        <f t="shared" ca="1" si="41"/>
        <v>0</v>
      </c>
      <c r="O91" s="40">
        <f t="shared" ca="1" si="41"/>
        <v>0</v>
      </c>
      <c r="P91" s="40">
        <f t="shared" ca="1" si="41"/>
        <v>0</v>
      </c>
      <c r="Q91" s="40">
        <f t="shared" ca="1" si="41"/>
        <v>0</v>
      </c>
      <c r="R91" s="40">
        <f t="shared" ca="1" si="41"/>
        <v>0</v>
      </c>
      <c r="S91" s="40">
        <f t="shared" ca="1" si="41"/>
        <v>0</v>
      </c>
      <c r="T91" s="40">
        <f t="shared" ca="1" si="41"/>
        <v>0</v>
      </c>
      <c r="U91" s="40">
        <f t="shared" ca="1" si="41"/>
        <v>0</v>
      </c>
      <c r="V91" s="40">
        <f t="shared" ca="1" si="41"/>
        <v>0</v>
      </c>
    </row>
    <row r="92" spans="1:22" s="3" customFormat="1" x14ac:dyDescent="0.25">
      <c r="A92" s="272"/>
      <c r="B92" s="36" t="s">
        <v>58</v>
      </c>
      <c r="C92" s="40" t="e">
        <f t="shared" si="42"/>
        <v>#REF!</v>
      </c>
      <c r="D92" s="40" t="e">
        <f t="shared" si="41"/>
        <v>#REF!</v>
      </c>
      <c r="E92" s="40" t="e">
        <f t="shared" si="41"/>
        <v>#REF!</v>
      </c>
      <c r="F92" s="40" t="e">
        <f t="shared" si="41"/>
        <v>#REF!</v>
      </c>
      <c r="G92" s="40" t="e">
        <f t="shared" si="41"/>
        <v>#REF!</v>
      </c>
      <c r="H92" s="40" t="e">
        <f t="shared" si="41"/>
        <v>#REF!</v>
      </c>
      <c r="I92" s="40" t="e">
        <f t="shared" si="41"/>
        <v>#REF!</v>
      </c>
      <c r="J92" s="40" t="e">
        <f t="shared" si="41"/>
        <v>#REF!</v>
      </c>
      <c r="K92" s="40" t="e">
        <f t="shared" si="41"/>
        <v>#REF!</v>
      </c>
      <c r="L92" s="40" t="e">
        <f t="shared" si="41"/>
        <v>#REF!</v>
      </c>
      <c r="M92" s="40" t="e">
        <f t="shared" si="41"/>
        <v>#REF!</v>
      </c>
      <c r="N92" s="40" t="e">
        <f t="shared" si="41"/>
        <v>#REF!</v>
      </c>
      <c r="O92" s="40" t="e">
        <f t="shared" si="41"/>
        <v>#REF!</v>
      </c>
      <c r="P92" s="40" t="e">
        <f t="shared" si="41"/>
        <v>#REF!</v>
      </c>
      <c r="Q92" s="40" t="e">
        <f t="shared" si="41"/>
        <v>#REF!</v>
      </c>
      <c r="R92" s="40" t="e">
        <f t="shared" si="41"/>
        <v>#REF!</v>
      </c>
      <c r="S92" s="40" t="e">
        <f t="shared" si="41"/>
        <v>#REF!</v>
      </c>
      <c r="T92" s="40" t="e">
        <f t="shared" si="41"/>
        <v>#REF!</v>
      </c>
      <c r="U92" s="40" t="e">
        <f t="shared" si="41"/>
        <v>#REF!</v>
      </c>
      <c r="V92" s="40" t="e">
        <f t="shared" si="41"/>
        <v>#REF!</v>
      </c>
    </row>
    <row r="93" spans="1:22" s="3" customFormat="1" x14ac:dyDescent="0.25">
      <c r="A93" s="272"/>
      <c r="B93" s="36" t="s">
        <v>61</v>
      </c>
      <c r="C93" s="40">
        <f t="shared" ca="1" si="42"/>
        <v>2.7</v>
      </c>
      <c r="D93" s="40">
        <f t="shared" ca="1" si="41"/>
        <v>2.4</v>
      </c>
      <c r="E93" s="40">
        <f t="shared" ca="1" si="41"/>
        <v>2.1</v>
      </c>
      <c r="F93" s="40">
        <f t="shared" ca="1" si="41"/>
        <v>1.8</v>
      </c>
      <c r="G93" s="40">
        <f t="shared" ca="1" si="41"/>
        <v>1.5</v>
      </c>
      <c r="H93" s="40">
        <f t="shared" ca="1" si="41"/>
        <v>1.2</v>
      </c>
      <c r="I93" s="40">
        <f t="shared" ca="1" si="41"/>
        <v>0.89999999999999991</v>
      </c>
      <c r="J93" s="40">
        <f t="shared" ca="1" si="41"/>
        <v>0.60000000000000009</v>
      </c>
      <c r="K93" s="40">
        <f t="shared" ca="1" si="41"/>
        <v>0.30000000000000027</v>
      </c>
      <c r="L93" s="40">
        <f t="shared" ca="1" si="41"/>
        <v>0</v>
      </c>
      <c r="M93" s="40">
        <f t="shared" ca="1" si="41"/>
        <v>0</v>
      </c>
      <c r="N93" s="40">
        <f t="shared" ca="1" si="41"/>
        <v>0</v>
      </c>
      <c r="O93" s="40">
        <f t="shared" ca="1" si="41"/>
        <v>0</v>
      </c>
      <c r="P93" s="40">
        <f t="shared" ca="1" si="41"/>
        <v>0</v>
      </c>
      <c r="Q93" s="40">
        <f t="shared" ca="1" si="41"/>
        <v>0</v>
      </c>
      <c r="R93" s="40">
        <f t="shared" ca="1" si="41"/>
        <v>0</v>
      </c>
      <c r="S93" s="40">
        <f t="shared" ca="1" si="41"/>
        <v>0</v>
      </c>
      <c r="T93" s="40">
        <f t="shared" ca="1" si="41"/>
        <v>0</v>
      </c>
      <c r="U93" s="40">
        <f t="shared" ca="1" si="41"/>
        <v>0</v>
      </c>
      <c r="V93" s="40">
        <f t="shared" ca="1" si="41"/>
        <v>0</v>
      </c>
    </row>
    <row r="94" spans="1:22" s="3" customFormat="1" x14ac:dyDescent="0.25">
      <c r="A94" s="272"/>
      <c r="B94" s="55" t="s">
        <v>100</v>
      </c>
      <c r="C94" s="56" t="e">
        <f ca="1">SUM(C86:C93)</f>
        <v>#REF!</v>
      </c>
      <c r="D94" s="56" t="e">
        <f t="shared" ref="D94:V94" ca="1" si="43">SUM(D86:D93)</f>
        <v>#REF!</v>
      </c>
      <c r="E94" s="56" t="e">
        <f t="shared" ca="1" si="43"/>
        <v>#REF!</v>
      </c>
      <c r="F94" s="56" t="e">
        <f t="shared" ca="1" si="43"/>
        <v>#REF!</v>
      </c>
      <c r="G94" s="56" t="e">
        <f t="shared" ca="1" si="43"/>
        <v>#REF!</v>
      </c>
      <c r="H94" s="56" t="e">
        <f t="shared" ca="1" si="43"/>
        <v>#REF!</v>
      </c>
      <c r="I94" s="56" t="e">
        <f t="shared" ca="1" si="43"/>
        <v>#REF!</v>
      </c>
      <c r="J94" s="56" t="e">
        <f t="shared" ca="1" si="43"/>
        <v>#REF!</v>
      </c>
      <c r="K94" s="56" t="e">
        <f t="shared" ca="1" si="43"/>
        <v>#REF!</v>
      </c>
      <c r="L94" s="56" t="e">
        <f t="shared" ca="1" si="43"/>
        <v>#REF!</v>
      </c>
      <c r="M94" s="56" t="e">
        <f t="shared" ca="1" si="43"/>
        <v>#REF!</v>
      </c>
      <c r="N94" s="56" t="e">
        <f t="shared" ca="1" si="43"/>
        <v>#REF!</v>
      </c>
      <c r="O94" s="56" t="e">
        <f t="shared" ca="1" si="43"/>
        <v>#REF!</v>
      </c>
      <c r="P94" s="56" t="e">
        <f t="shared" ca="1" si="43"/>
        <v>#REF!</v>
      </c>
      <c r="Q94" s="56" t="e">
        <f t="shared" ca="1" si="43"/>
        <v>#REF!</v>
      </c>
      <c r="R94" s="56" t="e">
        <f t="shared" ca="1" si="43"/>
        <v>#REF!</v>
      </c>
      <c r="S94" s="56" t="e">
        <f t="shared" ca="1" si="43"/>
        <v>#REF!</v>
      </c>
      <c r="T94" s="56" t="e">
        <f t="shared" ca="1" si="43"/>
        <v>#REF!</v>
      </c>
      <c r="U94" s="56" t="e">
        <f t="shared" ca="1" si="43"/>
        <v>#REF!</v>
      </c>
      <c r="V94" s="56" t="e">
        <f t="shared" ca="1" si="43"/>
        <v>#REF!</v>
      </c>
    </row>
    <row r="96" spans="1:22" ht="14.4" x14ac:dyDescent="0.3">
      <c r="A96" s="105" t="s">
        <v>149</v>
      </c>
    </row>
  </sheetData>
  <mergeCells count="14">
    <mergeCell ref="A74:A82"/>
    <mergeCell ref="A86:A94"/>
    <mergeCell ref="A2:A10"/>
    <mergeCell ref="A14:A22"/>
    <mergeCell ref="A26:A34"/>
    <mergeCell ref="A62:A70"/>
    <mergeCell ref="A38:A46"/>
    <mergeCell ref="A50:A58"/>
    <mergeCell ref="A24:B24"/>
    <mergeCell ref="A36:B36"/>
    <mergeCell ref="A48:B48"/>
    <mergeCell ref="A60:B60"/>
    <mergeCell ref="A72:B72"/>
    <mergeCell ref="A84:B84"/>
  </mergeCells>
  <conditionalFormatting sqref="C2:V9">
    <cfRule type="dataBar" priority="1">
      <dataBar>
        <cfvo type="min"/>
        <cfvo type="max"/>
        <color rgb="FF638EC6"/>
      </dataBar>
      <extLst>
        <ext xmlns:x14="http://schemas.microsoft.com/office/spreadsheetml/2009/9/main" uri="{B025F937-C7B1-47D3-B67F-A62EFF666E3E}">
          <x14:id>{231B5313-97E3-4C93-94AB-6D5B432A2F23}</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231B5313-97E3-4C93-94AB-6D5B432A2F23}">
            <x14:dataBar minLength="0" maxLength="100" border="1" negativeBarBorderColorSameAsPositive="0">
              <x14:cfvo type="autoMin"/>
              <x14:cfvo type="autoMax"/>
              <x14:borderColor rgb="FF638EC6"/>
              <x14:negativeFillColor rgb="FFFF0000"/>
              <x14:negativeBorderColor rgb="FFFF0000"/>
              <x14:axisColor rgb="FF000000"/>
            </x14:dataBar>
          </x14:cfRule>
          <xm:sqref>C2:V9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1DA15-4524-41AA-8ED9-217CAF60EA8F}">
  <sheetPr codeName="Sheet21">
    <tabColor rgb="FF92D050"/>
  </sheetPr>
  <dimension ref="A1:V233"/>
  <sheetViews>
    <sheetView zoomScaleNormal="100" workbookViewId="0">
      <selection activeCell="H71" sqref="H71"/>
    </sheetView>
  </sheetViews>
  <sheetFormatPr defaultRowHeight="13.8" x14ac:dyDescent="0.25"/>
  <cols>
    <col min="1" max="1" width="18.6640625" style="3" customWidth="1"/>
    <col min="2" max="2" width="51.88671875" style="3" bestFit="1" customWidth="1"/>
    <col min="3" max="11" width="9.44140625" style="90" customWidth="1"/>
    <col min="12" max="12" width="9.44140625" style="98" customWidth="1"/>
    <col min="13" max="22" width="9.44140625" style="90" customWidth="1"/>
    <col min="23" max="16384" width="8.88671875" style="3"/>
  </cols>
  <sheetData>
    <row r="1" spans="1:22" s="12" customFormat="1" x14ac:dyDescent="0.25">
      <c r="A1" s="33" t="s">
        <v>32</v>
      </c>
      <c r="B1" s="33" t="s">
        <v>144</v>
      </c>
      <c r="C1" s="33">
        <v>2021</v>
      </c>
      <c r="D1" s="34">
        <v>2022</v>
      </c>
      <c r="E1" s="33">
        <v>2023</v>
      </c>
      <c r="F1" s="34">
        <v>2024</v>
      </c>
      <c r="G1" s="33">
        <v>2025</v>
      </c>
      <c r="H1" s="34">
        <v>2026</v>
      </c>
      <c r="I1" s="33">
        <v>2027</v>
      </c>
      <c r="J1" s="34">
        <v>2028</v>
      </c>
      <c r="K1" s="33">
        <v>2029</v>
      </c>
      <c r="L1" s="72">
        <v>2030</v>
      </c>
      <c r="M1" s="73">
        <v>2031</v>
      </c>
      <c r="N1" s="34">
        <v>2032</v>
      </c>
      <c r="O1" s="33">
        <v>2033</v>
      </c>
      <c r="P1" s="34">
        <v>2034</v>
      </c>
      <c r="Q1" s="33">
        <v>2035</v>
      </c>
      <c r="R1" s="34">
        <v>2036</v>
      </c>
      <c r="S1" s="33">
        <v>2037</v>
      </c>
      <c r="T1" s="34">
        <v>2038</v>
      </c>
      <c r="U1" s="33">
        <v>2039</v>
      </c>
      <c r="V1" s="34">
        <v>2040</v>
      </c>
    </row>
    <row r="2" spans="1:22" x14ac:dyDescent="0.25">
      <c r="A2" s="35" t="s">
        <v>63</v>
      </c>
      <c r="B2" s="36" t="s">
        <v>57</v>
      </c>
      <c r="C2" s="44">
        <v>1</v>
      </c>
      <c r="D2" s="44">
        <v>1</v>
      </c>
      <c r="E2" s="44">
        <v>0</v>
      </c>
      <c r="F2" s="44">
        <v>0</v>
      </c>
      <c r="G2" s="44">
        <v>0</v>
      </c>
      <c r="H2" s="44">
        <v>0</v>
      </c>
      <c r="I2" s="44">
        <v>0</v>
      </c>
      <c r="J2" s="44">
        <v>0</v>
      </c>
      <c r="K2" s="44">
        <v>0</v>
      </c>
      <c r="L2" s="74">
        <v>0</v>
      </c>
      <c r="M2" s="75">
        <v>0</v>
      </c>
      <c r="N2" s="44">
        <v>0</v>
      </c>
      <c r="O2" s="44">
        <v>0</v>
      </c>
      <c r="P2" s="44">
        <v>0</v>
      </c>
      <c r="Q2" s="44">
        <v>0</v>
      </c>
      <c r="R2" s="44">
        <v>0</v>
      </c>
      <c r="S2" s="44">
        <v>0</v>
      </c>
      <c r="T2" s="44">
        <v>0</v>
      </c>
      <c r="U2" s="44">
        <v>0</v>
      </c>
      <c r="V2" s="44">
        <v>0</v>
      </c>
    </row>
    <row r="3" spans="1:22" x14ac:dyDescent="0.25">
      <c r="A3" s="35" t="s">
        <v>33</v>
      </c>
      <c r="B3" s="36" t="s">
        <v>57</v>
      </c>
      <c r="C3" s="44">
        <v>1</v>
      </c>
      <c r="D3" s="44">
        <v>1</v>
      </c>
      <c r="E3" s="44">
        <v>1</v>
      </c>
      <c r="F3" s="44">
        <v>1</v>
      </c>
      <c r="G3" s="44">
        <v>0</v>
      </c>
      <c r="H3" s="44">
        <v>0</v>
      </c>
      <c r="I3" s="44">
        <v>0</v>
      </c>
      <c r="J3" s="44">
        <v>0</v>
      </c>
      <c r="K3" s="44">
        <v>0</v>
      </c>
      <c r="L3" s="74">
        <v>0</v>
      </c>
      <c r="M3" s="75">
        <v>0</v>
      </c>
      <c r="N3" s="44">
        <v>0</v>
      </c>
      <c r="O3" s="44">
        <v>0</v>
      </c>
      <c r="P3" s="44">
        <v>0</v>
      </c>
      <c r="Q3" s="44">
        <v>0</v>
      </c>
      <c r="R3" s="44">
        <v>0</v>
      </c>
      <c r="S3" s="44">
        <v>0</v>
      </c>
      <c r="T3" s="44">
        <v>0</v>
      </c>
      <c r="U3" s="44">
        <v>0</v>
      </c>
      <c r="V3" s="44">
        <v>0</v>
      </c>
    </row>
    <row r="4" spans="1:22" x14ac:dyDescent="0.25">
      <c r="A4" s="35" t="s">
        <v>65</v>
      </c>
      <c r="B4" s="36" t="s">
        <v>57</v>
      </c>
      <c r="C4" s="44">
        <v>1</v>
      </c>
      <c r="D4" s="44">
        <v>1</v>
      </c>
      <c r="E4" s="44">
        <v>1</v>
      </c>
      <c r="F4" s="44">
        <v>1</v>
      </c>
      <c r="G4" s="44">
        <v>1</v>
      </c>
      <c r="H4" s="44">
        <v>1</v>
      </c>
      <c r="I4" s="44">
        <v>0</v>
      </c>
      <c r="J4" s="44">
        <v>0</v>
      </c>
      <c r="K4" s="44">
        <v>0</v>
      </c>
      <c r="L4" s="74">
        <v>0</v>
      </c>
      <c r="M4" s="75">
        <v>0</v>
      </c>
      <c r="N4" s="44">
        <v>0</v>
      </c>
      <c r="O4" s="44">
        <v>0</v>
      </c>
      <c r="P4" s="44">
        <v>0</v>
      </c>
      <c r="Q4" s="44">
        <v>0</v>
      </c>
      <c r="R4" s="44">
        <v>0</v>
      </c>
      <c r="S4" s="44">
        <v>0</v>
      </c>
      <c r="T4" s="44">
        <v>0</v>
      </c>
      <c r="U4" s="44">
        <v>0</v>
      </c>
      <c r="V4" s="44">
        <v>0</v>
      </c>
    </row>
    <row r="5" spans="1:22" x14ac:dyDescent="0.25">
      <c r="A5" s="35" t="s">
        <v>66</v>
      </c>
      <c r="B5" s="42" t="s">
        <v>59</v>
      </c>
      <c r="C5" s="61">
        <v>1</v>
      </c>
      <c r="D5" s="61">
        <v>1</v>
      </c>
      <c r="E5" s="61">
        <v>1</v>
      </c>
      <c r="F5" s="61">
        <v>1</v>
      </c>
      <c r="G5" s="61">
        <v>1</v>
      </c>
      <c r="H5" s="61">
        <v>1</v>
      </c>
      <c r="I5" s="61">
        <v>1</v>
      </c>
      <c r="J5" s="61">
        <v>1</v>
      </c>
      <c r="K5" s="61">
        <v>1</v>
      </c>
      <c r="L5" s="76">
        <v>1</v>
      </c>
      <c r="M5" s="77">
        <v>1</v>
      </c>
      <c r="N5" s="61">
        <v>1</v>
      </c>
      <c r="O5" s="61">
        <v>1</v>
      </c>
      <c r="P5" s="61">
        <v>1</v>
      </c>
      <c r="Q5" s="61">
        <v>1</v>
      </c>
      <c r="R5" s="61">
        <v>1</v>
      </c>
      <c r="S5" s="61">
        <v>1</v>
      </c>
      <c r="T5" s="61">
        <v>1</v>
      </c>
      <c r="U5" s="61">
        <v>1</v>
      </c>
      <c r="V5" s="61">
        <v>1</v>
      </c>
    </row>
    <row r="6" spans="1:22" x14ac:dyDescent="0.25">
      <c r="A6" s="35" t="s">
        <v>67</v>
      </c>
      <c r="B6" s="43" t="s">
        <v>58</v>
      </c>
      <c r="C6" s="35">
        <v>1</v>
      </c>
      <c r="D6" s="35">
        <v>1</v>
      </c>
      <c r="E6" s="35">
        <v>1</v>
      </c>
      <c r="F6" s="35">
        <v>1</v>
      </c>
      <c r="G6" s="35">
        <v>0</v>
      </c>
      <c r="H6" s="35">
        <v>0</v>
      </c>
      <c r="I6" s="35">
        <v>0</v>
      </c>
      <c r="J6" s="35">
        <v>0</v>
      </c>
      <c r="K6" s="35">
        <v>0</v>
      </c>
      <c r="L6" s="78">
        <v>0</v>
      </c>
      <c r="M6" s="79">
        <v>0</v>
      </c>
      <c r="N6" s="35">
        <v>0</v>
      </c>
      <c r="O6" s="35">
        <v>0</v>
      </c>
      <c r="P6" s="35">
        <v>0</v>
      </c>
      <c r="Q6" s="35">
        <v>0</v>
      </c>
      <c r="R6" s="35">
        <v>0</v>
      </c>
      <c r="S6" s="35">
        <v>0</v>
      </c>
      <c r="T6" s="35">
        <v>0</v>
      </c>
      <c r="U6" s="35">
        <v>0</v>
      </c>
      <c r="V6" s="35">
        <v>0</v>
      </c>
    </row>
    <row r="7" spans="1:22" x14ac:dyDescent="0.25">
      <c r="A7" s="35" t="s">
        <v>68</v>
      </c>
      <c r="B7" s="36" t="s">
        <v>57</v>
      </c>
      <c r="C7" s="35">
        <v>1</v>
      </c>
      <c r="D7" s="35">
        <v>1</v>
      </c>
      <c r="E7" s="35">
        <v>1</v>
      </c>
      <c r="F7" s="35">
        <v>1</v>
      </c>
      <c r="G7" s="35">
        <v>1</v>
      </c>
      <c r="H7" s="35">
        <v>1</v>
      </c>
      <c r="I7" s="35">
        <v>0</v>
      </c>
      <c r="J7" s="35">
        <v>0</v>
      </c>
      <c r="K7" s="35">
        <v>0</v>
      </c>
      <c r="L7" s="78">
        <v>0</v>
      </c>
      <c r="M7" s="79">
        <v>0</v>
      </c>
      <c r="N7" s="35">
        <v>0</v>
      </c>
      <c r="O7" s="35">
        <v>0</v>
      </c>
      <c r="P7" s="35">
        <v>0</v>
      </c>
      <c r="Q7" s="35">
        <v>0</v>
      </c>
      <c r="R7" s="35">
        <v>0</v>
      </c>
      <c r="S7" s="35">
        <v>0</v>
      </c>
      <c r="T7" s="35">
        <v>0</v>
      </c>
      <c r="U7" s="35">
        <v>0</v>
      </c>
      <c r="V7" s="35">
        <v>0</v>
      </c>
    </row>
    <row r="8" spans="1:22" x14ac:dyDescent="0.25">
      <c r="A8" s="35" t="s">
        <v>34</v>
      </c>
      <c r="B8" s="44" t="s">
        <v>64</v>
      </c>
      <c r="C8" s="44">
        <v>1</v>
      </c>
      <c r="D8" s="44">
        <v>1</v>
      </c>
      <c r="E8" s="44">
        <v>1</v>
      </c>
      <c r="F8" s="44">
        <v>1</v>
      </c>
      <c r="G8" s="44">
        <v>1</v>
      </c>
      <c r="H8" s="44">
        <v>1</v>
      </c>
      <c r="I8" s="44">
        <v>1</v>
      </c>
      <c r="J8" s="44">
        <v>1</v>
      </c>
      <c r="K8" s="44">
        <v>1</v>
      </c>
      <c r="L8" s="74">
        <v>1</v>
      </c>
      <c r="M8" s="75">
        <v>1</v>
      </c>
      <c r="N8" s="44">
        <v>1</v>
      </c>
      <c r="O8" s="44">
        <v>1</v>
      </c>
      <c r="P8" s="44">
        <v>1</v>
      </c>
      <c r="Q8" s="44">
        <v>1</v>
      </c>
      <c r="R8" s="44">
        <v>1</v>
      </c>
      <c r="S8" s="44">
        <v>1</v>
      </c>
      <c r="T8" s="44">
        <v>1</v>
      </c>
      <c r="U8" s="44">
        <v>1</v>
      </c>
      <c r="V8" s="44">
        <v>1</v>
      </c>
    </row>
    <row r="9" spans="1:22" x14ac:dyDescent="0.25">
      <c r="A9" s="35" t="s">
        <v>69</v>
      </c>
      <c r="B9" s="36" t="s">
        <v>57</v>
      </c>
      <c r="C9" s="44"/>
      <c r="D9" s="44"/>
      <c r="E9" s="44"/>
      <c r="F9" s="44"/>
      <c r="G9" s="44"/>
      <c r="H9" s="44"/>
      <c r="I9" s="44"/>
      <c r="J9" s="44"/>
      <c r="K9" s="44"/>
      <c r="L9" s="74"/>
      <c r="M9" s="75"/>
      <c r="N9" s="44"/>
      <c r="O9" s="44"/>
      <c r="P9" s="44"/>
      <c r="Q9" s="44"/>
      <c r="R9" s="44"/>
      <c r="S9" s="44"/>
      <c r="T9" s="44"/>
      <c r="U9" s="44"/>
      <c r="V9" s="44"/>
    </row>
    <row r="10" spans="1:22" x14ac:dyDescent="0.25">
      <c r="A10" s="35" t="s">
        <v>70</v>
      </c>
      <c r="B10" s="43" t="s">
        <v>59</v>
      </c>
      <c r="C10" s="35">
        <v>1</v>
      </c>
      <c r="D10" s="35">
        <v>1</v>
      </c>
      <c r="E10" s="35">
        <v>1</v>
      </c>
      <c r="F10" s="35">
        <v>1</v>
      </c>
      <c r="G10" s="35">
        <v>1</v>
      </c>
      <c r="H10" s="35">
        <v>1</v>
      </c>
      <c r="I10" s="35">
        <v>1</v>
      </c>
      <c r="J10" s="35">
        <v>1</v>
      </c>
      <c r="K10" s="35">
        <v>1</v>
      </c>
      <c r="L10" s="78">
        <v>1</v>
      </c>
      <c r="M10" s="79">
        <v>0</v>
      </c>
      <c r="N10" s="35">
        <v>0</v>
      </c>
      <c r="O10" s="35">
        <v>0</v>
      </c>
      <c r="P10" s="35">
        <v>0</v>
      </c>
      <c r="Q10" s="35">
        <v>0</v>
      </c>
      <c r="R10" s="35">
        <v>0</v>
      </c>
      <c r="S10" s="35">
        <v>0</v>
      </c>
      <c r="T10" s="35">
        <v>0</v>
      </c>
      <c r="U10" s="35">
        <v>0</v>
      </c>
      <c r="V10" s="35">
        <v>0</v>
      </c>
    </row>
    <row r="11" spans="1:22" x14ac:dyDescent="0.25">
      <c r="A11" s="35" t="s">
        <v>71</v>
      </c>
      <c r="B11" s="43" t="s">
        <v>58</v>
      </c>
      <c r="C11" s="35">
        <v>1</v>
      </c>
      <c r="D11" s="35">
        <v>1</v>
      </c>
      <c r="E11" s="35">
        <v>1</v>
      </c>
      <c r="F11" s="35">
        <v>1</v>
      </c>
      <c r="G11" s="35">
        <v>1</v>
      </c>
      <c r="H11" s="35">
        <v>1</v>
      </c>
      <c r="I11" s="35">
        <v>1</v>
      </c>
      <c r="J11" s="35">
        <v>1</v>
      </c>
      <c r="K11" s="35">
        <v>1</v>
      </c>
      <c r="L11" s="78">
        <v>1</v>
      </c>
      <c r="M11" s="79">
        <v>1</v>
      </c>
      <c r="N11" s="35">
        <v>1</v>
      </c>
      <c r="O11" s="35">
        <v>1</v>
      </c>
      <c r="P11" s="35">
        <v>1</v>
      </c>
      <c r="Q11" s="35">
        <v>1</v>
      </c>
      <c r="R11" s="35">
        <v>1</v>
      </c>
      <c r="S11" s="35">
        <v>1</v>
      </c>
      <c r="T11" s="35">
        <v>1</v>
      </c>
      <c r="U11" s="35">
        <v>1</v>
      </c>
      <c r="V11" s="35">
        <v>1</v>
      </c>
    </row>
    <row r="12" spans="1:22" x14ac:dyDescent="0.25">
      <c r="A12" s="35" t="s">
        <v>72</v>
      </c>
      <c r="B12" s="42" t="s">
        <v>59</v>
      </c>
      <c r="C12" s="35">
        <v>1</v>
      </c>
      <c r="D12" s="35">
        <v>1</v>
      </c>
      <c r="E12" s="35">
        <v>1</v>
      </c>
      <c r="F12" s="35">
        <v>1</v>
      </c>
      <c r="G12" s="35">
        <v>1</v>
      </c>
      <c r="H12" s="35">
        <v>1</v>
      </c>
      <c r="I12" s="35">
        <v>1</v>
      </c>
      <c r="J12" s="35">
        <v>1</v>
      </c>
      <c r="K12" s="35">
        <v>1</v>
      </c>
      <c r="L12" s="78">
        <v>1</v>
      </c>
      <c r="M12" s="79">
        <v>1</v>
      </c>
      <c r="N12" s="35">
        <v>1</v>
      </c>
      <c r="O12" s="35">
        <v>1</v>
      </c>
      <c r="P12" s="35">
        <v>1</v>
      </c>
      <c r="Q12" s="35">
        <v>1</v>
      </c>
      <c r="R12" s="35">
        <v>1</v>
      </c>
      <c r="S12" s="35">
        <v>1</v>
      </c>
      <c r="T12" s="35">
        <v>1</v>
      </c>
      <c r="U12" s="35">
        <v>1</v>
      </c>
      <c r="V12" s="35">
        <v>1</v>
      </c>
    </row>
    <row r="13" spans="1:22" x14ac:dyDescent="0.25">
      <c r="A13" s="35" t="s">
        <v>82</v>
      </c>
      <c r="B13" s="44" t="s">
        <v>64</v>
      </c>
      <c r="C13" s="35">
        <v>1</v>
      </c>
      <c r="D13" s="35">
        <v>1</v>
      </c>
      <c r="E13" s="35">
        <v>1</v>
      </c>
      <c r="F13" s="35">
        <v>0</v>
      </c>
      <c r="G13" s="35">
        <v>0</v>
      </c>
      <c r="H13" s="35">
        <v>0</v>
      </c>
      <c r="I13" s="35">
        <v>0</v>
      </c>
      <c r="J13" s="35">
        <v>0</v>
      </c>
      <c r="K13" s="35">
        <v>0</v>
      </c>
      <c r="L13" s="78">
        <v>0</v>
      </c>
      <c r="M13" s="79">
        <v>0</v>
      </c>
      <c r="N13" s="35">
        <v>0</v>
      </c>
      <c r="O13" s="35">
        <v>0</v>
      </c>
      <c r="P13" s="35">
        <v>0</v>
      </c>
      <c r="Q13" s="35">
        <v>0</v>
      </c>
      <c r="R13" s="35">
        <v>0</v>
      </c>
      <c r="S13" s="35">
        <v>0</v>
      </c>
      <c r="T13" s="35">
        <v>0</v>
      </c>
      <c r="U13" s="35">
        <v>0</v>
      </c>
      <c r="V13" s="35">
        <v>0</v>
      </c>
    </row>
    <row r="14" spans="1:22" x14ac:dyDescent="0.25">
      <c r="A14" s="35" t="s">
        <v>35</v>
      </c>
      <c r="B14" s="36" t="s">
        <v>57</v>
      </c>
      <c r="C14" s="35">
        <v>1</v>
      </c>
      <c r="D14" s="35">
        <v>1</v>
      </c>
      <c r="E14" s="35">
        <v>1</v>
      </c>
      <c r="F14" s="35">
        <v>1</v>
      </c>
      <c r="G14" s="35">
        <v>1</v>
      </c>
      <c r="H14" s="35">
        <v>1</v>
      </c>
      <c r="I14" s="35">
        <v>1</v>
      </c>
      <c r="J14" s="35">
        <v>0</v>
      </c>
      <c r="K14" s="35">
        <v>0</v>
      </c>
      <c r="L14" s="78">
        <v>0</v>
      </c>
      <c r="M14" s="79">
        <v>0</v>
      </c>
      <c r="N14" s="35">
        <v>0</v>
      </c>
      <c r="O14" s="35">
        <v>0</v>
      </c>
      <c r="P14" s="35">
        <v>0</v>
      </c>
      <c r="Q14" s="35">
        <v>0</v>
      </c>
      <c r="R14" s="35">
        <v>0</v>
      </c>
      <c r="S14" s="35">
        <v>0</v>
      </c>
      <c r="T14" s="35">
        <v>0</v>
      </c>
      <c r="U14" s="35">
        <v>0</v>
      </c>
      <c r="V14" s="35">
        <v>0</v>
      </c>
    </row>
    <row r="15" spans="1:22" x14ac:dyDescent="0.25">
      <c r="A15" s="48" t="s">
        <v>83</v>
      </c>
      <c r="B15" s="36" t="s">
        <v>56</v>
      </c>
      <c r="C15" s="35">
        <v>1</v>
      </c>
      <c r="D15" s="35">
        <v>1</v>
      </c>
      <c r="E15" s="35">
        <v>1</v>
      </c>
      <c r="F15" s="35">
        <v>1</v>
      </c>
      <c r="G15" s="35">
        <v>1</v>
      </c>
      <c r="H15" s="35">
        <v>1</v>
      </c>
      <c r="I15" s="35">
        <v>1</v>
      </c>
      <c r="J15" s="35">
        <v>1</v>
      </c>
      <c r="K15" s="35">
        <v>1</v>
      </c>
      <c r="L15" s="78">
        <v>1</v>
      </c>
      <c r="M15" s="79">
        <v>1</v>
      </c>
      <c r="N15" s="35">
        <v>1</v>
      </c>
      <c r="O15" s="35">
        <v>1</v>
      </c>
      <c r="P15" s="35">
        <v>1</v>
      </c>
      <c r="Q15" s="35">
        <v>1</v>
      </c>
      <c r="R15" s="35">
        <v>1</v>
      </c>
      <c r="S15" s="35">
        <v>1</v>
      </c>
      <c r="T15" s="35">
        <v>1</v>
      </c>
      <c r="U15" s="35">
        <v>1</v>
      </c>
      <c r="V15" s="35">
        <v>1</v>
      </c>
    </row>
    <row r="16" spans="1:22" x14ac:dyDescent="0.25">
      <c r="A16" s="48" t="s">
        <v>84</v>
      </c>
      <c r="B16" s="36" t="s">
        <v>56</v>
      </c>
      <c r="C16" s="35">
        <v>1</v>
      </c>
      <c r="D16" s="35">
        <v>1</v>
      </c>
      <c r="E16" s="35">
        <v>1</v>
      </c>
      <c r="F16" s="35">
        <v>1</v>
      </c>
      <c r="G16" s="35">
        <v>1</v>
      </c>
      <c r="H16" s="35">
        <v>1</v>
      </c>
      <c r="I16" s="35">
        <v>1</v>
      </c>
      <c r="J16" s="35">
        <v>1</v>
      </c>
      <c r="K16" s="35">
        <v>1</v>
      </c>
      <c r="L16" s="78">
        <v>1</v>
      </c>
      <c r="M16" s="79">
        <v>1</v>
      </c>
      <c r="N16" s="35">
        <v>1</v>
      </c>
      <c r="O16" s="35">
        <v>1</v>
      </c>
      <c r="P16" s="35">
        <v>1</v>
      </c>
      <c r="Q16" s="35">
        <v>1</v>
      </c>
      <c r="R16" s="35">
        <v>1</v>
      </c>
      <c r="S16" s="35">
        <v>1</v>
      </c>
      <c r="T16" s="35">
        <v>1</v>
      </c>
      <c r="U16" s="35">
        <v>1</v>
      </c>
      <c r="V16" s="35">
        <v>1</v>
      </c>
    </row>
    <row r="17" spans="1:22" x14ac:dyDescent="0.25">
      <c r="A17" s="48" t="s">
        <v>85</v>
      </c>
      <c r="B17" s="36" t="s">
        <v>56</v>
      </c>
      <c r="C17" s="35">
        <v>1</v>
      </c>
      <c r="D17" s="35">
        <v>1</v>
      </c>
      <c r="E17" s="35">
        <v>1</v>
      </c>
      <c r="F17" s="35">
        <v>1</v>
      </c>
      <c r="G17" s="35">
        <v>1</v>
      </c>
      <c r="H17" s="35">
        <v>1</v>
      </c>
      <c r="I17" s="35">
        <v>1</v>
      </c>
      <c r="J17" s="35">
        <v>1</v>
      </c>
      <c r="K17" s="35">
        <v>1</v>
      </c>
      <c r="L17" s="78">
        <v>1</v>
      </c>
      <c r="M17" s="79">
        <v>1</v>
      </c>
      <c r="N17" s="35">
        <v>1</v>
      </c>
      <c r="O17" s="35">
        <v>1</v>
      </c>
      <c r="P17" s="35">
        <v>1</v>
      </c>
      <c r="Q17" s="35">
        <v>1</v>
      </c>
      <c r="R17" s="35">
        <v>1</v>
      </c>
      <c r="S17" s="35">
        <v>1</v>
      </c>
      <c r="T17" s="35">
        <v>1</v>
      </c>
      <c r="U17" s="35">
        <v>1</v>
      </c>
      <c r="V17" s="35">
        <v>1</v>
      </c>
    </row>
    <row r="18" spans="1:22" x14ac:dyDescent="0.25">
      <c r="A18" s="48" t="s">
        <v>86</v>
      </c>
      <c r="B18" s="36" t="s">
        <v>56</v>
      </c>
      <c r="C18" s="35">
        <v>1</v>
      </c>
      <c r="D18" s="35">
        <v>1</v>
      </c>
      <c r="E18" s="35">
        <v>1</v>
      </c>
      <c r="F18" s="35">
        <v>1</v>
      </c>
      <c r="G18" s="35">
        <v>1</v>
      </c>
      <c r="H18" s="35">
        <v>1</v>
      </c>
      <c r="I18" s="35">
        <v>1</v>
      </c>
      <c r="J18" s="35">
        <v>1</v>
      </c>
      <c r="K18" s="35">
        <v>1</v>
      </c>
      <c r="L18" s="78">
        <v>1</v>
      </c>
      <c r="M18" s="79">
        <v>1</v>
      </c>
      <c r="N18" s="35">
        <v>1</v>
      </c>
      <c r="O18" s="35">
        <v>1</v>
      </c>
      <c r="P18" s="35">
        <v>1</v>
      </c>
      <c r="Q18" s="35">
        <v>1</v>
      </c>
      <c r="R18" s="35">
        <v>1</v>
      </c>
      <c r="S18" s="35">
        <v>1</v>
      </c>
      <c r="T18" s="35">
        <v>1</v>
      </c>
      <c r="U18" s="35">
        <v>1</v>
      </c>
      <c r="V18" s="35">
        <v>1</v>
      </c>
    </row>
    <row r="19" spans="1:22" x14ac:dyDescent="0.25">
      <c r="A19" s="35" t="s">
        <v>36</v>
      </c>
      <c r="B19" s="36" t="s">
        <v>57</v>
      </c>
      <c r="C19" s="35">
        <v>1</v>
      </c>
      <c r="D19" s="35">
        <v>1</v>
      </c>
      <c r="E19" s="35">
        <v>1</v>
      </c>
      <c r="F19" s="35">
        <v>1</v>
      </c>
      <c r="G19" s="35">
        <v>1</v>
      </c>
      <c r="H19" s="35">
        <v>1</v>
      </c>
      <c r="I19" s="35">
        <v>1</v>
      </c>
      <c r="J19" s="35">
        <v>1</v>
      </c>
      <c r="K19" s="35">
        <v>1</v>
      </c>
      <c r="L19" s="78">
        <v>1</v>
      </c>
      <c r="M19" s="79">
        <v>1</v>
      </c>
      <c r="N19" s="35">
        <v>1</v>
      </c>
      <c r="O19" s="35">
        <v>1</v>
      </c>
      <c r="P19" s="35">
        <v>1</v>
      </c>
      <c r="Q19" s="35">
        <v>1</v>
      </c>
      <c r="R19" s="35">
        <v>1</v>
      </c>
      <c r="S19" s="35">
        <v>1</v>
      </c>
      <c r="T19" s="35">
        <v>1</v>
      </c>
      <c r="U19" s="35">
        <v>1</v>
      </c>
      <c r="V19" s="35">
        <v>1</v>
      </c>
    </row>
    <row r="20" spans="1:22" x14ac:dyDescent="0.25">
      <c r="A20" s="35" t="s">
        <v>37</v>
      </c>
      <c r="B20" s="36" t="s">
        <v>57</v>
      </c>
      <c r="C20" s="35">
        <v>1</v>
      </c>
      <c r="D20" s="35">
        <v>1</v>
      </c>
      <c r="E20" s="35">
        <v>1</v>
      </c>
      <c r="F20" s="35">
        <v>1</v>
      </c>
      <c r="G20" s="35">
        <v>1</v>
      </c>
      <c r="H20" s="35">
        <v>0</v>
      </c>
      <c r="I20" s="35">
        <v>0</v>
      </c>
      <c r="J20" s="35">
        <v>0</v>
      </c>
      <c r="K20" s="35">
        <v>0</v>
      </c>
      <c r="L20" s="78">
        <v>0</v>
      </c>
      <c r="M20" s="79">
        <v>0</v>
      </c>
      <c r="N20" s="35">
        <v>0</v>
      </c>
      <c r="O20" s="35">
        <v>0</v>
      </c>
      <c r="P20" s="35">
        <v>0</v>
      </c>
      <c r="Q20" s="35">
        <v>0</v>
      </c>
      <c r="R20" s="35">
        <v>0</v>
      </c>
      <c r="S20" s="35">
        <v>0</v>
      </c>
      <c r="T20" s="35">
        <v>0</v>
      </c>
      <c r="U20" s="35">
        <v>0</v>
      </c>
      <c r="V20" s="35">
        <v>0</v>
      </c>
    </row>
    <row r="21" spans="1:22" x14ac:dyDescent="0.25">
      <c r="A21" s="35" t="s">
        <v>40</v>
      </c>
      <c r="B21" s="49" t="s">
        <v>58</v>
      </c>
      <c r="C21" s="35">
        <v>0</v>
      </c>
      <c r="D21" s="35">
        <v>0</v>
      </c>
      <c r="E21" s="35">
        <v>0</v>
      </c>
      <c r="F21" s="35">
        <v>0</v>
      </c>
      <c r="G21" s="35">
        <v>0</v>
      </c>
      <c r="H21" s="35">
        <v>0</v>
      </c>
      <c r="I21" s="35">
        <v>0</v>
      </c>
      <c r="J21" s="35">
        <v>0</v>
      </c>
      <c r="K21" s="35">
        <v>0</v>
      </c>
      <c r="L21" s="78">
        <v>0</v>
      </c>
      <c r="M21" s="79">
        <v>0</v>
      </c>
      <c r="N21" s="35">
        <v>0</v>
      </c>
      <c r="O21" s="35">
        <v>0</v>
      </c>
      <c r="P21" s="35">
        <v>0</v>
      </c>
      <c r="Q21" s="35">
        <v>0</v>
      </c>
      <c r="R21" s="35">
        <v>0</v>
      </c>
      <c r="S21" s="35">
        <v>0</v>
      </c>
      <c r="T21" s="35">
        <v>0</v>
      </c>
      <c r="U21" s="35">
        <v>0</v>
      </c>
      <c r="V21" s="35">
        <v>0</v>
      </c>
    </row>
    <row r="22" spans="1:22" x14ac:dyDescent="0.25">
      <c r="A22" s="35" t="s">
        <v>73</v>
      </c>
      <c r="B22" s="36" t="s">
        <v>57</v>
      </c>
      <c r="C22" s="35">
        <v>1</v>
      </c>
      <c r="D22" s="35">
        <v>1</v>
      </c>
      <c r="E22" s="35">
        <v>1</v>
      </c>
      <c r="F22" s="35">
        <v>1</v>
      </c>
      <c r="G22" s="35">
        <v>1</v>
      </c>
      <c r="H22" s="35">
        <v>0</v>
      </c>
      <c r="I22" s="35">
        <v>0</v>
      </c>
      <c r="J22" s="35">
        <v>0</v>
      </c>
      <c r="K22" s="35">
        <v>0</v>
      </c>
      <c r="L22" s="78">
        <v>0</v>
      </c>
      <c r="M22" s="79">
        <v>0</v>
      </c>
      <c r="N22" s="35">
        <v>0</v>
      </c>
      <c r="O22" s="35">
        <v>0</v>
      </c>
      <c r="P22" s="35">
        <v>0</v>
      </c>
      <c r="Q22" s="35">
        <v>0</v>
      </c>
      <c r="R22" s="35">
        <v>0</v>
      </c>
      <c r="S22" s="35">
        <v>0</v>
      </c>
      <c r="T22" s="35">
        <v>0</v>
      </c>
      <c r="U22" s="35">
        <v>0</v>
      </c>
      <c r="V22" s="35">
        <v>0</v>
      </c>
    </row>
    <row r="23" spans="1:22" x14ac:dyDescent="0.25">
      <c r="A23" s="35" t="s">
        <v>38</v>
      </c>
      <c r="B23" s="36" t="s">
        <v>57</v>
      </c>
      <c r="C23" s="35">
        <v>1</v>
      </c>
      <c r="D23" s="35">
        <v>1</v>
      </c>
      <c r="E23" s="35">
        <v>1</v>
      </c>
      <c r="F23" s="35">
        <v>1</v>
      </c>
      <c r="G23" s="35">
        <v>0</v>
      </c>
      <c r="H23" s="35">
        <v>0</v>
      </c>
      <c r="I23" s="35">
        <v>0</v>
      </c>
      <c r="J23" s="35">
        <v>0</v>
      </c>
      <c r="K23" s="35">
        <v>0</v>
      </c>
      <c r="L23" s="78">
        <v>0</v>
      </c>
      <c r="M23" s="79">
        <v>0</v>
      </c>
      <c r="N23" s="35">
        <v>0</v>
      </c>
      <c r="O23" s="35">
        <v>0</v>
      </c>
      <c r="P23" s="35">
        <v>0</v>
      </c>
      <c r="Q23" s="35">
        <v>0</v>
      </c>
      <c r="R23" s="35">
        <v>0</v>
      </c>
      <c r="S23" s="35">
        <v>0</v>
      </c>
      <c r="T23" s="35">
        <v>0</v>
      </c>
      <c r="U23" s="35">
        <v>0</v>
      </c>
      <c r="V23" s="35">
        <v>0</v>
      </c>
    </row>
    <row r="24" spans="1:22" x14ac:dyDescent="0.25">
      <c r="A24" s="35" t="s">
        <v>39</v>
      </c>
      <c r="B24" s="43" t="s">
        <v>59</v>
      </c>
      <c r="C24" s="35">
        <v>1</v>
      </c>
      <c r="D24" s="35">
        <v>1</v>
      </c>
      <c r="E24" s="35">
        <v>1</v>
      </c>
      <c r="F24" s="35">
        <v>1</v>
      </c>
      <c r="G24" s="35">
        <v>1</v>
      </c>
      <c r="H24" s="35">
        <v>1</v>
      </c>
      <c r="I24" s="35">
        <v>1</v>
      </c>
      <c r="J24" s="35">
        <v>1</v>
      </c>
      <c r="K24" s="35">
        <v>1</v>
      </c>
      <c r="L24" s="78">
        <v>1</v>
      </c>
      <c r="M24" s="79">
        <v>0</v>
      </c>
      <c r="N24" s="35">
        <v>0</v>
      </c>
      <c r="O24" s="35">
        <v>0</v>
      </c>
      <c r="P24" s="35">
        <v>0</v>
      </c>
      <c r="Q24" s="35">
        <v>0</v>
      </c>
      <c r="R24" s="35">
        <v>0</v>
      </c>
      <c r="S24" s="35">
        <v>0</v>
      </c>
      <c r="T24" s="35">
        <v>0</v>
      </c>
      <c r="U24" s="35">
        <v>0</v>
      </c>
      <c r="V24" s="35">
        <v>0</v>
      </c>
    </row>
    <row r="25" spans="1:22" x14ac:dyDescent="0.25">
      <c r="A25" s="35" t="s">
        <v>41</v>
      </c>
      <c r="B25" s="36" t="s">
        <v>60</v>
      </c>
      <c r="C25" s="35">
        <v>1</v>
      </c>
      <c r="D25" s="35">
        <v>1</v>
      </c>
      <c r="E25" s="35">
        <v>1</v>
      </c>
      <c r="F25" s="35">
        <v>1</v>
      </c>
      <c r="G25" s="35">
        <v>0</v>
      </c>
      <c r="H25" s="35">
        <v>0</v>
      </c>
      <c r="I25" s="35">
        <v>0</v>
      </c>
      <c r="J25" s="35">
        <v>0</v>
      </c>
      <c r="K25" s="35">
        <v>0</v>
      </c>
      <c r="L25" s="78">
        <v>0</v>
      </c>
      <c r="M25" s="79">
        <v>0</v>
      </c>
      <c r="N25" s="35">
        <v>0</v>
      </c>
      <c r="O25" s="35">
        <v>0</v>
      </c>
      <c r="P25" s="35">
        <v>0</v>
      </c>
      <c r="Q25" s="35">
        <v>0</v>
      </c>
      <c r="R25" s="35">
        <v>0</v>
      </c>
      <c r="S25" s="35">
        <v>0</v>
      </c>
      <c r="T25" s="35">
        <v>0</v>
      </c>
      <c r="U25" s="35">
        <v>0</v>
      </c>
      <c r="V25" s="35">
        <v>0</v>
      </c>
    </row>
    <row r="26" spans="1:22" x14ac:dyDescent="0.25">
      <c r="A26" s="35" t="s">
        <v>74</v>
      </c>
      <c r="B26" s="36" t="s">
        <v>57</v>
      </c>
      <c r="C26" s="35">
        <v>1</v>
      </c>
      <c r="D26" s="35">
        <v>0</v>
      </c>
      <c r="E26" s="35">
        <v>0</v>
      </c>
      <c r="F26" s="35">
        <v>0</v>
      </c>
      <c r="G26" s="35">
        <v>0</v>
      </c>
      <c r="H26" s="35">
        <v>0</v>
      </c>
      <c r="I26" s="35">
        <v>0</v>
      </c>
      <c r="J26" s="35">
        <v>0</v>
      </c>
      <c r="K26" s="35">
        <v>0</v>
      </c>
      <c r="L26" s="78">
        <v>0</v>
      </c>
      <c r="M26" s="79">
        <v>0</v>
      </c>
      <c r="N26" s="35">
        <v>0</v>
      </c>
      <c r="O26" s="35">
        <v>0</v>
      </c>
      <c r="P26" s="35">
        <v>0</v>
      </c>
      <c r="Q26" s="35">
        <v>0</v>
      </c>
      <c r="R26" s="35">
        <v>0</v>
      </c>
      <c r="S26" s="35">
        <v>0</v>
      </c>
      <c r="T26" s="35">
        <v>0</v>
      </c>
      <c r="U26" s="35">
        <v>0</v>
      </c>
      <c r="V26" s="35">
        <v>0</v>
      </c>
    </row>
    <row r="27" spans="1:22" x14ac:dyDescent="0.25">
      <c r="A27" s="35" t="s">
        <v>75</v>
      </c>
      <c r="B27" s="36" t="s">
        <v>57</v>
      </c>
      <c r="C27" s="35">
        <v>1</v>
      </c>
      <c r="D27" s="35">
        <v>1</v>
      </c>
      <c r="E27" s="35">
        <v>1</v>
      </c>
      <c r="F27" s="35">
        <v>0</v>
      </c>
      <c r="G27" s="35">
        <v>0</v>
      </c>
      <c r="H27" s="35">
        <v>0</v>
      </c>
      <c r="I27" s="35">
        <v>0</v>
      </c>
      <c r="J27" s="35">
        <v>0</v>
      </c>
      <c r="K27" s="35">
        <v>0</v>
      </c>
      <c r="L27" s="78">
        <v>0</v>
      </c>
      <c r="M27" s="79">
        <v>0</v>
      </c>
      <c r="N27" s="35">
        <v>0</v>
      </c>
      <c r="O27" s="35">
        <v>0</v>
      </c>
      <c r="P27" s="35">
        <v>0</v>
      </c>
      <c r="Q27" s="35">
        <v>0</v>
      </c>
      <c r="R27" s="35">
        <v>0</v>
      </c>
      <c r="S27" s="35">
        <v>0</v>
      </c>
      <c r="T27" s="35">
        <v>0</v>
      </c>
      <c r="U27" s="35">
        <v>0</v>
      </c>
      <c r="V27" s="35">
        <v>0</v>
      </c>
    </row>
    <row r="28" spans="1:22" x14ac:dyDescent="0.25">
      <c r="A28" s="35" t="s">
        <v>76</v>
      </c>
      <c r="B28" s="36" t="s">
        <v>57</v>
      </c>
      <c r="C28" s="35">
        <v>1</v>
      </c>
      <c r="D28" s="35">
        <v>1</v>
      </c>
      <c r="E28" s="35">
        <v>1</v>
      </c>
      <c r="F28" s="35">
        <v>1</v>
      </c>
      <c r="G28" s="35">
        <v>1</v>
      </c>
      <c r="H28" s="35">
        <v>1</v>
      </c>
      <c r="I28" s="35">
        <v>0</v>
      </c>
      <c r="J28" s="35">
        <v>0</v>
      </c>
      <c r="K28" s="35">
        <v>0</v>
      </c>
      <c r="L28" s="78">
        <v>0</v>
      </c>
      <c r="M28" s="79">
        <v>0</v>
      </c>
      <c r="N28" s="35">
        <v>0</v>
      </c>
      <c r="O28" s="35">
        <v>0</v>
      </c>
      <c r="P28" s="35">
        <v>0</v>
      </c>
      <c r="Q28" s="35">
        <v>0</v>
      </c>
      <c r="R28" s="35">
        <v>0</v>
      </c>
      <c r="S28" s="35">
        <v>0</v>
      </c>
      <c r="T28" s="35">
        <v>0</v>
      </c>
      <c r="U28" s="35">
        <v>0</v>
      </c>
      <c r="V28" s="35">
        <v>0</v>
      </c>
    </row>
    <row r="29" spans="1:22" x14ac:dyDescent="0.25">
      <c r="A29" s="35" t="s">
        <v>42</v>
      </c>
      <c r="B29" s="43" t="s">
        <v>61</v>
      </c>
      <c r="C29" s="35">
        <v>1</v>
      </c>
      <c r="D29" s="35">
        <v>1</v>
      </c>
      <c r="E29" s="35">
        <v>1</v>
      </c>
      <c r="F29" s="35">
        <v>1</v>
      </c>
      <c r="G29" s="35">
        <v>1</v>
      </c>
      <c r="H29" s="35">
        <v>1</v>
      </c>
      <c r="I29" s="35">
        <v>1</v>
      </c>
      <c r="J29" s="35">
        <v>1</v>
      </c>
      <c r="K29" s="35">
        <v>1</v>
      </c>
      <c r="L29" s="78">
        <v>1</v>
      </c>
      <c r="M29" s="79">
        <v>1</v>
      </c>
      <c r="N29" s="35">
        <v>1</v>
      </c>
      <c r="O29" s="35">
        <v>1</v>
      </c>
      <c r="P29" s="35">
        <v>1</v>
      </c>
      <c r="Q29" s="35">
        <v>1</v>
      </c>
      <c r="R29" s="35">
        <v>1</v>
      </c>
      <c r="S29" s="35">
        <v>1</v>
      </c>
      <c r="T29" s="35">
        <v>1</v>
      </c>
      <c r="U29" s="35">
        <v>1</v>
      </c>
      <c r="V29" s="35">
        <v>1</v>
      </c>
    </row>
    <row r="30" spans="1:22" x14ac:dyDescent="0.25">
      <c r="A30" s="35" t="s">
        <v>77</v>
      </c>
      <c r="B30" s="43" t="s">
        <v>58</v>
      </c>
      <c r="C30" s="35">
        <v>1</v>
      </c>
      <c r="D30" s="35">
        <v>1</v>
      </c>
      <c r="E30" s="35">
        <v>1</v>
      </c>
      <c r="F30" s="35">
        <v>1</v>
      </c>
      <c r="G30" s="35">
        <v>1</v>
      </c>
      <c r="H30" s="35">
        <v>1</v>
      </c>
      <c r="I30" s="35">
        <v>1</v>
      </c>
      <c r="J30" s="35">
        <v>1</v>
      </c>
      <c r="K30" s="35">
        <v>1</v>
      </c>
      <c r="L30" s="78">
        <v>1</v>
      </c>
      <c r="M30" s="79">
        <v>1</v>
      </c>
      <c r="N30" s="35">
        <v>1</v>
      </c>
      <c r="O30" s="35">
        <v>1</v>
      </c>
      <c r="P30" s="35">
        <v>1</v>
      </c>
      <c r="Q30" s="35">
        <v>1</v>
      </c>
      <c r="R30" s="35">
        <v>1</v>
      </c>
      <c r="S30" s="35">
        <v>1</v>
      </c>
      <c r="T30" s="35">
        <v>1</v>
      </c>
      <c r="U30" s="35">
        <v>1</v>
      </c>
      <c r="V30" s="35">
        <v>1</v>
      </c>
    </row>
    <row r="31" spans="1:22" x14ac:dyDescent="0.25">
      <c r="A31" s="35" t="s">
        <v>87</v>
      </c>
      <c r="B31" s="36" t="s">
        <v>56</v>
      </c>
      <c r="C31" s="35">
        <v>1</v>
      </c>
      <c r="D31" s="35">
        <v>1</v>
      </c>
      <c r="E31" s="35">
        <v>0</v>
      </c>
      <c r="F31" s="35">
        <v>0</v>
      </c>
      <c r="G31" s="35">
        <v>0</v>
      </c>
      <c r="H31" s="35">
        <v>0</v>
      </c>
      <c r="I31" s="35">
        <v>0</v>
      </c>
      <c r="J31" s="35">
        <v>0</v>
      </c>
      <c r="K31" s="35">
        <v>0</v>
      </c>
      <c r="L31" s="78">
        <v>0</v>
      </c>
      <c r="M31" s="79">
        <v>0</v>
      </c>
      <c r="N31" s="35">
        <v>0</v>
      </c>
      <c r="O31" s="35">
        <v>0</v>
      </c>
      <c r="P31" s="35">
        <v>0</v>
      </c>
      <c r="Q31" s="35">
        <v>0</v>
      </c>
      <c r="R31" s="35">
        <v>0</v>
      </c>
      <c r="S31" s="35">
        <v>0</v>
      </c>
      <c r="T31" s="35">
        <v>0</v>
      </c>
      <c r="U31" s="35">
        <v>0</v>
      </c>
      <c r="V31" s="35">
        <v>0</v>
      </c>
    </row>
    <row r="32" spans="1:22" x14ac:dyDescent="0.25">
      <c r="A32" s="35" t="s">
        <v>43</v>
      </c>
      <c r="B32" s="43" t="s">
        <v>61</v>
      </c>
      <c r="C32" s="35">
        <v>1</v>
      </c>
      <c r="D32" s="35">
        <v>0</v>
      </c>
      <c r="E32" s="35">
        <v>0</v>
      </c>
      <c r="F32" s="35">
        <v>0</v>
      </c>
      <c r="G32" s="35">
        <v>0</v>
      </c>
      <c r="H32" s="35">
        <v>0</v>
      </c>
      <c r="I32" s="35">
        <v>0</v>
      </c>
      <c r="J32" s="35">
        <v>0</v>
      </c>
      <c r="K32" s="35">
        <v>0</v>
      </c>
      <c r="L32" s="78">
        <v>0</v>
      </c>
      <c r="M32" s="79">
        <v>0</v>
      </c>
      <c r="N32" s="35">
        <v>0</v>
      </c>
      <c r="O32" s="35">
        <v>0</v>
      </c>
      <c r="P32" s="35">
        <v>0</v>
      </c>
      <c r="Q32" s="35">
        <v>0</v>
      </c>
      <c r="R32" s="35">
        <v>0</v>
      </c>
      <c r="S32" s="35">
        <v>0</v>
      </c>
      <c r="T32" s="35">
        <v>0</v>
      </c>
      <c r="U32" s="35">
        <v>0</v>
      </c>
      <c r="V32" s="35">
        <v>0</v>
      </c>
    </row>
    <row r="33" spans="1:22" x14ac:dyDescent="0.25">
      <c r="A33" s="35" t="s">
        <v>55</v>
      </c>
      <c r="B33" s="36" t="s">
        <v>57</v>
      </c>
      <c r="C33" s="35">
        <v>1</v>
      </c>
      <c r="D33" s="35">
        <v>1</v>
      </c>
      <c r="E33" s="35">
        <v>1</v>
      </c>
      <c r="F33" s="35">
        <v>1</v>
      </c>
      <c r="G33" s="35">
        <v>0</v>
      </c>
      <c r="H33" s="35">
        <v>0</v>
      </c>
      <c r="I33" s="35">
        <v>0</v>
      </c>
      <c r="J33" s="35">
        <v>0</v>
      </c>
      <c r="K33" s="35">
        <v>0</v>
      </c>
      <c r="L33" s="78">
        <v>0</v>
      </c>
      <c r="M33" s="79">
        <v>0</v>
      </c>
      <c r="N33" s="35">
        <v>0</v>
      </c>
      <c r="O33" s="35">
        <v>0</v>
      </c>
      <c r="P33" s="35">
        <v>0</v>
      </c>
      <c r="Q33" s="35">
        <v>0</v>
      </c>
      <c r="R33" s="35">
        <v>0</v>
      </c>
      <c r="S33" s="35">
        <v>0</v>
      </c>
      <c r="T33" s="35">
        <v>0</v>
      </c>
      <c r="U33" s="35">
        <v>0</v>
      </c>
      <c r="V33" s="35">
        <v>0</v>
      </c>
    </row>
    <row r="34" spans="1:22" x14ac:dyDescent="0.25">
      <c r="A34" s="35" t="s">
        <v>44</v>
      </c>
      <c r="B34" s="35"/>
      <c r="C34" s="35">
        <v>1</v>
      </c>
      <c r="D34" s="35">
        <v>0</v>
      </c>
      <c r="E34" s="35">
        <v>0</v>
      </c>
      <c r="F34" s="35">
        <v>0</v>
      </c>
      <c r="G34" s="35">
        <v>0</v>
      </c>
      <c r="H34" s="35">
        <v>0</v>
      </c>
      <c r="I34" s="35">
        <v>0</v>
      </c>
      <c r="J34" s="35">
        <v>0</v>
      </c>
      <c r="K34" s="35">
        <v>0</v>
      </c>
      <c r="L34" s="78">
        <v>0</v>
      </c>
      <c r="M34" s="79">
        <v>0</v>
      </c>
      <c r="N34" s="35">
        <v>0</v>
      </c>
      <c r="O34" s="35">
        <v>0</v>
      </c>
      <c r="P34" s="35">
        <v>0</v>
      </c>
      <c r="Q34" s="35">
        <v>0</v>
      </c>
      <c r="R34" s="35">
        <v>0</v>
      </c>
      <c r="S34" s="35">
        <v>0</v>
      </c>
      <c r="T34" s="35">
        <v>0</v>
      </c>
      <c r="U34" s="35">
        <v>0</v>
      </c>
      <c r="V34" s="35">
        <v>0</v>
      </c>
    </row>
    <row r="35" spans="1:22" x14ac:dyDescent="0.25">
      <c r="A35" s="35" t="s">
        <v>78</v>
      </c>
      <c r="B35" s="36" t="s">
        <v>57</v>
      </c>
      <c r="C35" s="35">
        <v>1</v>
      </c>
      <c r="D35" s="35">
        <v>1</v>
      </c>
      <c r="E35" s="35">
        <v>1</v>
      </c>
      <c r="F35" s="35">
        <v>1</v>
      </c>
      <c r="G35" s="35">
        <v>1</v>
      </c>
      <c r="H35" s="35">
        <v>0</v>
      </c>
      <c r="I35" s="35">
        <v>0</v>
      </c>
      <c r="J35" s="35">
        <v>0</v>
      </c>
      <c r="K35" s="35">
        <v>0</v>
      </c>
      <c r="L35" s="78">
        <v>0</v>
      </c>
      <c r="M35" s="79">
        <v>0</v>
      </c>
      <c r="N35" s="35">
        <v>0</v>
      </c>
      <c r="O35" s="35">
        <v>0</v>
      </c>
      <c r="P35" s="35">
        <v>0</v>
      </c>
      <c r="Q35" s="35">
        <v>0</v>
      </c>
      <c r="R35" s="35">
        <v>0</v>
      </c>
      <c r="S35" s="35">
        <v>0</v>
      </c>
      <c r="T35" s="35">
        <v>0</v>
      </c>
      <c r="U35" s="35">
        <v>0</v>
      </c>
      <c r="V35" s="35">
        <v>0</v>
      </c>
    </row>
    <row r="36" spans="1:22" x14ac:dyDescent="0.25">
      <c r="A36" s="35" t="s">
        <v>45</v>
      </c>
      <c r="B36" s="36" t="s">
        <v>57</v>
      </c>
      <c r="C36" s="35">
        <v>1</v>
      </c>
      <c r="D36" s="35">
        <v>1</v>
      </c>
      <c r="E36" s="35">
        <v>1</v>
      </c>
      <c r="F36" s="35">
        <v>0</v>
      </c>
      <c r="G36" s="35">
        <v>0</v>
      </c>
      <c r="H36" s="35">
        <v>0</v>
      </c>
      <c r="I36" s="35">
        <v>0</v>
      </c>
      <c r="J36" s="35">
        <v>0</v>
      </c>
      <c r="K36" s="35">
        <v>0</v>
      </c>
      <c r="L36" s="78">
        <v>0</v>
      </c>
      <c r="M36" s="79">
        <v>0</v>
      </c>
      <c r="N36" s="35">
        <v>0</v>
      </c>
      <c r="O36" s="35">
        <v>0</v>
      </c>
      <c r="P36" s="35">
        <v>0</v>
      </c>
      <c r="Q36" s="35">
        <v>0</v>
      </c>
      <c r="R36" s="35">
        <v>0</v>
      </c>
      <c r="S36" s="35">
        <v>0</v>
      </c>
      <c r="T36" s="35">
        <v>0</v>
      </c>
      <c r="U36" s="35">
        <v>0</v>
      </c>
      <c r="V36" s="35">
        <v>0</v>
      </c>
    </row>
    <row r="37" spans="1:22" x14ac:dyDescent="0.25">
      <c r="A37" s="35" t="s">
        <v>46</v>
      </c>
      <c r="B37" s="43" t="s">
        <v>59</v>
      </c>
      <c r="C37" s="35">
        <v>1</v>
      </c>
      <c r="D37" s="35">
        <v>1</v>
      </c>
      <c r="E37" s="35">
        <v>1</v>
      </c>
      <c r="F37" s="35">
        <v>1</v>
      </c>
      <c r="G37" s="35">
        <v>1</v>
      </c>
      <c r="H37" s="35">
        <v>1</v>
      </c>
      <c r="I37" s="35">
        <v>1</v>
      </c>
      <c r="J37" s="35">
        <v>1</v>
      </c>
      <c r="K37" s="35">
        <v>1</v>
      </c>
      <c r="L37" s="78">
        <v>1</v>
      </c>
      <c r="M37" s="79">
        <v>1</v>
      </c>
      <c r="N37" s="35">
        <v>1</v>
      </c>
      <c r="O37" s="35">
        <v>1</v>
      </c>
      <c r="P37" s="35">
        <v>1</v>
      </c>
      <c r="Q37" s="35">
        <v>1</v>
      </c>
      <c r="R37" s="35">
        <v>1</v>
      </c>
      <c r="S37" s="35">
        <v>1</v>
      </c>
      <c r="T37" s="35">
        <v>1</v>
      </c>
      <c r="U37" s="35">
        <v>1</v>
      </c>
      <c r="V37" s="35">
        <v>1</v>
      </c>
    </row>
    <row r="38" spans="1:22" x14ac:dyDescent="0.25">
      <c r="A38" s="35" t="s">
        <v>47</v>
      </c>
      <c r="B38" s="44" t="s">
        <v>64</v>
      </c>
      <c r="C38" s="35">
        <v>0</v>
      </c>
      <c r="D38" s="35">
        <v>0</v>
      </c>
      <c r="E38" s="35">
        <v>0</v>
      </c>
      <c r="F38" s="35">
        <v>0</v>
      </c>
      <c r="G38" s="35">
        <v>0</v>
      </c>
      <c r="H38" s="35">
        <v>0</v>
      </c>
      <c r="I38" s="35">
        <v>0</v>
      </c>
      <c r="J38" s="35">
        <v>0</v>
      </c>
      <c r="K38" s="35">
        <v>0</v>
      </c>
      <c r="L38" s="78">
        <v>0</v>
      </c>
      <c r="M38" s="79">
        <v>0</v>
      </c>
      <c r="N38" s="35">
        <v>0</v>
      </c>
      <c r="O38" s="35">
        <v>0</v>
      </c>
      <c r="P38" s="35">
        <v>0</v>
      </c>
      <c r="Q38" s="35">
        <v>0</v>
      </c>
      <c r="R38" s="35">
        <v>0</v>
      </c>
      <c r="S38" s="35">
        <v>0</v>
      </c>
      <c r="T38" s="35">
        <v>0</v>
      </c>
      <c r="U38" s="35">
        <v>0</v>
      </c>
      <c r="V38" s="35">
        <v>0</v>
      </c>
    </row>
    <row r="39" spans="1:22" x14ac:dyDescent="0.25">
      <c r="A39" s="35" t="s">
        <v>48</v>
      </c>
      <c r="B39" s="44" t="s">
        <v>64</v>
      </c>
      <c r="C39" s="35">
        <v>0</v>
      </c>
      <c r="D39" s="35">
        <v>0</v>
      </c>
      <c r="E39" s="35">
        <v>0</v>
      </c>
      <c r="F39" s="35">
        <v>0</v>
      </c>
      <c r="G39" s="35">
        <v>0</v>
      </c>
      <c r="H39" s="35">
        <v>0</v>
      </c>
      <c r="I39" s="35">
        <v>0</v>
      </c>
      <c r="J39" s="35">
        <v>0</v>
      </c>
      <c r="K39" s="35">
        <v>0</v>
      </c>
      <c r="L39" s="78">
        <v>0</v>
      </c>
      <c r="M39" s="79">
        <v>0</v>
      </c>
      <c r="N39" s="35">
        <v>0</v>
      </c>
      <c r="O39" s="35">
        <v>0</v>
      </c>
      <c r="P39" s="35">
        <v>0</v>
      </c>
      <c r="Q39" s="35">
        <v>0</v>
      </c>
      <c r="R39" s="35">
        <v>0</v>
      </c>
      <c r="S39" s="35">
        <v>0</v>
      </c>
      <c r="T39" s="35">
        <v>0</v>
      </c>
      <c r="U39" s="35">
        <v>0</v>
      </c>
      <c r="V39" s="35">
        <v>0</v>
      </c>
    </row>
    <row r="40" spans="1:22" x14ac:dyDescent="0.25">
      <c r="A40" s="35" t="s">
        <v>49</v>
      </c>
      <c r="B40" s="36" t="s">
        <v>57</v>
      </c>
      <c r="C40" s="35">
        <v>0</v>
      </c>
      <c r="D40" s="35">
        <v>0</v>
      </c>
      <c r="E40" s="35">
        <v>0</v>
      </c>
      <c r="F40" s="35">
        <v>0</v>
      </c>
      <c r="G40" s="35">
        <v>0</v>
      </c>
      <c r="H40" s="35">
        <v>0</v>
      </c>
      <c r="I40" s="35">
        <v>0</v>
      </c>
      <c r="J40" s="35">
        <v>0</v>
      </c>
      <c r="K40" s="35">
        <v>0</v>
      </c>
      <c r="L40" s="78">
        <v>0</v>
      </c>
      <c r="M40" s="79">
        <v>0</v>
      </c>
      <c r="N40" s="35">
        <v>0</v>
      </c>
      <c r="O40" s="35">
        <v>0</v>
      </c>
      <c r="P40" s="35">
        <v>0</v>
      </c>
      <c r="Q40" s="35">
        <v>0</v>
      </c>
      <c r="R40" s="35">
        <v>0</v>
      </c>
      <c r="S40" s="35">
        <v>0</v>
      </c>
      <c r="T40" s="35">
        <v>0</v>
      </c>
      <c r="U40" s="35">
        <v>0</v>
      </c>
      <c r="V40" s="35">
        <v>0</v>
      </c>
    </row>
    <row r="41" spans="1:22" x14ac:dyDescent="0.25">
      <c r="A41" s="35" t="s">
        <v>50</v>
      </c>
      <c r="B41" s="43" t="s">
        <v>61</v>
      </c>
      <c r="C41" s="35">
        <v>1</v>
      </c>
      <c r="D41" s="35">
        <v>1</v>
      </c>
      <c r="E41" s="35">
        <v>1</v>
      </c>
      <c r="F41" s="35">
        <v>1</v>
      </c>
      <c r="G41" s="35">
        <v>1</v>
      </c>
      <c r="H41" s="35">
        <v>0</v>
      </c>
      <c r="I41" s="35">
        <v>0</v>
      </c>
      <c r="J41" s="35">
        <v>0</v>
      </c>
      <c r="K41" s="35">
        <v>0</v>
      </c>
      <c r="L41" s="78">
        <v>0</v>
      </c>
      <c r="M41" s="79">
        <v>0</v>
      </c>
      <c r="N41" s="35">
        <v>0</v>
      </c>
      <c r="O41" s="35">
        <v>0</v>
      </c>
      <c r="P41" s="35">
        <v>0</v>
      </c>
      <c r="Q41" s="35">
        <v>0</v>
      </c>
      <c r="R41" s="35">
        <v>0</v>
      </c>
      <c r="S41" s="35">
        <v>0</v>
      </c>
      <c r="T41" s="35">
        <v>0</v>
      </c>
      <c r="U41" s="35">
        <v>0</v>
      </c>
      <c r="V41" s="35">
        <v>0</v>
      </c>
    </row>
    <row r="42" spans="1:22" x14ac:dyDescent="0.25">
      <c r="A42" s="35" t="s">
        <v>79</v>
      </c>
      <c r="B42" s="43" t="s">
        <v>59</v>
      </c>
      <c r="C42" s="35">
        <v>1</v>
      </c>
      <c r="D42" s="35">
        <v>1</v>
      </c>
      <c r="E42" s="35">
        <v>1</v>
      </c>
      <c r="F42" s="35">
        <v>1</v>
      </c>
      <c r="G42" s="35">
        <v>1</v>
      </c>
      <c r="H42" s="35">
        <v>1</v>
      </c>
      <c r="I42" s="35">
        <v>1</v>
      </c>
      <c r="J42" s="35">
        <v>1</v>
      </c>
      <c r="K42" s="35">
        <v>1</v>
      </c>
      <c r="L42" s="78">
        <v>1</v>
      </c>
      <c r="M42" s="79">
        <v>1</v>
      </c>
      <c r="N42" s="35">
        <v>1</v>
      </c>
      <c r="O42" s="35">
        <v>1</v>
      </c>
      <c r="P42" s="35">
        <v>1</v>
      </c>
      <c r="Q42" s="35">
        <v>1</v>
      </c>
      <c r="R42" s="35">
        <v>1</v>
      </c>
      <c r="S42" s="35">
        <v>1</v>
      </c>
      <c r="T42" s="35">
        <v>1</v>
      </c>
      <c r="U42" s="35">
        <v>1</v>
      </c>
      <c r="V42" s="35">
        <v>1</v>
      </c>
    </row>
    <row r="43" spans="1:22" x14ac:dyDescent="0.25">
      <c r="A43" s="35" t="s">
        <v>80</v>
      </c>
      <c r="B43" s="36" t="s">
        <v>62</v>
      </c>
      <c r="C43" s="35">
        <v>1</v>
      </c>
      <c r="D43" s="35">
        <v>1</v>
      </c>
      <c r="E43" s="35">
        <v>0</v>
      </c>
      <c r="F43" s="35">
        <v>0</v>
      </c>
      <c r="G43" s="35">
        <v>0</v>
      </c>
      <c r="H43" s="35">
        <v>0</v>
      </c>
      <c r="I43" s="35">
        <v>0</v>
      </c>
      <c r="J43" s="35">
        <v>0</v>
      </c>
      <c r="K43" s="35">
        <v>0</v>
      </c>
      <c r="L43" s="78">
        <v>0</v>
      </c>
      <c r="M43" s="79">
        <v>0</v>
      </c>
      <c r="N43" s="35">
        <v>0</v>
      </c>
      <c r="O43" s="35">
        <v>0</v>
      </c>
      <c r="P43" s="35">
        <v>0</v>
      </c>
      <c r="Q43" s="35">
        <v>0</v>
      </c>
      <c r="R43" s="35">
        <v>0</v>
      </c>
      <c r="S43" s="35">
        <v>0</v>
      </c>
      <c r="T43" s="35">
        <v>0</v>
      </c>
      <c r="U43" s="35">
        <v>0</v>
      </c>
      <c r="V43" s="35">
        <v>0</v>
      </c>
    </row>
    <row r="44" spans="1:22" x14ac:dyDescent="0.25">
      <c r="A44" s="35" t="s">
        <v>81</v>
      </c>
      <c r="B44" s="36" t="s">
        <v>57</v>
      </c>
      <c r="C44" s="35">
        <v>1</v>
      </c>
      <c r="D44" s="35">
        <v>1</v>
      </c>
      <c r="E44" s="35">
        <v>1</v>
      </c>
      <c r="F44" s="35">
        <v>1</v>
      </c>
      <c r="G44" s="35">
        <v>1</v>
      </c>
      <c r="H44" s="35">
        <v>1</v>
      </c>
      <c r="I44" s="35">
        <v>1</v>
      </c>
      <c r="J44" s="35">
        <v>0</v>
      </c>
      <c r="K44" s="35">
        <v>0</v>
      </c>
      <c r="L44" s="78">
        <v>0</v>
      </c>
      <c r="M44" s="79">
        <v>0</v>
      </c>
      <c r="N44" s="35">
        <v>0</v>
      </c>
      <c r="O44" s="35">
        <v>0</v>
      </c>
      <c r="P44" s="35">
        <v>0</v>
      </c>
      <c r="Q44" s="35">
        <v>0</v>
      </c>
      <c r="R44" s="35">
        <v>0</v>
      </c>
      <c r="S44" s="35">
        <v>0</v>
      </c>
      <c r="T44" s="35">
        <v>0</v>
      </c>
      <c r="U44" s="35">
        <v>0</v>
      </c>
      <c r="V44" s="35">
        <v>0</v>
      </c>
    </row>
    <row r="45" spans="1:22" x14ac:dyDescent="0.25">
      <c r="A45" s="35" t="s">
        <v>51</v>
      </c>
      <c r="B45" s="36" t="s">
        <v>56</v>
      </c>
      <c r="C45" s="35">
        <v>1</v>
      </c>
      <c r="D45" s="35">
        <v>1</v>
      </c>
      <c r="E45" s="35">
        <v>0</v>
      </c>
      <c r="F45" s="35">
        <v>0</v>
      </c>
      <c r="G45" s="35">
        <v>0</v>
      </c>
      <c r="H45" s="35">
        <v>0</v>
      </c>
      <c r="I45" s="35">
        <v>0</v>
      </c>
      <c r="J45" s="35">
        <v>0</v>
      </c>
      <c r="K45" s="35">
        <v>0</v>
      </c>
      <c r="L45" s="78">
        <v>0</v>
      </c>
      <c r="M45" s="79">
        <v>0</v>
      </c>
      <c r="N45" s="35">
        <v>0</v>
      </c>
      <c r="O45" s="35">
        <v>0</v>
      </c>
      <c r="P45" s="35">
        <v>0</v>
      </c>
      <c r="Q45" s="35">
        <v>0</v>
      </c>
      <c r="R45" s="35">
        <v>0</v>
      </c>
      <c r="S45" s="35">
        <v>0</v>
      </c>
      <c r="T45" s="35">
        <v>0</v>
      </c>
      <c r="U45" s="35">
        <v>0</v>
      </c>
      <c r="V45" s="35">
        <v>0</v>
      </c>
    </row>
    <row r="46" spans="1:22" x14ac:dyDescent="0.25">
      <c r="A46" s="35" t="s">
        <v>52</v>
      </c>
      <c r="B46" s="36" t="s">
        <v>56</v>
      </c>
      <c r="C46" s="35">
        <v>1</v>
      </c>
      <c r="D46" s="35">
        <v>1</v>
      </c>
      <c r="E46" s="35">
        <v>0</v>
      </c>
      <c r="F46" s="35">
        <v>0</v>
      </c>
      <c r="G46" s="35">
        <v>0</v>
      </c>
      <c r="H46" s="35">
        <v>0</v>
      </c>
      <c r="I46" s="35">
        <v>0</v>
      </c>
      <c r="J46" s="35">
        <v>0</v>
      </c>
      <c r="K46" s="35">
        <v>0</v>
      </c>
      <c r="L46" s="78">
        <v>0</v>
      </c>
      <c r="M46" s="79">
        <v>0</v>
      </c>
      <c r="N46" s="35">
        <v>0</v>
      </c>
      <c r="O46" s="35">
        <v>0</v>
      </c>
      <c r="P46" s="35">
        <v>0</v>
      </c>
      <c r="Q46" s="35">
        <v>0</v>
      </c>
      <c r="R46" s="35">
        <v>0</v>
      </c>
      <c r="S46" s="35">
        <v>0</v>
      </c>
      <c r="T46" s="35">
        <v>0</v>
      </c>
      <c r="U46" s="35">
        <v>0</v>
      </c>
      <c r="V46" s="35">
        <v>0</v>
      </c>
    </row>
    <row r="47" spans="1:22" x14ac:dyDescent="0.25">
      <c r="A47" s="35" t="s">
        <v>53</v>
      </c>
      <c r="B47" s="36" t="s">
        <v>56</v>
      </c>
      <c r="C47" s="35">
        <v>1</v>
      </c>
      <c r="D47" s="35">
        <v>1</v>
      </c>
      <c r="E47" s="35">
        <v>0</v>
      </c>
      <c r="F47" s="35">
        <v>0</v>
      </c>
      <c r="G47" s="35">
        <v>0</v>
      </c>
      <c r="H47" s="35">
        <v>0</v>
      </c>
      <c r="I47" s="35">
        <v>0</v>
      </c>
      <c r="J47" s="35">
        <v>0</v>
      </c>
      <c r="K47" s="35">
        <v>0</v>
      </c>
      <c r="L47" s="78">
        <v>0</v>
      </c>
      <c r="M47" s="79">
        <v>0</v>
      </c>
      <c r="N47" s="35">
        <v>0</v>
      </c>
      <c r="O47" s="35">
        <v>0</v>
      </c>
      <c r="P47" s="35">
        <v>0</v>
      </c>
      <c r="Q47" s="35">
        <v>0</v>
      </c>
      <c r="R47" s="35">
        <v>0</v>
      </c>
      <c r="S47" s="35">
        <v>0</v>
      </c>
      <c r="T47" s="35">
        <v>0</v>
      </c>
      <c r="U47" s="35">
        <v>0</v>
      </c>
      <c r="V47" s="35">
        <v>0</v>
      </c>
    </row>
    <row r="48" spans="1:22" x14ac:dyDescent="0.25">
      <c r="A48" s="35" t="s">
        <v>54</v>
      </c>
      <c r="B48" s="36" t="s">
        <v>57</v>
      </c>
      <c r="C48" s="35">
        <v>1</v>
      </c>
      <c r="D48" s="35">
        <v>0</v>
      </c>
      <c r="E48" s="35">
        <v>0</v>
      </c>
      <c r="F48" s="35">
        <v>0</v>
      </c>
      <c r="G48" s="35">
        <v>0</v>
      </c>
      <c r="H48" s="35">
        <v>0</v>
      </c>
      <c r="I48" s="35">
        <v>0</v>
      </c>
      <c r="J48" s="35">
        <v>0</v>
      </c>
      <c r="K48" s="35">
        <v>0</v>
      </c>
      <c r="L48" s="78">
        <v>0</v>
      </c>
      <c r="M48" s="79">
        <v>0</v>
      </c>
      <c r="N48" s="35">
        <v>0</v>
      </c>
      <c r="O48" s="35">
        <v>0</v>
      </c>
      <c r="P48" s="35">
        <v>0</v>
      </c>
      <c r="Q48" s="35">
        <v>0</v>
      </c>
      <c r="R48" s="35">
        <v>0</v>
      </c>
      <c r="S48" s="35">
        <v>0</v>
      </c>
      <c r="T48" s="35">
        <v>0</v>
      </c>
      <c r="U48" s="35">
        <v>0</v>
      </c>
      <c r="V48" s="35">
        <v>0</v>
      </c>
    </row>
    <row r="49" spans="1:22" x14ac:dyDescent="0.25">
      <c r="A49" s="96" t="s">
        <v>104</v>
      </c>
      <c r="B49" s="26" t="str">
        <f>New_missions!B14</f>
        <v>Human Space Flight</v>
      </c>
      <c r="C49" s="26">
        <f ca="1">New_missions!C14+New_missions!C26</f>
        <v>-0.4</v>
      </c>
      <c r="D49" s="26">
        <f ca="1">New_missions!D14+New_missions!D26</f>
        <v>-0.8</v>
      </c>
      <c r="E49" s="26">
        <f ca="1">New_missions!E14+New_missions!E26</f>
        <v>-1.2000000000000002</v>
      </c>
      <c r="F49" s="26">
        <f ca="1">New_missions!F14+New_missions!F26</f>
        <v>-1.6</v>
      </c>
      <c r="G49" s="26">
        <f ca="1">New_missions!G14+New_missions!G26</f>
        <v>-2</v>
      </c>
      <c r="H49" s="26">
        <f ca="1">New_missions!H14+New_missions!H26</f>
        <v>-2.4</v>
      </c>
      <c r="I49" s="26">
        <f ca="1">New_missions!I14+New_missions!I26</f>
        <v>-2.8</v>
      </c>
      <c r="J49" s="26">
        <f ca="1">New_missions!J14+New_missions!J26</f>
        <v>-3.1999999999999997</v>
      </c>
      <c r="K49" s="26">
        <f ca="1">New_missions!K14+New_missions!K26</f>
        <v>-3.5999999999999996</v>
      </c>
      <c r="L49" s="26">
        <f ca="1">New_missions!L14+New_missions!L26</f>
        <v>-3.9999999999999996</v>
      </c>
      <c r="M49" s="26">
        <f ca="1">New_missions!M14+New_missions!M26</f>
        <v>-1.9999999999999996</v>
      </c>
      <c r="N49" s="26">
        <f ca="1">New_missions!N14+New_missions!N26</f>
        <v>-1.9999999999999996</v>
      </c>
      <c r="O49" s="26">
        <f ca="1">New_missions!O14+New_missions!O26</f>
        <v>-1.9999999999999996</v>
      </c>
      <c r="P49" s="26">
        <f ca="1">New_missions!P14+New_missions!P26</f>
        <v>-1.9999999999999996</v>
      </c>
      <c r="Q49" s="26">
        <f ca="1">New_missions!Q14+New_missions!Q26</f>
        <v>-1.9999999999999996</v>
      </c>
      <c r="R49" s="26">
        <f ca="1">New_missions!R14+New_missions!R26</f>
        <v>-1.9999999999999996</v>
      </c>
      <c r="S49" s="26">
        <f ca="1">New_missions!S14+New_missions!S26</f>
        <v>-1.9999999999999996</v>
      </c>
      <c r="T49" s="26">
        <f ca="1">New_missions!T14+New_missions!T26</f>
        <v>-1.9999999999999996</v>
      </c>
      <c r="U49" s="26">
        <f ca="1">New_missions!U14+New_missions!U26</f>
        <v>-1.9999999999999996</v>
      </c>
      <c r="V49" s="26">
        <f ca="1">New_missions!V14+New_missions!V26</f>
        <v>-1.9999999999999996</v>
      </c>
    </row>
    <row r="50" spans="1:22" x14ac:dyDescent="0.25">
      <c r="A50" s="96" t="s">
        <v>104</v>
      </c>
      <c r="B50" s="26" t="str">
        <f>New_missions!B15</f>
        <v>Near Earth Robotic - LEO Science</v>
      </c>
      <c r="C50" s="26">
        <f ca="1">New_missions!C15+New_missions!C27</f>
        <v>2.5</v>
      </c>
      <c r="D50" s="26">
        <f ca="1">New_missions!D15+New_missions!D27</f>
        <v>7</v>
      </c>
      <c r="E50" s="26">
        <f ca="1">New_missions!E15+New_missions!E27</f>
        <v>10.5</v>
      </c>
      <c r="F50" s="26">
        <f ca="1">New_missions!F15+New_missions!F27</f>
        <v>15</v>
      </c>
      <c r="G50" s="26">
        <f ca="1">New_missions!G15+New_missions!G27</f>
        <v>20.5</v>
      </c>
      <c r="H50" s="26">
        <f ca="1">New_missions!H15+New_missions!H27</f>
        <v>26</v>
      </c>
      <c r="I50" s="26">
        <f ca="1">New_missions!I15+New_missions!I27</f>
        <v>31.5</v>
      </c>
      <c r="J50" s="26">
        <f ca="1">New_missions!J15+New_missions!J27</f>
        <v>36</v>
      </c>
      <c r="K50" s="26">
        <f ca="1">New_missions!K15+New_missions!K27</f>
        <v>38.5</v>
      </c>
      <c r="L50" s="26">
        <f ca="1">New_missions!L15+New_missions!L27</f>
        <v>41</v>
      </c>
      <c r="M50" s="26">
        <f ca="1">New_missions!M15+New_missions!M27</f>
        <v>41</v>
      </c>
      <c r="N50" s="26">
        <f ca="1">New_missions!N15+New_missions!N27</f>
        <v>41</v>
      </c>
      <c r="O50" s="26">
        <f ca="1">New_missions!O15+New_missions!O27</f>
        <v>41</v>
      </c>
      <c r="P50" s="26">
        <f ca="1">New_missions!P15+New_missions!P27</f>
        <v>41</v>
      </c>
      <c r="Q50" s="26">
        <f ca="1">New_missions!Q15+New_missions!Q27</f>
        <v>41</v>
      </c>
      <c r="R50" s="26">
        <f ca="1">New_missions!R15+New_missions!R27</f>
        <v>41</v>
      </c>
      <c r="S50" s="26">
        <f ca="1">New_missions!S15+New_missions!S27</f>
        <v>41</v>
      </c>
      <c r="T50" s="26">
        <f ca="1">New_missions!T15+New_missions!T27</f>
        <v>41</v>
      </c>
      <c r="U50" s="26">
        <f ca="1">New_missions!U15+New_missions!U27</f>
        <v>41</v>
      </c>
      <c r="V50" s="26">
        <f ca="1">New_missions!V15+New_missions!V27</f>
        <v>41</v>
      </c>
    </row>
    <row r="51" spans="1:22" x14ac:dyDescent="0.25">
      <c r="A51" s="96" t="s">
        <v>104</v>
      </c>
      <c r="B51" s="26" t="str">
        <f>New_missions!B16</f>
        <v>Near Earth Robotic - GEO and Near Earth</v>
      </c>
      <c r="C51" s="26">
        <f ca="1">New_missions!C16+New_missions!C28</f>
        <v>-0.4</v>
      </c>
      <c r="D51" s="26">
        <f ca="1">New_missions!D16+New_missions!D28</f>
        <v>-0.8</v>
      </c>
      <c r="E51" s="26">
        <f ca="1">New_missions!E16+New_missions!E28</f>
        <v>2.8</v>
      </c>
      <c r="F51" s="26">
        <f ca="1">New_missions!F16+New_missions!F28</f>
        <v>2.4</v>
      </c>
      <c r="G51" s="26">
        <f ca="1">New_missions!G16+New_missions!G28</f>
        <v>2</v>
      </c>
      <c r="H51" s="26">
        <f ca="1">New_missions!H16+New_missions!H28</f>
        <v>1.6</v>
      </c>
      <c r="I51" s="26">
        <f ca="1">New_missions!I16+New_missions!I28</f>
        <v>1.2000000000000002</v>
      </c>
      <c r="J51" s="26">
        <f ca="1">New_missions!J16+New_missions!J28</f>
        <v>0.80000000000000027</v>
      </c>
      <c r="K51" s="26">
        <f ca="1">New_missions!K16+New_missions!K28</f>
        <v>0.40000000000000036</v>
      </c>
      <c r="L51" s="26">
        <f ca="1">New_missions!L16+New_missions!L28</f>
        <v>0</v>
      </c>
      <c r="M51" s="26">
        <f ca="1">New_missions!M16+New_missions!M28</f>
        <v>0</v>
      </c>
      <c r="N51" s="26">
        <f ca="1">New_missions!N16+New_missions!N28</f>
        <v>0</v>
      </c>
      <c r="O51" s="26">
        <f ca="1">New_missions!O16+New_missions!O28</f>
        <v>0</v>
      </c>
      <c r="P51" s="26">
        <f ca="1">New_missions!P16+New_missions!P28</f>
        <v>0</v>
      </c>
      <c r="Q51" s="26">
        <f ca="1">New_missions!Q16+New_missions!Q28</f>
        <v>0</v>
      </c>
      <c r="R51" s="26">
        <f ca="1">New_missions!R16+New_missions!R28</f>
        <v>0</v>
      </c>
      <c r="S51" s="26">
        <f ca="1">New_missions!S16+New_missions!S28</f>
        <v>0</v>
      </c>
      <c r="T51" s="26">
        <f ca="1">New_missions!T16+New_missions!T28</f>
        <v>0</v>
      </c>
      <c r="U51" s="26">
        <f ca="1">New_missions!U16+New_missions!U28</f>
        <v>0</v>
      </c>
      <c r="V51" s="26">
        <f ca="1">New_missions!V16+New_missions!V28</f>
        <v>0</v>
      </c>
    </row>
    <row r="52" spans="1:22" x14ac:dyDescent="0.25">
      <c r="A52" s="96" t="s">
        <v>104</v>
      </c>
      <c r="B52" s="26" t="str">
        <f>New_missions!B17</f>
        <v>Deep Space Robotic</v>
      </c>
      <c r="C52" s="26">
        <f ca="1">New_missions!C17+New_missions!C29</f>
        <v>0</v>
      </c>
      <c r="D52" s="26">
        <f ca="1">New_missions!D17+New_missions!D29</f>
        <v>0</v>
      </c>
      <c r="E52" s="26">
        <f ca="1">New_missions!E17+New_missions!E29</f>
        <v>0</v>
      </c>
      <c r="F52" s="26">
        <f ca="1">New_missions!F17+New_missions!F29</f>
        <v>0</v>
      </c>
      <c r="G52" s="26">
        <f ca="1">New_missions!G17+New_missions!G29</f>
        <v>0</v>
      </c>
      <c r="H52" s="26">
        <f ca="1">New_missions!H17+New_missions!H29</f>
        <v>0</v>
      </c>
      <c r="I52" s="26">
        <f ca="1">New_missions!I17+New_missions!I29</f>
        <v>0</v>
      </c>
      <c r="J52" s="26">
        <f ca="1">New_missions!J17+New_missions!J29</f>
        <v>0</v>
      </c>
      <c r="K52" s="26">
        <f ca="1">New_missions!K17+New_missions!K29</f>
        <v>0</v>
      </c>
      <c r="L52" s="26">
        <f ca="1">New_missions!L17+New_missions!L29</f>
        <v>0</v>
      </c>
      <c r="M52" s="26">
        <f ca="1">New_missions!M17+New_missions!M29</f>
        <v>0</v>
      </c>
      <c r="N52" s="26">
        <f ca="1">New_missions!N17+New_missions!N29</f>
        <v>0</v>
      </c>
      <c r="O52" s="26">
        <f ca="1">New_missions!O17+New_missions!O29</f>
        <v>0</v>
      </c>
      <c r="P52" s="26">
        <f ca="1">New_missions!P17+New_missions!P29</f>
        <v>0</v>
      </c>
      <c r="Q52" s="26">
        <f ca="1">New_missions!Q17+New_missions!Q29</f>
        <v>0</v>
      </c>
      <c r="R52" s="26">
        <f ca="1">New_missions!R17+New_missions!R29</f>
        <v>0</v>
      </c>
      <c r="S52" s="26">
        <f ca="1">New_missions!S17+New_missions!S29</f>
        <v>0</v>
      </c>
      <c r="T52" s="26">
        <f ca="1">New_missions!T17+New_missions!T29</f>
        <v>0</v>
      </c>
      <c r="U52" s="26">
        <f ca="1">New_missions!U17+New_missions!U29</f>
        <v>0</v>
      </c>
      <c r="V52" s="26">
        <f ca="1">New_missions!V17+New_missions!V29</f>
        <v>0</v>
      </c>
    </row>
    <row r="53" spans="1:22" x14ac:dyDescent="0.25">
      <c r="A53" s="96" t="s">
        <v>104</v>
      </c>
      <c r="B53" s="26" t="str">
        <f>New_missions!B18</f>
        <v>Near Earth Robotic - Low Latency &amp; Complex Needs</v>
      </c>
      <c r="C53" s="26">
        <f ca="1">New_missions!C18+New_missions!C30</f>
        <v>-0.1</v>
      </c>
      <c r="D53" s="26">
        <f ca="1">New_missions!D18+New_missions!D30</f>
        <v>-0.2</v>
      </c>
      <c r="E53" s="26">
        <f ca="1">New_missions!E18+New_missions!E30</f>
        <v>-0.30000000000000004</v>
      </c>
      <c r="F53" s="26">
        <f ca="1">New_missions!F18+New_missions!F30</f>
        <v>-0.4</v>
      </c>
      <c r="G53" s="26">
        <f ca="1">New_missions!G18+New_missions!G30</f>
        <v>0.5</v>
      </c>
      <c r="H53" s="26">
        <f ca="1">New_missions!H18+New_missions!H30</f>
        <v>0.4</v>
      </c>
      <c r="I53" s="26">
        <f ca="1">New_missions!I18+New_missions!I30</f>
        <v>0.30000000000000004</v>
      </c>
      <c r="J53" s="26">
        <f ca="1">New_missions!J18+New_missions!J30</f>
        <v>0.20000000000000007</v>
      </c>
      <c r="K53" s="26">
        <f ca="1">New_missions!K18+New_missions!K30</f>
        <v>0.10000000000000009</v>
      </c>
      <c r="L53" s="26">
        <f ca="1">New_missions!L18+New_missions!L30</f>
        <v>0</v>
      </c>
      <c r="M53" s="26">
        <f ca="1">New_missions!M18+New_missions!M30</f>
        <v>0</v>
      </c>
      <c r="N53" s="26">
        <f ca="1">New_missions!N18+New_missions!N30</f>
        <v>0</v>
      </c>
      <c r="O53" s="26">
        <f ca="1">New_missions!O18+New_missions!O30</f>
        <v>0</v>
      </c>
      <c r="P53" s="26">
        <f ca="1">New_missions!P18+New_missions!P30</f>
        <v>0</v>
      </c>
      <c r="Q53" s="26">
        <f ca="1">New_missions!Q18+New_missions!Q30</f>
        <v>0</v>
      </c>
      <c r="R53" s="26">
        <f ca="1">New_missions!R18+New_missions!R30</f>
        <v>0</v>
      </c>
      <c r="S53" s="26">
        <f ca="1">New_missions!S18+New_missions!S30</f>
        <v>0</v>
      </c>
      <c r="T53" s="26">
        <f ca="1">New_missions!T18+New_missions!T30</f>
        <v>0</v>
      </c>
      <c r="U53" s="26">
        <f ca="1">New_missions!U18+New_missions!U30</f>
        <v>0</v>
      </c>
      <c r="V53" s="26">
        <f ca="1">New_missions!V18+New_missions!V30</f>
        <v>0</v>
      </c>
    </row>
    <row r="54" spans="1:22" x14ac:dyDescent="0.25">
      <c r="A54" s="96" t="s">
        <v>104</v>
      </c>
      <c r="B54" s="26" t="str">
        <f>New_missions!B19</f>
        <v>Mission Operations</v>
      </c>
      <c r="C54" s="26">
        <f ca="1">New_missions!C19+New_missions!C31</f>
        <v>0</v>
      </c>
      <c r="D54" s="26">
        <f ca="1">New_missions!D19+New_missions!D31</f>
        <v>0</v>
      </c>
      <c r="E54" s="26">
        <f ca="1">New_missions!E19+New_missions!E31</f>
        <v>0</v>
      </c>
      <c r="F54" s="26">
        <f ca="1">New_missions!F19+New_missions!F31</f>
        <v>0</v>
      </c>
      <c r="G54" s="26">
        <f ca="1">New_missions!G19+New_missions!G31</f>
        <v>0</v>
      </c>
      <c r="H54" s="26">
        <f ca="1">New_missions!H19+New_missions!H31</f>
        <v>0</v>
      </c>
      <c r="I54" s="26">
        <f ca="1">New_missions!I19+New_missions!I31</f>
        <v>0</v>
      </c>
      <c r="J54" s="26">
        <f ca="1">New_missions!J19+New_missions!J31</f>
        <v>0</v>
      </c>
      <c r="K54" s="26">
        <f ca="1">New_missions!K19+New_missions!K31</f>
        <v>0</v>
      </c>
      <c r="L54" s="26">
        <f ca="1">New_missions!L19+New_missions!L31</f>
        <v>0</v>
      </c>
      <c r="M54" s="26">
        <f ca="1">New_missions!M19+New_missions!M31</f>
        <v>0</v>
      </c>
      <c r="N54" s="26">
        <f ca="1">New_missions!N19+New_missions!N31</f>
        <v>0</v>
      </c>
      <c r="O54" s="26">
        <f ca="1">New_missions!O19+New_missions!O31</f>
        <v>0</v>
      </c>
      <c r="P54" s="26">
        <f ca="1">New_missions!P19+New_missions!P31</f>
        <v>0</v>
      </c>
      <c r="Q54" s="26">
        <f ca="1">New_missions!Q19+New_missions!Q31</f>
        <v>0</v>
      </c>
      <c r="R54" s="26">
        <f ca="1">New_missions!R19+New_missions!R31</f>
        <v>0</v>
      </c>
      <c r="S54" s="26">
        <f ca="1">New_missions!S19+New_missions!S31</f>
        <v>0</v>
      </c>
      <c r="T54" s="26">
        <f ca="1">New_missions!T19+New_missions!T31</f>
        <v>0</v>
      </c>
      <c r="U54" s="26">
        <f ca="1">New_missions!U19+New_missions!U31</f>
        <v>0</v>
      </c>
      <c r="V54" s="26">
        <f ca="1">New_missions!V19+New_missions!V31</f>
        <v>0</v>
      </c>
    </row>
    <row r="55" spans="1:22" x14ac:dyDescent="0.25">
      <c r="A55" s="96" t="s">
        <v>104</v>
      </c>
      <c r="B55" s="26" t="str">
        <f>New_missions!B20</f>
        <v>Launch Events</v>
      </c>
      <c r="C55" s="26" t="e">
        <f>New_missions!C20+New_missions!C32</f>
        <v>#REF!</v>
      </c>
      <c r="D55" s="26" t="e">
        <f>New_missions!D20+New_missions!D32</f>
        <v>#REF!</v>
      </c>
      <c r="E55" s="26" t="e">
        <f>New_missions!E20+New_missions!E32</f>
        <v>#REF!</v>
      </c>
      <c r="F55" s="26" t="e">
        <f>New_missions!F20+New_missions!F32</f>
        <v>#REF!</v>
      </c>
      <c r="G55" s="26" t="e">
        <f>New_missions!G20+New_missions!G32</f>
        <v>#REF!</v>
      </c>
      <c r="H55" s="26" t="e">
        <f>New_missions!H20+New_missions!H32</f>
        <v>#REF!</v>
      </c>
      <c r="I55" s="26" t="e">
        <f>New_missions!I20+New_missions!I32</f>
        <v>#REF!</v>
      </c>
      <c r="J55" s="26" t="e">
        <f>New_missions!J20+New_missions!J32</f>
        <v>#REF!</v>
      </c>
      <c r="K55" s="26" t="e">
        <f>New_missions!K20+New_missions!K32</f>
        <v>#REF!</v>
      </c>
      <c r="L55" s="26" t="e">
        <f>New_missions!L20+New_missions!L32</f>
        <v>#REF!</v>
      </c>
      <c r="M55" s="26" t="e">
        <f>New_missions!M20+New_missions!M32</f>
        <v>#REF!</v>
      </c>
      <c r="N55" s="26" t="e">
        <f>New_missions!N20+New_missions!N32</f>
        <v>#REF!</v>
      </c>
      <c r="O55" s="26" t="e">
        <f>New_missions!O20+New_missions!O32</f>
        <v>#REF!</v>
      </c>
      <c r="P55" s="26" t="e">
        <f>New_missions!P20+New_missions!P32</f>
        <v>#REF!</v>
      </c>
      <c r="Q55" s="26" t="e">
        <f>New_missions!Q20+New_missions!Q32</f>
        <v>#REF!</v>
      </c>
      <c r="R55" s="26" t="e">
        <f>New_missions!R20+New_missions!R32</f>
        <v>#REF!</v>
      </c>
      <c r="S55" s="26" t="e">
        <f>New_missions!S20+New_missions!S32</f>
        <v>#REF!</v>
      </c>
      <c r="T55" s="26" t="e">
        <f>New_missions!T20+New_missions!T32</f>
        <v>#REF!</v>
      </c>
      <c r="U55" s="26" t="e">
        <f>New_missions!U20+New_missions!U32</f>
        <v>#REF!</v>
      </c>
      <c r="V55" s="26" t="e">
        <f>New_missions!V20+New_missions!V32</f>
        <v>#REF!</v>
      </c>
    </row>
    <row r="56" spans="1:22" x14ac:dyDescent="0.25">
      <c r="A56" s="96" t="s">
        <v>104</v>
      </c>
      <c r="B56" s="26" t="str">
        <f>New_missions!B21</f>
        <v>Terrestrial &amp; Aerial</v>
      </c>
      <c r="C56" s="26">
        <f ca="1">New_missions!C21+New_missions!C33</f>
        <v>-0.3</v>
      </c>
      <c r="D56" s="26">
        <f ca="1">New_missions!D21+New_missions!D33</f>
        <v>0.4</v>
      </c>
      <c r="E56" s="26">
        <f ca="1">New_missions!E21+New_missions!E33</f>
        <v>0.10000000000000009</v>
      </c>
      <c r="F56" s="26">
        <f ca="1">New_missions!F21+New_missions!F33</f>
        <v>-0.19999999999999996</v>
      </c>
      <c r="G56" s="26">
        <f ca="1">New_missions!G21+New_missions!G33</f>
        <v>-0.5</v>
      </c>
      <c r="H56" s="26">
        <f ca="1">New_missions!H21+New_missions!H33</f>
        <v>0.19999999999999996</v>
      </c>
      <c r="I56" s="26">
        <f ca="1">New_missions!I21+New_missions!I33</f>
        <v>-0.10000000000000009</v>
      </c>
      <c r="J56" s="26">
        <f ca="1">New_missions!J21+New_missions!J33</f>
        <v>-0.39999999999999991</v>
      </c>
      <c r="K56" s="26">
        <f ca="1">New_missions!K21+New_missions!K33</f>
        <v>-0.69999999999999973</v>
      </c>
      <c r="L56" s="26">
        <f ca="1">New_missions!L21+New_missions!L33</f>
        <v>-0.99999999999999956</v>
      </c>
      <c r="M56" s="26">
        <f ca="1">New_missions!M21+New_missions!M33</f>
        <v>-0.99999999999999956</v>
      </c>
      <c r="N56" s="26">
        <f ca="1">New_missions!N21+New_missions!N33</f>
        <v>-0.99999999999999956</v>
      </c>
      <c r="O56" s="26">
        <f ca="1">New_missions!O21+New_missions!O33</f>
        <v>-0.99999999999999956</v>
      </c>
      <c r="P56" s="26">
        <f ca="1">New_missions!P21+New_missions!P33</f>
        <v>-0.99999999999999956</v>
      </c>
      <c r="Q56" s="26">
        <f ca="1">New_missions!Q21+New_missions!Q33</f>
        <v>-0.99999999999999956</v>
      </c>
      <c r="R56" s="26">
        <f ca="1">New_missions!R21+New_missions!R33</f>
        <v>-0.99999999999999956</v>
      </c>
      <c r="S56" s="26">
        <f ca="1">New_missions!S21+New_missions!S33</f>
        <v>-0.99999999999999956</v>
      </c>
      <c r="T56" s="26">
        <f ca="1">New_missions!T21+New_missions!T33</f>
        <v>-0.99999999999999956</v>
      </c>
      <c r="U56" s="26">
        <f ca="1">New_missions!U21+New_missions!U33</f>
        <v>-0.99999999999999956</v>
      </c>
      <c r="V56" s="26">
        <f ca="1">New_missions!V21+New_missions!V33</f>
        <v>-0.99999999999999956</v>
      </c>
    </row>
    <row r="57" spans="1:22" x14ac:dyDescent="0.25">
      <c r="A57" s="90"/>
      <c r="B57" s="97"/>
    </row>
    <row r="58" spans="1:22" x14ac:dyDescent="0.25">
      <c r="A58" s="90"/>
      <c r="B58" s="97"/>
      <c r="C58" s="99" t="e">
        <f ca="1">SUM(C2:C56)</f>
        <v>#REF!</v>
      </c>
      <c r="D58" s="99" t="e">
        <f ca="1">SUM(D2:D56)</f>
        <v>#REF!</v>
      </c>
      <c r="E58" s="99" t="e">
        <f t="shared" ref="E58:V58" ca="1" si="0">SUM(E2:E56)</f>
        <v>#REF!</v>
      </c>
      <c r="F58" s="99" t="e">
        <f t="shared" ca="1" si="0"/>
        <v>#REF!</v>
      </c>
      <c r="G58" s="99" t="e">
        <f t="shared" ca="1" si="0"/>
        <v>#REF!</v>
      </c>
      <c r="H58" s="99" t="e">
        <f t="shared" ca="1" si="0"/>
        <v>#REF!</v>
      </c>
      <c r="I58" s="99" t="e">
        <f t="shared" ca="1" si="0"/>
        <v>#REF!</v>
      </c>
      <c r="J58" s="99" t="e">
        <f t="shared" ca="1" si="0"/>
        <v>#REF!</v>
      </c>
      <c r="K58" s="99" t="e">
        <f t="shared" ca="1" si="0"/>
        <v>#REF!</v>
      </c>
      <c r="L58" s="100" t="e">
        <f t="shared" ca="1" si="0"/>
        <v>#REF!</v>
      </c>
      <c r="M58" s="99" t="e">
        <f t="shared" ca="1" si="0"/>
        <v>#REF!</v>
      </c>
      <c r="N58" s="99" t="e">
        <f t="shared" ca="1" si="0"/>
        <v>#REF!</v>
      </c>
      <c r="O58" s="99" t="e">
        <f t="shared" ca="1" si="0"/>
        <v>#REF!</v>
      </c>
      <c r="P58" s="99" t="e">
        <f t="shared" ca="1" si="0"/>
        <v>#REF!</v>
      </c>
      <c r="Q58" s="99" t="e">
        <f t="shared" ca="1" si="0"/>
        <v>#REF!</v>
      </c>
      <c r="R58" s="99" t="e">
        <f t="shared" ca="1" si="0"/>
        <v>#REF!</v>
      </c>
      <c r="S58" s="99" t="e">
        <f t="shared" ca="1" si="0"/>
        <v>#REF!</v>
      </c>
      <c r="T58" s="99" t="e">
        <f t="shared" ca="1" si="0"/>
        <v>#REF!</v>
      </c>
      <c r="U58" s="99" t="e">
        <f t="shared" ca="1" si="0"/>
        <v>#REF!</v>
      </c>
      <c r="V58" s="99" t="e">
        <f t="shared" ca="1" si="0"/>
        <v>#REF!</v>
      </c>
    </row>
    <row r="59" spans="1:22" ht="14.4" thickBot="1" x14ac:dyDescent="0.3">
      <c r="B59" s="3" t="s">
        <v>8</v>
      </c>
    </row>
    <row r="60" spans="1:22" x14ac:dyDescent="0.25">
      <c r="B60" s="62" t="s">
        <v>98</v>
      </c>
      <c r="C60" s="63">
        <f>C1</f>
        <v>2021</v>
      </c>
      <c r="D60" s="63">
        <f t="shared" ref="D60:V60" si="1">D1</f>
        <v>2022</v>
      </c>
      <c r="E60" s="63">
        <f t="shared" si="1"/>
        <v>2023</v>
      </c>
      <c r="F60" s="63">
        <f t="shared" si="1"/>
        <v>2024</v>
      </c>
      <c r="G60" s="63">
        <f t="shared" si="1"/>
        <v>2025</v>
      </c>
      <c r="H60" s="63">
        <f t="shared" si="1"/>
        <v>2026</v>
      </c>
      <c r="I60" s="63">
        <f t="shared" si="1"/>
        <v>2027</v>
      </c>
      <c r="J60" s="63">
        <f t="shared" si="1"/>
        <v>2028</v>
      </c>
      <c r="K60" s="63">
        <f t="shared" si="1"/>
        <v>2029</v>
      </c>
      <c r="L60" s="80">
        <f t="shared" si="1"/>
        <v>2030</v>
      </c>
      <c r="M60" s="81">
        <f t="shared" si="1"/>
        <v>2031</v>
      </c>
      <c r="N60" s="63">
        <f t="shared" si="1"/>
        <v>2032</v>
      </c>
      <c r="O60" s="63">
        <f t="shared" si="1"/>
        <v>2033</v>
      </c>
      <c r="P60" s="63">
        <f t="shared" si="1"/>
        <v>2034</v>
      </c>
      <c r="Q60" s="63">
        <f t="shared" si="1"/>
        <v>2035</v>
      </c>
      <c r="R60" s="63">
        <f t="shared" si="1"/>
        <v>2036</v>
      </c>
      <c r="S60" s="63">
        <f t="shared" si="1"/>
        <v>2037</v>
      </c>
      <c r="T60" s="63">
        <f t="shared" si="1"/>
        <v>2038</v>
      </c>
      <c r="U60" s="63">
        <f t="shared" si="1"/>
        <v>2039</v>
      </c>
      <c r="V60" s="63">
        <f t="shared" si="1"/>
        <v>2040</v>
      </c>
    </row>
    <row r="61" spans="1:22" x14ac:dyDescent="0.25">
      <c r="B61" s="39" t="s">
        <v>59</v>
      </c>
      <c r="C61" s="40">
        <f ca="1">SUMIF($B$2:$B$56,$B61,C$2:C$56)</f>
        <v>5.6</v>
      </c>
      <c r="D61" s="40">
        <f t="shared" ref="D61:V68" ca="1" si="2">SUMIF($B$2:$B$56,$B61,D$2:D$56)</f>
        <v>5.2</v>
      </c>
      <c r="E61" s="40">
        <f t="shared" ca="1" si="2"/>
        <v>4.8</v>
      </c>
      <c r="F61" s="40">
        <f t="shared" ca="1" si="2"/>
        <v>4.4000000000000004</v>
      </c>
      <c r="G61" s="40">
        <f t="shared" ca="1" si="2"/>
        <v>4</v>
      </c>
      <c r="H61" s="40">
        <f t="shared" ca="1" si="2"/>
        <v>3.6</v>
      </c>
      <c r="I61" s="40">
        <f t="shared" ca="1" si="2"/>
        <v>3.2</v>
      </c>
      <c r="J61" s="40">
        <f t="shared" ca="1" si="2"/>
        <v>2.8000000000000003</v>
      </c>
      <c r="K61" s="40">
        <f ca="1">SUMIF($B$2:$B$56,$B61,K$2:K$56)</f>
        <v>2.4000000000000004</v>
      </c>
      <c r="L61" s="40">
        <f t="shared" ca="1" si="2"/>
        <v>2.0000000000000004</v>
      </c>
      <c r="M61" s="40">
        <f t="shared" ca="1" si="2"/>
        <v>2.0000000000000004</v>
      </c>
      <c r="N61" s="40">
        <f t="shared" ca="1" si="2"/>
        <v>2.0000000000000004</v>
      </c>
      <c r="O61" s="40">
        <f t="shared" ca="1" si="2"/>
        <v>2.0000000000000004</v>
      </c>
      <c r="P61" s="40">
        <f t="shared" ca="1" si="2"/>
        <v>2.0000000000000004</v>
      </c>
      <c r="Q61" s="40">
        <f t="shared" ca="1" si="2"/>
        <v>2.0000000000000004</v>
      </c>
      <c r="R61" s="40">
        <f t="shared" ca="1" si="2"/>
        <v>2.0000000000000004</v>
      </c>
      <c r="S61" s="40">
        <f t="shared" ca="1" si="2"/>
        <v>2.0000000000000004</v>
      </c>
      <c r="T61" s="40">
        <f t="shared" ca="1" si="2"/>
        <v>2.0000000000000004</v>
      </c>
      <c r="U61" s="40">
        <f t="shared" ca="1" si="2"/>
        <v>2.0000000000000004</v>
      </c>
      <c r="V61" s="40">
        <f t="shared" ca="1" si="2"/>
        <v>2.0000000000000004</v>
      </c>
    </row>
    <row r="62" spans="1:22" x14ac:dyDescent="0.25">
      <c r="B62" s="39" t="s">
        <v>57</v>
      </c>
      <c r="C62" s="40">
        <f t="shared" ref="C62:R68" ca="1" si="3">SUMIF($B$2:$B$56,$B62,C$2:C$56)</f>
        <v>19.5</v>
      </c>
      <c r="D62" s="40">
        <f t="shared" ca="1" si="3"/>
        <v>22</v>
      </c>
      <c r="E62" s="40">
        <f t="shared" ca="1" si="3"/>
        <v>24.5</v>
      </c>
      <c r="F62" s="40">
        <f t="shared" ca="1" si="3"/>
        <v>27</v>
      </c>
      <c r="G62" s="40">
        <f t="shared" ca="1" si="3"/>
        <v>29.5</v>
      </c>
      <c r="H62" s="40">
        <f t="shared" ca="1" si="3"/>
        <v>32</v>
      </c>
      <c r="I62" s="40">
        <f t="shared" ca="1" si="3"/>
        <v>34.5</v>
      </c>
      <c r="J62" s="40">
        <f t="shared" ca="1" si="3"/>
        <v>37</v>
      </c>
      <c r="K62" s="40">
        <f t="shared" ca="1" si="3"/>
        <v>39.5</v>
      </c>
      <c r="L62" s="40">
        <f t="shared" ca="1" si="3"/>
        <v>42</v>
      </c>
      <c r="M62" s="40">
        <f t="shared" ca="1" si="3"/>
        <v>42</v>
      </c>
      <c r="N62" s="40">
        <f t="shared" ca="1" si="3"/>
        <v>42</v>
      </c>
      <c r="O62" s="40">
        <f t="shared" ca="1" si="3"/>
        <v>42</v>
      </c>
      <c r="P62" s="40">
        <f t="shared" ca="1" si="3"/>
        <v>42</v>
      </c>
      <c r="Q62" s="40">
        <f t="shared" ca="1" si="3"/>
        <v>42</v>
      </c>
      <c r="R62" s="40">
        <f t="shared" ca="1" si="3"/>
        <v>42</v>
      </c>
      <c r="S62" s="40">
        <f t="shared" ca="1" si="2"/>
        <v>42</v>
      </c>
      <c r="T62" s="40">
        <f t="shared" ca="1" si="2"/>
        <v>42</v>
      </c>
      <c r="U62" s="40">
        <f t="shared" ca="1" si="2"/>
        <v>42</v>
      </c>
      <c r="V62" s="40">
        <f t="shared" ca="1" si="2"/>
        <v>42</v>
      </c>
    </row>
    <row r="63" spans="1:22" x14ac:dyDescent="0.25">
      <c r="B63" s="39" t="s">
        <v>56</v>
      </c>
      <c r="C63" s="40">
        <f t="shared" ca="1" si="3"/>
        <v>7.6</v>
      </c>
      <c r="D63" s="40">
        <f t="shared" ca="1" si="2"/>
        <v>7.2</v>
      </c>
      <c r="E63" s="40">
        <f t="shared" ca="1" si="2"/>
        <v>6.8</v>
      </c>
      <c r="F63" s="40">
        <f t="shared" ca="1" si="2"/>
        <v>6.4</v>
      </c>
      <c r="G63" s="40">
        <f t="shared" ca="1" si="2"/>
        <v>6</v>
      </c>
      <c r="H63" s="40">
        <f t="shared" ca="1" si="2"/>
        <v>5.6</v>
      </c>
      <c r="I63" s="40">
        <f t="shared" ca="1" si="2"/>
        <v>5.2</v>
      </c>
      <c r="J63" s="40">
        <f t="shared" ca="1" si="2"/>
        <v>4.8000000000000007</v>
      </c>
      <c r="K63" s="40">
        <f t="shared" ca="1" si="2"/>
        <v>4.4000000000000004</v>
      </c>
      <c r="L63" s="40">
        <f t="shared" ca="1" si="2"/>
        <v>4</v>
      </c>
      <c r="M63" s="40">
        <f t="shared" ca="1" si="2"/>
        <v>4</v>
      </c>
      <c r="N63" s="40">
        <f t="shared" ca="1" si="2"/>
        <v>4</v>
      </c>
      <c r="O63" s="40">
        <f t="shared" ca="1" si="2"/>
        <v>4</v>
      </c>
      <c r="P63" s="40">
        <f t="shared" ca="1" si="2"/>
        <v>4</v>
      </c>
      <c r="Q63" s="40">
        <f t="shared" ca="1" si="2"/>
        <v>4</v>
      </c>
      <c r="R63" s="40">
        <f t="shared" ca="1" si="2"/>
        <v>4</v>
      </c>
      <c r="S63" s="40">
        <f t="shared" ca="1" si="2"/>
        <v>4</v>
      </c>
      <c r="T63" s="40">
        <f t="shared" ca="1" si="2"/>
        <v>4</v>
      </c>
      <c r="U63" s="40">
        <f t="shared" ca="1" si="2"/>
        <v>4</v>
      </c>
      <c r="V63" s="40">
        <f t="shared" ca="1" si="2"/>
        <v>4</v>
      </c>
    </row>
    <row r="64" spans="1:22" x14ac:dyDescent="0.25">
      <c r="B64" s="39" t="s">
        <v>96</v>
      </c>
      <c r="C64" s="40">
        <f t="shared" ca="1" si="3"/>
        <v>0</v>
      </c>
      <c r="D64" s="40">
        <f t="shared" ca="1" si="2"/>
        <v>0</v>
      </c>
      <c r="E64" s="40">
        <f t="shared" ca="1" si="2"/>
        <v>0</v>
      </c>
      <c r="F64" s="40">
        <f t="shared" ca="1" si="2"/>
        <v>0</v>
      </c>
      <c r="G64" s="40">
        <f t="shared" ca="1" si="2"/>
        <v>0</v>
      </c>
      <c r="H64" s="40">
        <f t="shared" ca="1" si="2"/>
        <v>0</v>
      </c>
      <c r="I64" s="40">
        <f t="shared" ca="1" si="2"/>
        <v>0</v>
      </c>
      <c r="J64" s="40">
        <f t="shared" ca="1" si="2"/>
        <v>0</v>
      </c>
      <c r="K64" s="40">
        <f t="shared" ca="1" si="2"/>
        <v>0</v>
      </c>
      <c r="L64" s="40">
        <f t="shared" ca="1" si="2"/>
        <v>0</v>
      </c>
      <c r="M64" s="40">
        <f t="shared" ca="1" si="2"/>
        <v>0</v>
      </c>
      <c r="N64" s="40">
        <f t="shared" ca="1" si="2"/>
        <v>0</v>
      </c>
      <c r="O64" s="40">
        <f t="shared" ca="1" si="2"/>
        <v>0</v>
      </c>
      <c r="P64" s="40">
        <f t="shared" ca="1" si="2"/>
        <v>0</v>
      </c>
      <c r="Q64" s="40">
        <f t="shared" ca="1" si="2"/>
        <v>0</v>
      </c>
      <c r="R64" s="40">
        <f t="shared" ca="1" si="2"/>
        <v>0</v>
      </c>
      <c r="S64" s="40">
        <f t="shared" ca="1" si="2"/>
        <v>0</v>
      </c>
      <c r="T64" s="40">
        <f t="shared" ca="1" si="2"/>
        <v>0</v>
      </c>
      <c r="U64" s="40">
        <f t="shared" ca="1" si="2"/>
        <v>0</v>
      </c>
      <c r="V64" s="40">
        <f t="shared" ca="1" si="2"/>
        <v>0</v>
      </c>
    </row>
    <row r="65" spans="1:22" x14ac:dyDescent="0.25">
      <c r="B65" s="39" t="s">
        <v>60</v>
      </c>
      <c r="C65" s="40">
        <f t="shared" ca="1" si="3"/>
        <v>0.9</v>
      </c>
      <c r="D65" s="40">
        <f t="shared" ca="1" si="2"/>
        <v>0.8</v>
      </c>
      <c r="E65" s="40">
        <f t="shared" ca="1" si="2"/>
        <v>0.7</v>
      </c>
      <c r="F65" s="40">
        <f t="shared" ca="1" si="2"/>
        <v>0.6</v>
      </c>
      <c r="G65" s="40">
        <f t="shared" ca="1" si="2"/>
        <v>0.5</v>
      </c>
      <c r="H65" s="40">
        <f t="shared" ca="1" si="2"/>
        <v>0.4</v>
      </c>
      <c r="I65" s="40">
        <f t="shared" ca="1" si="2"/>
        <v>0.30000000000000004</v>
      </c>
      <c r="J65" s="40">
        <f t="shared" ca="1" si="2"/>
        <v>0.20000000000000007</v>
      </c>
      <c r="K65" s="40">
        <f t="shared" ca="1" si="2"/>
        <v>0.10000000000000009</v>
      </c>
      <c r="L65" s="40">
        <f t="shared" ca="1" si="2"/>
        <v>0</v>
      </c>
      <c r="M65" s="40">
        <f t="shared" ca="1" si="2"/>
        <v>0</v>
      </c>
      <c r="N65" s="40">
        <f t="shared" ca="1" si="2"/>
        <v>0</v>
      </c>
      <c r="O65" s="40">
        <f t="shared" ca="1" si="2"/>
        <v>0</v>
      </c>
      <c r="P65" s="40">
        <f t="shared" ca="1" si="2"/>
        <v>0</v>
      </c>
      <c r="Q65" s="40">
        <f t="shared" ca="1" si="2"/>
        <v>0</v>
      </c>
      <c r="R65" s="40">
        <f t="shared" ca="1" si="2"/>
        <v>0</v>
      </c>
      <c r="S65" s="40">
        <f t="shared" ca="1" si="2"/>
        <v>0</v>
      </c>
      <c r="T65" s="40">
        <f t="shared" ca="1" si="2"/>
        <v>0</v>
      </c>
      <c r="U65" s="40">
        <f t="shared" ca="1" si="2"/>
        <v>0</v>
      </c>
      <c r="V65" s="40">
        <f t="shared" ca="1" si="2"/>
        <v>0</v>
      </c>
    </row>
    <row r="66" spans="1:22" x14ac:dyDescent="0.25">
      <c r="B66" s="39" t="s">
        <v>97</v>
      </c>
      <c r="C66" s="40">
        <f t="shared" ca="1" si="3"/>
        <v>0</v>
      </c>
      <c r="D66" s="40">
        <f t="shared" ca="1" si="2"/>
        <v>0</v>
      </c>
      <c r="E66" s="40">
        <f t="shared" ca="1" si="2"/>
        <v>0</v>
      </c>
      <c r="F66" s="40">
        <f t="shared" ca="1" si="2"/>
        <v>0</v>
      </c>
      <c r="G66" s="40">
        <f t="shared" ca="1" si="2"/>
        <v>0</v>
      </c>
      <c r="H66" s="40">
        <f t="shared" ca="1" si="2"/>
        <v>0</v>
      </c>
      <c r="I66" s="40">
        <f t="shared" ca="1" si="2"/>
        <v>0</v>
      </c>
      <c r="J66" s="40">
        <f t="shared" ca="1" si="2"/>
        <v>0</v>
      </c>
      <c r="K66" s="40">
        <f t="shared" ca="1" si="2"/>
        <v>0</v>
      </c>
      <c r="L66" s="40">
        <f t="shared" ca="1" si="2"/>
        <v>0</v>
      </c>
      <c r="M66" s="40">
        <f t="shared" ca="1" si="2"/>
        <v>0</v>
      </c>
      <c r="N66" s="40">
        <f t="shared" ca="1" si="2"/>
        <v>0</v>
      </c>
      <c r="O66" s="40">
        <f t="shared" ca="1" si="2"/>
        <v>0</v>
      </c>
      <c r="P66" s="40">
        <f t="shared" ca="1" si="2"/>
        <v>0</v>
      </c>
      <c r="Q66" s="40">
        <f t="shared" ca="1" si="2"/>
        <v>0</v>
      </c>
      <c r="R66" s="40">
        <f t="shared" ca="1" si="2"/>
        <v>0</v>
      </c>
      <c r="S66" s="40">
        <f t="shared" ca="1" si="2"/>
        <v>0</v>
      </c>
      <c r="T66" s="40">
        <f t="shared" ca="1" si="2"/>
        <v>0</v>
      </c>
      <c r="U66" s="40">
        <f t="shared" ca="1" si="2"/>
        <v>0</v>
      </c>
      <c r="V66" s="40">
        <f t="shared" ca="1" si="2"/>
        <v>0</v>
      </c>
    </row>
    <row r="67" spans="1:22" x14ac:dyDescent="0.25">
      <c r="B67" s="39" t="s">
        <v>58</v>
      </c>
      <c r="C67" s="40" t="e">
        <f t="shared" si="3"/>
        <v>#REF!</v>
      </c>
      <c r="D67" s="40" t="e">
        <f t="shared" si="2"/>
        <v>#REF!</v>
      </c>
      <c r="E67" s="40" t="e">
        <f t="shared" si="2"/>
        <v>#REF!</v>
      </c>
      <c r="F67" s="40" t="e">
        <f t="shared" si="2"/>
        <v>#REF!</v>
      </c>
      <c r="G67" s="40" t="e">
        <f t="shared" si="2"/>
        <v>#REF!</v>
      </c>
      <c r="H67" s="40" t="e">
        <f t="shared" si="2"/>
        <v>#REF!</v>
      </c>
      <c r="I67" s="40" t="e">
        <f t="shared" si="2"/>
        <v>#REF!</v>
      </c>
      <c r="J67" s="40" t="e">
        <f t="shared" si="2"/>
        <v>#REF!</v>
      </c>
      <c r="K67" s="40" t="e">
        <f t="shared" si="2"/>
        <v>#REF!</v>
      </c>
      <c r="L67" s="40" t="e">
        <f t="shared" si="2"/>
        <v>#REF!</v>
      </c>
      <c r="M67" s="40" t="e">
        <f t="shared" si="2"/>
        <v>#REF!</v>
      </c>
      <c r="N67" s="40" t="e">
        <f t="shared" si="2"/>
        <v>#REF!</v>
      </c>
      <c r="O67" s="40" t="e">
        <f t="shared" si="2"/>
        <v>#REF!</v>
      </c>
      <c r="P67" s="40" t="e">
        <f t="shared" si="2"/>
        <v>#REF!</v>
      </c>
      <c r="Q67" s="40" t="e">
        <f t="shared" si="2"/>
        <v>#REF!</v>
      </c>
      <c r="R67" s="40" t="e">
        <f t="shared" si="2"/>
        <v>#REF!</v>
      </c>
      <c r="S67" s="40" t="e">
        <f t="shared" si="2"/>
        <v>#REF!</v>
      </c>
      <c r="T67" s="40" t="e">
        <f t="shared" si="2"/>
        <v>#REF!</v>
      </c>
      <c r="U67" s="40" t="e">
        <f t="shared" si="2"/>
        <v>#REF!</v>
      </c>
      <c r="V67" s="40" t="e">
        <f t="shared" si="2"/>
        <v>#REF!</v>
      </c>
    </row>
    <row r="68" spans="1:22" ht="14.4" thickBot="1" x14ac:dyDescent="0.3">
      <c r="B68" s="45" t="s">
        <v>61</v>
      </c>
      <c r="C68" s="40">
        <f t="shared" ca="1" si="3"/>
        <v>2.7</v>
      </c>
      <c r="D68" s="40">
        <f t="shared" ca="1" si="2"/>
        <v>2.4</v>
      </c>
      <c r="E68" s="40">
        <f t="shared" ca="1" si="2"/>
        <v>2.1</v>
      </c>
      <c r="F68" s="40">
        <f t="shared" ca="1" si="2"/>
        <v>1.8</v>
      </c>
      <c r="G68" s="40">
        <f t="shared" ca="1" si="2"/>
        <v>1.5</v>
      </c>
      <c r="H68" s="40">
        <f t="shared" ca="1" si="2"/>
        <v>1.2</v>
      </c>
      <c r="I68" s="40">
        <f t="shared" ca="1" si="2"/>
        <v>0.89999999999999991</v>
      </c>
      <c r="J68" s="40">
        <f t="shared" ca="1" si="2"/>
        <v>0.60000000000000009</v>
      </c>
      <c r="K68" s="40">
        <f t="shared" ca="1" si="2"/>
        <v>0.30000000000000027</v>
      </c>
      <c r="L68" s="40">
        <f t="shared" ca="1" si="2"/>
        <v>4.4408920985006262E-16</v>
      </c>
      <c r="M68" s="40">
        <f t="shared" ca="1" si="2"/>
        <v>4.4408920985006262E-16</v>
      </c>
      <c r="N68" s="40">
        <f t="shared" ca="1" si="2"/>
        <v>4.4408920985006262E-16</v>
      </c>
      <c r="O68" s="40">
        <f t="shared" ca="1" si="2"/>
        <v>4.4408920985006262E-16</v>
      </c>
      <c r="P68" s="40">
        <f t="shared" ca="1" si="2"/>
        <v>4.4408920985006262E-16</v>
      </c>
      <c r="Q68" s="40">
        <f t="shared" ca="1" si="2"/>
        <v>4.4408920985006262E-16</v>
      </c>
      <c r="R68" s="40">
        <f t="shared" ca="1" si="2"/>
        <v>4.4408920985006262E-16</v>
      </c>
      <c r="S68" s="40">
        <f t="shared" ca="1" si="2"/>
        <v>4.4408920985006262E-16</v>
      </c>
      <c r="T68" s="40">
        <f t="shared" ca="1" si="2"/>
        <v>4.4408920985006262E-16</v>
      </c>
      <c r="U68" s="40">
        <f t="shared" ca="1" si="2"/>
        <v>4.4408920985006262E-16</v>
      </c>
      <c r="V68" s="40">
        <f t="shared" ca="1" si="2"/>
        <v>4.4408920985006262E-16</v>
      </c>
    </row>
    <row r="70" spans="1:22" x14ac:dyDescent="0.25">
      <c r="C70" s="101" t="e">
        <f ca="1">SUM(C61:C68)</f>
        <v>#REF!</v>
      </c>
      <c r="D70" s="101" t="e">
        <f t="shared" ref="D70:V70" ca="1" si="4">SUM(D61:D68)</f>
        <v>#REF!</v>
      </c>
      <c r="E70" s="101" t="e">
        <f t="shared" ca="1" si="4"/>
        <v>#REF!</v>
      </c>
      <c r="F70" s="101" t="e">
        <f t="shared" ca="1" si="4"/>
        <v>#REF!</v>
      </c>
      <c r="G70" s="101" t="e">
        <f t="shared" ca="1" si="4"/>
        <v>#REF!</v>
      </c>
      <c r="H70" s="101" t="e">
        <f t="shared" ca="1" si="4"/>
        <v>#REF!</v>
      </c>
      <c r="I70" s="101" t="e">
        <f t="shared" ca="1" si="4"/>
        <v>#REF!</v>
      </c>
      <c r="J70" s="101" t="e">
        <f t="shared" ca="1" si="4"/>
        <v>#REF!</v>
      </c>
      <c r="K70" s="101" t="e">
        <f t="shared" ca="1" si="4"/>
        <v>#REF!</v>
      </c>
      <c r="L70" s="102" t="e">
        <f t="shared" ca="1" si="4"/>
        <v>#REF!</v>
      </c>
      <c r="M70" s="101" t="e">
        <f t="shared" ca="1" si="4"/>
        <v>#REF!</v>
      </c>
      <c r="N70" s="101" t="e">
        <f t="shared" ca="1" si="4"/>
        <v>#REF!</v>
      </c>
      <c r="O70" s="101" t="e">
        <f t="shared" ca="1" si="4"/>
        <v>#REF!</v>
      </c>
      <c r="P70" s="101" t="e">
        <f t="shared" ca="1" si="4"/>
        <v>#REF!</v>
      </c>
      <c r="Q70" s="101" t="e">
        <f t="shared" ca="1" si="4"/>
        <v>#REF!</v>
      </c>
      <c r="R70" s="101" t="e">
        <f t="shared" ca="1" si="4"/>
        <v>#REF!</v>
      </c>
      <c r="S70" s="101" t="e">
        <f t="shared" ca="1" si="4"/>
        <v>#REF!</v>
      </c>
      <c r="T70" s="101" t="e">
        <f t="shared" ca="1" si="4"/>
        <v>#REF!</v>
      </c>
      <c r="U70" s="101" t="e">
        <f t="shared" ca="1" si="4"/>
        <v>#REF!</v>
      </c>
      <c r="V70" s="101" t="e">
        <f t="shared" ca="1" si="4"/>
        <v>#REF!</v>
      </c>
    </row>
    <row r="71" spans="1:22" x14ac:dyDescent="0.25">
      <c r="C71" s="101"/>
      <c r="D71" s="101"/>
      <c r="E71" s="101"/>
      <c r="F71" s="101"/>
      <c r="G71" s="101"/>
      <c r="H71" s="101"/>
      <c r="I71" s="101"/>
      <c r="J71" s="101"/>
      <c r="K71" s="101"/>
      <c r="L71" s="102"/>
      <c r="M71" s="101"/>
      <c r="N71" s="101"/>
      <c r="O71" s="101"/>
      <c r="P71" s="101"/>
      <c r="Q71" s="101"/>
      <c r="R71" s="101"/>
      <c r="S71" s="101"/>
      <c r="T71" s="101"/>
      <c r="U71" s="101"/>
      <c r="V71" s="101"/>
    </row>
    <row r="72" spans="1:22" ht="14.4" thickBot="1" x14ac:dyDescent="0.3">
      <c r="B72" s="3" t="s">
        <v>8</v>
      </c>
    </row>
    <row r="73" spans="1:22" x14ac:dyDescent="0.25">
      <c r="B73" s="62" t="s">
        <v>98</v>
      </c>
      <c r="C73" s="82">
        <v>2021</v>
      </c>
      <c r="D73" s="82">
        <v>2022</v>
      </c>
      <c r="E73" s="82">
        <v>2023</v>
      </c>
      <c r="F73" s="82">
        <v>2024</v>
      </c>
      <c r="G73" s="82">
        <v>2025</v>
      </c>
      <c r="H73" s="82">
        <v>2026</v>
      </c>
      <c r="I73" s="82">
        <v>2027</v>
      </c>
      <c r="J73" s="82">
        <v>2028</v>
      </c>
      <c r="K73" s="82">
        <v>2029</v>
      </c>
      <c r="L73" s="82">
        <v>2030</v>
      </c>
      <c r="M73" s="82">
        <v>2031</v>
      </c>
      <c r="N73" s="82">
        <v>2032</v>
      </c>
      <c r="O73" s="82">
        <v>2033</v>
      </c>
      <c r="P73" s="82">
        <v>2034</v>
      </c>
      <c r="Q73" s="82">
        <v>2035</v>
      </c>
      <c r="R73" s="82">
        <v>2036</v>
      </c>
      <c r="S73" s="82">
        <v>2037</v>
      </c>
      <c r="T73" s="82">
        <v>2038</v>
      </c>
      <c r="U73" s="82">
        <v>2039</v>
      </c>
      <c r="V73" s="82">
        <v>2040</v>
      </c>
    </row>
    <row r="74" spans="1:22" x14ac:dyDescent="0.25">
      <c r="B74" s="39" t="s">
        <v>111</v>
      </c>
      <c r="C74" s="96">
        <f>SUM(C2:C48)</f>
        <v>42</v>
      </c>
      <c r="D74" s="96">
        <f t="shared" ref="D74:V74" si="5">SUM(D2:D48)</f>
        <v>38</v>
      </c>
      <c r="E74" s="96">
        <f t="shared" si="5"/>
        <v>32</v>
      </c>
      <c r="F74" s="96">
        <f t="shared" si="5"/>
        <v>29</v>
      </c>
      <c r="G74" s="96">
        <f t="shared" si="5"/>
        <v>24</v>
      </c>
      <c r="H74" s="96">
        <f t="shared" si="5"/>
        <v>20</v>
      </c>
      <c r="I74" s="96">
        <f t="shared" si="5"/>
        <v>17</v>
      </c>
      <c r="J74" s="96">
        <f t="shared" si="5"/>
        <v>15</v>
      </c>
      <c r="K74" s="96">
        <f t="shared" si="5"/>
        <v>15</v>
      </c>
      <c r="L74" s="96">
        <f t="shared" si="5"/>
        <v>15</v>
      </c>
      <c r="M74" s="96">
        <f t="shared" si="5"/>
        <v>13</v>
      </c>
      <c r="N74" s="96">
        <f t="shared" si="5"/>
        <v>13</v>
      </c>
      <c r="O74" s="96">
        <f t="shared" si="5"/>
        <v>13</v>
      </c>
      <c r="P74" s="96">
        <f t="shared" si="5"/>
        <v>13</v>
      </c>
      <c r="Q74" s="96">
        <f t="shared" si="5"/>
        <v>13</v>
      </c>
      <c r="R74" s="96">
        <f t="shared" si="5"/>
        <v>13</v>
      </c>
      <c r="S74" s="96">
        <f t="shared" si="5"/>
        <v>13</v>
      </c>
      <c r="T74" s="96">
        <f t="shared" si="5"/>
        <v>13</v>
      </c>
      <c r="U74" s="96">
        <f t="shared" si="5"/>
        <v>13</v>
      </c>
      <c r="V74" s="96">
        <f t="shared" si="5"/>
        <v>13</v>
      </c>
    </row>
    <row r="75" spans="1:22" x14ac:dyDescent="0.25">
      <c r="B75" s="39" t="s">
        <v>112</v>
      </c>
      <c r="C75" s="103" t="e">
        <f ca="1">SUM(C49:C56)</f>
        <v>#REF!</v>
      </c>
      <c r="D75" s="103" t="e">
        <f t="shared" ref="D75:V75" ca="1" si="6">SUM(D49:D56)</f>
        <v>#REF!</v>
      </c>
      <c r="E75" s="103" t="e">
        <f t="shared" ca="1" si="6"/>
        <v>#REF!</v>
      </c>
      <c r="F75" s="103" t="e">
        <f t="shared" ca="1" si="6"/>
        <v>#REF!</v>
      </c>
      <c r="G75" s="103" t="e">
        <f t="shared" ca="1" si="6"/>
        <v>#REF!</v>
      </c>
      <c r="H75" s="103" t="e">
        <f t="shared" ca="1" si="6"/>
        <v>#REF!</v>
      </c>
      <c r="I75" s="103" t="e">
        <f t="shared" ca="1" si="6"/>
        <v>#REF!</v>
      </c>
      <c r="J75" s="103" t="e">
        <f t="shared" ca="1" si="6"/>
        <v>#REF!</v>
      </c>
      <c r="K75" s="103" t="e">
        <f t="shared" ca="1" si="6"/>
        <v>#REF!</v>
      </c>
      <c r="L75" s="103" t="e">
        <f t="shared" ca="1" si="6"/>
        <v>#REF!</v>
      </c>
      <c r="M75" s="103" t="e">
        <f t="shared" ca="1" si="6"/>
        <v>#REF!</v>
      </c>
      <c r="N75" s="103" t="e">
        <f t="shared" ca="1" si="6"/>
        <v>#REF!</v>
      </c>
      <c r="O75" s="103" t="e">
        <f t="shared" ca="1" si="6"/>
        <v>#REF!</v>
      </c>
      <c r="P75" s="103" t="e">
        <f t="shared" ca="1" si="6"/>
        <v>#REF!</v>
      </c>
      <c r="Q75" s="103" t="e">
        <f t="shared" ca="1" si="6"/>
        <v>#REF!</v>
      </c>
      <c r="R75" s="103" t="e">
        <f t="shared" ca="1" si="6"/>
        <v>#REF!</v>
      </c>
      <c r="S75" s="103" t="e">
        <f t="shared" ca="1" si="6"/>
        <v>#REF!</v>
      </c>
      <c r="T75" s="103" t="e">
        <f t="shared" ca="1" si="6"/>
        <v>#REF!</v>
      </c>
      <c r="U75" s="103" t="e">
        <f t="shared" ca="1" si="6"/>
        <v>#REF!</v>
      </c>
      <c r="V75" s="103" t="e">
        <f t="shared" ca="1" si="6"/>
        <v>#REF!</v>
      </c>
    </row>
    <row r="79" spans="1:22" x14ac:dyDescent="0.25">
      <c r="A79" s="33" t="s">
        <v>32</v>
      </c>
      <c r="B79" s="33" t="s">
        <v>144</v>
      </c>
      <c r="C79" s="33">
        <v>2021</v>
      </c>
      <c r="D79" s="34">
        <v>2022</v>
      </c>
      <c r="E79" s="33">
        <v>2023</v>
      </c>
      <c r="F79" s="34">
        <v>2024</v>
      </c>
      <c r="G79" s="33">
        <v>2025</v>
      </c>
      <c r="H79" s="34">
        <v>2026</v>
      </c>
      <c r="I79" s="33">
        <v>2027</v>
      </c>
      <c r="J79" s="34">
        <v>2028</v>
      </c>
      <c r="K79" s="33">
        <v>2029</v>
      </c>
      <c r="L79" s="72">
        <v>2030</v>
      </c>
      <c r="M79" s="73">
        <v>2031</v>
      </c>
      <c r="N79" s="34">
        <v>2032</v>
      </c>
      <c r="O79" s="33">
        <v>2033</v>
      </c>
      <c r="P79" s="34">
        <v>2034</v>
      </c>
      <c r="Q79" s="33">
        <v>2035</v>
      </c>
      <c r="R79" s="34">
        <v>2036</v>
      </c>
      <c r="S79" s="33">
        <v>2037</v>
      </c>
      <c r="T79" s="34">
        <v>2038</v>
      </c>
      <c r="U79" s="33">
        <v>2039</v>
      </c>
      <c r="V79" s="34">
        <v>2040</v>
      </c>
    </row>
    <row r="80" spans="1:22" x14ac:dyDescent="0.25">
      <c r="A80" s="35" t="s">
        <v>63</v>
      </c>
      <c r="B80" s="36" t="s">
        <v>57</v>
      </c>
      <c r="C80" s="44">
        <f>C2</f>
        <v>1</v>
      </c>
      <c r="D80" s="44">
        <f t="shared" ref="D80:V80" si="7">D2</f>
        <v>1</v>
      </c>
      <c r="E80" s="44">
        <f t="shared" si="7"/>
        <v>0</v>
      </c>
      <c r="F80" s="44">
        <f t="shared" si="7"/>
        <v>0</v>
      </c>
      <c r="G80" s="44">
        <f t="shared" si="7"/>
        <v>0</v>
      </c>
      <c r="H80" s="44">
        <f t="shared" si="7"/>
        <v>0</v>
      </c>
      <c r="I80" s="44">
        <f t="shared" si="7"/>
        <v>0</v>
      </c>
      <c r="J80" s="44">
        <f t="shared" si="7"/>
        <v>0</v>
      </c>
      <c r="K80" s="44">
        <f t="shared" si="7"/>
        <v>0</v>
      </c>
      <c r="L80" s="44">
        <f t="shared" si="7"/>
        <v>0</v>
      </c>
      <c r="M80" s="44">
        <f t="shared" si="7"/>
        <v>0</v>
      </c>
      <c r="N80" s="44">
        <f t="shared" si="7"/>
        <v>0</v>
      </c>
      <c r="O80" s="44">
        <f t="shared" si="7"/>
        <v>0</v>
      </c>
      <c r="P80" s="44">
        <f t="shared" si="7"/>
        <v>0</v>
      </c>
      <c r="Q80" s="44">
        <f t="shared" si="7"/>
        <v>0</v>
      </c>
      <c r="R80" s="44">
        <f t="shared" si="7"/>
        <v>0</v>
      </c>
      <c r="S80" s="44">
        <f t="shared" si="7"/>
        <v>0</v>
      </c>
      <c r="T80" s="44">
        <f t="shared" si="7"/>
        <v>0</v>
      </c>
      <c r="U80" s="44">
        <f t="shared" si="7"/>
        <v>0</v>
      </c>
      <c r="V80" s="44">
        <f t="shared" si="7"/>
        <v>0</v>
      </c>
    </row>
    <row r="81" spans="1:22" x14ac:dyDescent="0.25">
      <c r="A81" s="35" t="s">
        <v>33</v>
      </c>
      <c r="B81" s="36" t="s">
        <v>57</v>
      </c>
      <c r="C81" s="44">
        <f t="shared" ref="C81:V81" si="8">C3</f>
        <v>1</v>
      </c>
      <c r="D81" s="44">
        <f t="shared" si="8"/>
        <v>1</v>
      </c>
      <c r="E81" s="44">
        <f t="shared" si="8"/>
        <v>1</v>
      </c>
      <c r="F81" s="44">
        <f t="shared" si="8"/>
        <v>1</v>
      </c>
      <c r="G81" s="44">
        <f t="shared" si="8"/>
        <v>0</v>
      </c>
      <c r="H81" s="44">
        <f t="shared" si="8"/>
        <v>0</v>
      </c>
      <c r="I81" s="44">
        <f t="shared" si="8"/>
        <v>0</v>
      </c>
      <c r="J81" s="44">
        <f t="shared" si="8"/>
        <v>0</v>
      </c>
      <c r="K81" s="44">
        <f t="shared" si="8"/>
        <v>0</v>
      </c>
      <c r="L81" s="44">
        <f t="shared" si="8"/>
        <v>0</v>
      </c>
      <c r="M81" s="44">
        <f t="shared" si="8"/>
        <v>0</v>
      </c>
      <c r="N81" s="44">
        <f t="shared" si="8"/>
        <v>0</v>
      </c>
      <c r="O81" s="44">
        <f t="shared" si="8"/>
        <v>0</v>
      </c>
      <c r="P81" s="44">
        <f t="shared" si="8"/>
        <v>0</v>
      </c>
      <c r="Q81" s="44">
        <f t="shared" si="8"/>
        <v>0</v>
      </c>
      <c r="R81" s="44">
        <f t="shared" si="8"/>
        <v>0</v>
      </c>
      <c r="S81" s="44">
        <f t="shared" si="8"/>
        <v>0</v>
      </c>
      <c r="T81" s="44">
        <f t="shared" si="8"/>
        <v>0</v>
      </c>
      <c r="U81" s="44">
        <f t="shared" si="8"/>
        <v>0</v>
      </c>
      <c r="V81" s="44">
        <f t="shared" si="8"/>
        <v>0</v>
      </c>
    </row>
    <row r="82" spans="1:22" x14ac:dyDescent="0.25">
      <c r="A82" s="35" t="s">
        <v>65</v>
      </c>
      <c r="B82" s="36" t="s">
        <v>57</v>
      </c>
      <c r="C82" s="44">
        <f t="shared" ref="C82:V82" si="9">C4</f>
        <v>1</v>
      </c>
      <c r="D82" s="44">
        <f t="shared" si="9"/>
        <v>1</v>
      </c>
      <c r="E82" s="44">
        <f t="shared" si="9"/>
        <v>1</v>
      </c>
      <c r="F82" s="44">
        <f t="shared" si="9"/>
        <v>1</v>
      </c>
      <c r="G82" s="44">
        <f t="shared" si="9"/>
        <v>1</v>
      </c>
      <c r="H82" s="44">
        <f t="shared" si="9"/>
        <v>1</v>
      </c>
      <c r="I82" s="44">
        <f t="shared" si="9"/>
        <v>0</v>
      </c>
      <c r="J82" s="44">
        <f t="shared" si="9"/>
        <v>0</v>
      </c>
      <c r="K82" s="44">
        <f t="shared" si="9"/>
        <v>0</v>
      </c>
      <c r="L82" s="44">
        <f t="shared" si="9"/>
        <v>0</v>
      </c>
      <c r="M82" s="44">
        <f t="shared" si="9"/>
        <v>0</v>
      </c>
      <c r="N82" s="44">
        <f t="shared" si="9"/>
        <v>0</v>
      </c>
      <c r="O82" s="44">
        <f t="shared" si="9"/>
        <v>0</v>
      </c>
      <c r="P82" s="44">
        <f t="shared" si="9"/>
        <v>0</v>
      </c>
      <c r="Q82" s="44">
        <f t="shared" si="9"/>
        <v>0</v>
      </c>
      <c r="R82" s="44">
        <f t="shared" si="9"/>
        <v>0</v>
      </c>
      <c r="S82" s="44">
        <f t="shared" si="9"/>
        <v>0</v>
      </c>
      <c r="T82" s="44">
        <f t="shared" si="9"/>
        <v>0</v>
      </c>
      <c r="U82" s="44">
        <f t="shared" si="9"/>
        <v>0</v>
      </c>
      <c r="V82" s="44">
        <f t="shared" si="9"/>
        <v>0</v>
      </c>
    </row>
    <row r="83" spans="1:22" x14ac:dyDescent="0.25">
      <c r="A83" s="35" t="s">
        <v>66</v>
      </c>
      <c r="B83" s="42" t="s">
        <v>59</v>
      </c>
      <c r="C83" s="44">
        <f t="shared" ref="C83:V83" si="10">C5</f>
        <v>1</v>
      </c>
      <c r="D83" s="44">
        <f t="shared" si="10"/>
        <v>1</v>
      </c>
      <c r="E83" s="44">
        <f t="shared" si="10"/>
        <v>1</v>
      </c>
      <c r="F83" s="44">
        <f t="shared" si="10"/>
        <v>1</v>
      </c>
      <c r="G83" s="44">
        <f t="shared" si="10"/>
        <v>1</v>
      </c>
      <c r="H83" s="44">
        <f t="shared" si="10"/>
        <v>1</v>
      </c>
      <c r="I83" s="44">
        <f t="shared" si="10"/>
        <v>1</v>
      </c>
      <c r="J83" s="44">
        <f t="shared" si="10"/>
        <v>1</v>
      </c>
      <c r="K83" s="44">
        <f t="shared" si="10"/>
        <v>1</v>
      </c>
      <c r="L83" s="44">
        <f t="shared" si="10"/>
        <v>1</v>
      </c>
      <c r="M83" s="44">
        <f t="shared" si="10"/>
        <v>1</v>
      </c>
      <c r="N83" s="44">
        <f t="shared" si="10"/>
        <v>1</v>
      </c>
      <c r="O83" s="44">
        <f t="shared" si="10"/>
        <v>1</v>
      </c>
      <c r="P83" s="44">
        <f t="shared" si="10"/>
        <v>1</v>
      </c>
      <c r="Q83" s="44">
        <f t="shared" si="10"/>
        <v>1</v>
      </c>
      <c r="R83" s="44">
        <f t="shared" si="10"/>
        <v>1</v>
      </c>
      <c r="S83" s="44">
        <f t="shared" si="10"/>
        <v>1</v>
      </c>
      <c r="T83" s="44">
        <f t="shared" si="10"/>
        <v>1</v>
      </c>
      <c r="U83" s="44">
        <f t="shared" si="10"/>
        <v>1</v>
      </c>
      <c r="V83" s="44">
        <f t="shared" si="10"/>
        <v>1</v>
      </c>
    </row>
    <row r="84" spans="1:22" x14ac:dyDescent="0.25">
      <c r="A84" s="35" t="s">
        <v>67</v>
      </c>
      <c r="B84" s="43" t="s">
        <v>58</v>
      </c>
      <c r="C84" s="44">
        <f t="shared" ref="C84:V84" si="11">C6</f>
        <v>1</v>
      </c>
      <c r="D84" s="44">
        <f t="shared" si="11"/>
        <v>1</v>
      </c>
      <c r="E84" s="44">
        <f t="shared" si="11"/>
        <v>1</v>
      </c>
      <c r="F84" s="44">
        <f t="shared" si="11"/>
        <v>1</v>
      </c>
      <c r="G84" s="44">
        <f t="shared" si="11"/>
        <v>0</v>
      </c>
      <c r="H84" s="44">
        <f t="shared" si="11"/>
        <v>0</v>
      </c>
      <c r="I84" s="44">
        <f t="shared" si="11"/>
        <v>0</v>
      </c>
      <c r="J84" s="44">
        <f t="shared" si="11"/>
        <v>0</v>
      </c>
      <c r="K84" s="44">
        <f t="shared" si="11"/>
        <v>0</v>
      </c>
      <c r="L84" s="44">
        <f t="shared" si="11"/>
        <v>0</v>
      </c>
      <c r="M84" s="44">
        <f t="shared" si="11"/>
        <v>0</v>
      </c>
      <c r="N84" s="44">
        <f t="shared" si="11"/>
        <v>0</v>
      </c>
      <c r="O84" s="44">
        <f t="shared" si="11"/>
        <v>0</v>
      </c>
      <c r="P84" s="44">
        <f t="shared" si="11"/>
        <v>0</v>
      </c>
      <c r="Q84" s="44">
        <f t="shared" si="11"/>
        <v>0</v>
      </c>
      <c r="R84" s="44">
        <f t="shared" si="11"/>
        <v>0</v>
      </c>
      <c r="S84" s="44">
        <f t="shared" si="11"/>
        <v>0</v>
      </c>
      <c r="T84" s="44">
        <f t="shared" si="11"/>
        <v>0</v>
      </c>
      <c r="U84" s="44">
        <f t="shared" si="11"/>
        <v>0</v>
      </c>
      <c r="V84" s="44">
        <f t="shared" si="11"/>
        <v>0</v>
      </c>
    </row>
    <row r="85" spans="1:22" x14ac:dyDescent="0.25">
      <c r="A85" s="35" t="s">
        <v>68</v>
      </c>
      <c r="B85" s="36" t="s">
        <v>57</v>
      </c>
      <c r="C85" s="44">
        <f t="shared" ref="C85:V85" si="12">C7</f>
        <v>1</v>
      </c>
      <c r="D85" s="44">
        <f t="shared" si="12"/>
        <v>1</v>
      </c>
      <c r="E85" s="44">
        <f t="shared" si="12"/>
        <v>1</v>
      </c>
      <c r="F85" s="44">
        <f t="shared" si="12"/>
        <v>1</v>
      </c>
      <c r="G85" s="44">
        <f t="shared" si="12"/>
        <v>1</v>
      </c>
      <c r="H85" s="44">
        <f t="shared" si="12"/>
        <v>1</v>
      </c>
      <c r="I85" s="44">
        <f t="shared" si="12"/>
        <v>0</v>
      </c>
      <c r="J85" s="44">
        <f t="shared" si="12"/>
        <v>0</v>
      </c>
      <c r="K85" s="44">
        <f t="shared" si="12"/>
        <v>0</v>
      </c>
      <c r="L85" s="44">
        <f t="shared" si="12"/>
        <v>0</v>
      </c>
      <c r="M85" s="44">
        <f t="shared" si="12"/>
        <v>0</v>
      </c>
      <c r="N85" s="44">
        <f t="shared" si="12"/>
        <v>0</v>
      </c>
      <c r="O85" s="44">
        <f t="shared" si="12"/>
        <v>0</v>
      </c>
      <c r="P85" s="44">
        <f t="shared" si="12"/>
        <v>0</v>
      </c>
      <c r="Q85" s="44">
        <f t="shared" si="12"/>
        <v>0</v>
      </c>
      <c r="R85" s="44">
        <f t="shared" si="12"/>
        <v>0</v>
      </c>
      <c r="S85" s="44">
        <f t="shared" si="12"/>
        <v>0</v>
      </c>
      <c r="T85" s="44">
        <f t="shared" si="12"/>
        <v>0</v>
      </c>
      <c r="U85" s="44">
        <f t="shared" si="12"/>
        <v>0</v>
      </c>
      <c r="V85" s="44">
        <f t="shared" si="12"/>
        <v>0</v>
      </c>
    </row>
    <row r="86" spans="1:22" x14ac:dyDescent="0.25">
      <c r="A86" s="35" t="s">
        <v>34</v>
      </c>
      <c r="B86" s="44" t="s">
        <v>64</v>
      </c>
      <c r="C86" s="44">
        <f t="shared" ref="C86:V86" si="13">C8</f>
        <v>1</v>
      </c>
      <c r="D86" s="44">
        <f t="shared" si="13"/>
        <v>1</v>
      </c>
      <c r="E86" s="44">
        <f t="shared" si="13"/>
        <v>1</v>
      </c>
      <c r="F86" s="44">
        <f t="shared" si="13"/>
        <v>1</v>
      </c>
      <c r="G86" s="44">
        <f t="shared" si="13"/>
        <v>1</v>
      </c>
      <c r="H86" s="44">
        <f t="shared" si="13"/>
        <v>1</v>
      </c>
      <c r="I86" s="44">
        <f t="shared" si="13"/>
        <v>1</v>
      </c>
      <c r="J86" s="44">
        <f t="shared" si="13"/>
        <v>1</v>
      </c>
      <c r="K86" s="44">
        <f t="shared" si="13"/>
        <v>1</v>
      </c>
      <c r="L86" s="44">
        <f t="shared" si="13"/>
        <v>1</v>
      </c>
      <c r="M86" s="44">
        <f t="shared" si="13"/>
        <v>1</v>
      </c>
      <c r="N86" s="44">
        <f t="shared" si="13"/>
        <v>1</v>
      </c>
      <c r="O86" s="44">
        <f t="shared" si="13"/>
        <v>1</v>
      </c>
      <c r="P86" s="44">
        <f t="shared" si="13"/>
        <v>1</v>
      </c>
      <c r="Q86" s="44">
        <f t="shared" si="13"/>
        <v>1</v>
      </c>
      <c r="R86" s="44">
        <f t="shared" si="13"/>
        <v>1</v>
      </c>
      <c r="S86" s="44">
        <f t="shared" si="13"/>
        <v>1</v>
      </c>
      <c r="T86" s="44">
        <f t="shared" si="13"/>
        <v>1</v>
      </c>
      <c r="U86" s="44">
        <f t="shared" si="13"/>
        <v>1</v>
      </c>
      <c r="V86" s="44">
        <f t="shared" si="13"/>
        <v>1</v>
      </c>
    </row>
    <row r="87" spans="1:22" x14ac:dyDescent="0.25">
      <c r="A87" s="35" t="s">
        <v>69</v>
      </c>
      <c r="B87" s="36" t="s">
        <v>57</v>
      </c>
      <c r="C87" s="44">
        <f t="shared" ref="C87:V87" si="14">C9</f>
        <v>0</v>
      </c>
      <c r="D87" s="44">
        <f t="shared" si="14"/>
        <v>0</v>
      </c>
      <c r="E87" s="44">
        <f t="shared" si="14"/>
        <v>0</v>
      </c>
      <c r="F87" s="44">
        <f t="shared" si="14"/>
        <v>0</v>
      </c>
      <c r="G87" s="44">
        <f t="shared" si="14"/>
        <v>0</v>
      </c>
      <c r="H87" s="44">
        <f t="shared" si="14"/>
        <v>0</v>
      </c>
      <c r="I87" s="44">
        <f t="shared" si="14"/>
        <v>0</v>
      </c>
      <c r="J87" s="44">
        <f t="shared" si="14"/>
        <v>0</v>
      </c>
      <c r="K87" s="44">
        <f t="shared" si="14"/>
        <v>0</v>
      </c>
      <c r="L87" s="44">
        <f t="shared" si="14"/>
        <v>0</v>
      </c>
      <c r="M87" s="44">
        <f t="shared" si="14"/>
        <v>0</v>
      </c>
      <c r="N87" s="44">
        <f t="shared" si="14"/>
        <v>0</v>
      </c>
      <c r="O87" s="44">
        <f t="shared" si="14"/>
        <v>0</v>
      </c>
      <c r="P87" s="44">
        <f t="shared" si="14"/>
        <v>0</v>
      </c>
      <c r="Q87" s="44">
        <f t="shared" si="14"/>
        <v>0</v>
      </c>
      <c r="R87" s="44">
        <f t="shared" si="14"/>
        <v>0</v>
      </c>
      <c r="S87" s="44">
        <f t="shared" si="14"/>
        <v>0</v>
      </c>
      <c r="T87" s="44">
        <f t="shared" si="14"/>
        <v>0</v>
      </c>
      <c r="U87" s="44">
        <f t="shared" si="14"/>
        <v>0</v>
      </c>
      <c r="V87" s="44">
        <f t="shared" si="14"/>
        <v>0</v>
      </c>
    </row>
    <row r="88" spans="1:22" x14ac:dyDescent="0.25">
      <c r="A88" s="35" t="s">
        <v>70</v>
      </c>
      <c r="B88" s="43" t="s">
        <v>59</v>
      </c>
      <c r="C88" s="44">
        <f t="shared" ref="C88:V88" si="15">C10</f>
        <v>1</v>
      </c>
      <c r="D88" s="44">
        <f t="shared" si="15"/>
        <v>1</v>
      </c>
      <c r="E88" s="44">
        <f t="shared" si="15"/>
        <v>1</v>
      </c>
      <c r="F88" s="44">
        <f t="shared" si="15"/>
        <v>1</v>
      </c>
      <c r="G88" s="44">
        <f t="shared" si="15"/>
        <v>1</v>
      </c>
      <c r="H88" s="44">
        <f t="shared" si="15"/>
        <v>1</v>
      </c>
      <c r="I88" s="44">
        <f t="shared" si="15"/>
        <v>1</v>
      </c>
      <c r="J88" s="44">
        <f t="shared" si="15"/>
        <v>1</v>
      </c>
      <c r="K88" s="44">
        <f t="shared" si="15"/>
        <v>1</v>
      </c>
      <c r="L88" s="44">
        <f t="shared" si="15"/>
        <v>1</v>
      </c>
      <c r="M88" s="44">
        <f t="shared" si="15"/>
        <v>0</v>
      </c>
      <c r="N88" s="44">
        <f t="shared" si="15"/>
        <v>0</v>
      </c>
      <c r="O88" s="44">
        <f t="shared" si="15"/>
        <v>0</v>
      </c>
      <c r="P88" s="44">
        <f t="shared" si="15"/>
        <v>0</v>
      </c>
      <c r="Q88" s="44">
        <f t="shared" si="15"/>
        <v>0</v>
      </c>
      <c r="R88" s="44">
        <f t="shared" si="15"/>
        <v>0</v>
      </c>
      <c r="S88" s="44">
        <f t="shared" si="15"/>
        <v>0</v>
      </c>
      <c r="T88" s="44">
        <f t="shared" si="15"/>
        <v>0</v>
      </c>
      <c r="U88" s="44">
        <f t="shared" si="15"/>
        <v>0</v>
      </c>
      <c r="V88" s="44">
        <f t="shared" si="15"/>
        <v>0</v>
      </c>
    </row>
    <row r="89" spans="1:22" x14ac:dyDescent="0.25">
      <c r="A89" s="35" t="s">
        <v>71</v>
      </c>
      <c r="B89" s="43" t="s">
        <v>58</v>
      </c>
      <c r="C89" s="44">
        <f t="shared" ref="C89:V89" si="16">C11</f>
        <v>1</v>
      </c>
      <c r="D89" s="44">
        <f t="shared" si="16"/>
        <v>1</v>
      </c>
      <c r="E89" s="44">
        <f t="shared" si="16"/>
        <v>1</v>
      </c>
      <c r="F89" s="44">
        <f t="shared" si="16"/>
        <v>1</v>
      </c>
      <c r="G89" s="44">
        <f t="shared" si="16"/>
        <v>1</v>
      </c>
      <c r="H89" s="44">
        <f t="shared" si="16"/>
        <v>1</v>
      </c>
      <c r="I89" s="44">
        <f t="shared" si="16"/>
        <v>1</v>
      </c>
      <c r="J89" s="44">
        <f t="shared" si="16"/>
        <v>1</v>
      </c>
      <c r="K89" s="44">
        <f t="shared" si="16"/>
        <v>1</v>
      </c>
      <c r="L89" s="44">
        <f t="shared" si="16"/>
        <v>1</v>
      </c>
      <c r="M89" s="44">
        <f t="shared" si="16"/>
        <v>1</v>
      </c>
      <c r="N89" s="44">
        <f t="shared" si="16"/>
        <v>1</v>
      </c>
      <c r="O89" s="44">
        <f t="shared" si="16"/>
        <v>1</v>
      </c>
      <c r="P89" s="44">
        <f t="shared" si="16"/>
        <v>1</v>
      </c>
      <c r="Q89" s="44">
        <f t="shared" si="16"/>
        <v>1</v>
      </c>
      <c r="R89" s="44">
        <f t="shared" si="16"/>
        <v>1</v>
      </c>
      <c r="S89" s="44">
        <f t="shared" si="16"/>
        <v>1</v>
      </c>
      <c r="T89" s="44">
        <f t="shared" si="16"/>
        <v>1</v>
      </c>
      <c r="U89" s="44">
        <f t="shared" si="16"/>
        <v>1</v>
      </c>
      <c r="V89" s="44">
        <f t="shared" si="16"/>
        <v>1</v>
      </c>
    </row>
    <row r="90" spans="1:22" x14ac:dyDescent="0.25">
      <c r="A90" s="35" t="s">
        <v>72</v>
      </c>
      <c r="B90" s="42" t="s">
        <v>59</v>
      </c>
      <c r="C90" s="44">
        <f t="shared" ref="C90:V90" si="17">C12</f>
        <v>1</v>
      </c>
      <c r="D90" s="44">
        <f t="shared" si="17"/>
        <v>1</v>
      </c>
      <c r="E90" s="44">
        <f t="shared" si="17"/>
        <v>1</v>
      </c>
      <c r="F90" s="44">
        <f t="shared" si="17"/>
        <v>1</v>
      </c>
      <c r="G90" s="44">
        <f t="shared" si="17"/>
        <v>1</v>
      </c>
      <c r="H90" s="44">
        <f t="shared" si="17"/>
        <v>1</v>
      </c>
      <c r="I90" s="44">
        <f t="shared" si="17"/>
        <v>1</v>
      </c>
      <c r="J90" s="44">
        <f t="shared" si="17"/>
        <v>1</v>
      </c>
      <c r="K90" s="44">
        <f t="shared" si="17"/>
        <v>1</v>
      </c>
      <c r="L90" s="44">
        <f t="shared" si="17"/>
        <v>1</v>
      </c>
      <c r="M90" s="44">
        <f t="shared" si="17"/>
        <v>1</v>
      </c>
      <c r="N90" s="44">
        <f t="shared" si="17"/>
        <v>1</v>
      </c>
      <c r="O90" s="44">
        <f t="shared" si="17"/>
        <v>1</v>
      </c>
      <c r="P90" s="44">
        <f t="shared" si="17"/>
        <v>1</v>
      </c>
      <c r="Q90" s="44">
        <f t="shared" si="17"/>
        <v>1</v>
      </c>
      <c r="R90" s="44">
        <f t="shared" si="17"/>
        <v>1</v>
      </c>
      <c r="S90" s="44">
        <f t="shared" si="17"/>
        <v>1</v>
      </c>
      <c r="T90" s="44">
        <f t="shared" si="17"/>
        <v>1</v>
      </c>
      <c r="U90" s="44">
        <f t="shared" si="17"/>
        <v>1</v>
      </c>
      <c r="V90" s="44">
        <f t="shared" si="17"/>
        <v>1</v>
      </c>
    </row>
    <row r="91" spans="1:22" x14ac:dyDescent="0.25">
      <c r="A91" s="35" t="s">
        <v>82</v>
      </c>
      <c r="B91" s="44" t="s">
        <v>64</v>
      </c>
      <c r="C91" s="44">
        <f t="shared" ref="C91:V91" si="18">C13</f>
        <v>1</v>
      </c>
      <c r="D91" s="44">
        <f t="shared" si="18"/>
        <v>1</v>
      </c>
      <c r="E91" s="44">
        <f t="shared" si="18"/>
        <v>1</v>
      </c>
      <c r="F91" s="44">
        <f t="shared" si="18"/>
        <v>0</v>
      </c>
      <c r="G91" s="44">
        <f t="shared" si="18"/>
        <v>0</v>
      </c>
      <c r="H91" s="44">
        <f t="shared" si="18"/>
        <v>0</v>
      </c>
      <c r="I91" s="44">
        <f t="shared" si="18"/>
        <v>0</v>
      </c>
      <c r="J91" s="44">
        <f t="shared" si="18"/>
        <v>0</v>
      </c>
      <c r="K91" s="44">
        <f t="shared" si="18"/>
        <v>0</v>
      </c>
      <c r="L91" s="44">
        <f t="shared" si="18"/>
        <v>0</v>
      </c>
      <c r="M91" s="44">
        <f t="shared" si="18"/>
        <v>0</v>
      </c>
      <c r="N91" s="44">
        <f t="shared" si="18"/>
        <v>0</v>
      </c>
      <c r="O91" s="44">
        <f t="shared" si="18"/>
        <v>0</v>
      </c>
      <c r="P91" s="44">
        <f t="shared" si="18"/>
        <v>0</v>
      </c>
      <c r="Q91" s="44">
        <f t="shared" si="18"/>
        <v>0</v>
      </c>
      <c r="R91" s="44">
        <f t="shared" si="18"/>
        <v>0</v>
      </c>
      <c r="S91" s="44">
        <f t="shared" si="18"/>
        <v>0</v>
      </c>
      <c r="T91" s="44">
        <f t="shared" si="18"/>
        <v>0</v>
      </c>
      <c r="U91" s="44">
        <f t="shared" si="18"/>
        <v>0</v>
      </c>
      <c r="V91" s="44">
        <f t="shared" si="18"/>
        <v>0</v>
      </c>
    </row>
    <row r="92" spans="1:22" x14ac:dyDescent="0.25">
      <c r="A92" s="35" t="s">
        <v>35</v>
      </c>
      <c r="B92" s="36" t="s">
        <v>57</v>
      </c>
      <c r="C92" s="44">
        <f t="shared" ref="C92:V92" si="19">C14</f>
        <v>1</v>
      </c>
      <c r="D92" s="44">
        <f t="shared" si="19"/>
        <v>1</v>
      </c>
      <c r="E92" s="44">
        <f t="shared" si="19"/>
        <v>1</v>
      </c>
      <c r="F92" s="44">
        <f t="shared" si="19"/>
        <v>1</v>
      </c>
      <c r="G92" s="44">
        <f t="shared" si="19"/>
        <v>1</v>
      </c>
      <c r="H92" s="44">
        <f t="shared" si="19"/>
        <v>1</v>
      </c>
      <c r="I92" s="44">
        <f t="shared" si="19"/>
        <v>1</v>
      </c>
      <c r="J92" s="44">
        <f t="shared" si="19"/>
        <v>0</v>
      </c>
      <c r="K92" s="44">
        <f t="shared" si="19"/>
        <v>0</v>
      </c>
      <c r="L92" s="44">
        <f t="shared" si="19"/>
        <v>0</v>
      </c>
      <c r="M92" s="44">
        <f t="shared" si="19"/>
        <v>0</v>
      </c>
      <c r="N92" s="44">
        <f t="shared" si="19"/>
        <v>0</v>
      </c>
      <c r="O92" s="44">
        <f t="shared" si="19"/>
        <v>0</v>
      </c>
      <c r="P92" s="44">
        <f t="shared" si="19"/>
        <v>0</v>
      </c>
      <c r="Q92" s="44">
        <f t="shared" si="19"/>
        <v>0</v>
      </c>
      <c r="R92" s="44">
        <f t="shared" si="19"/>
        <v>0</v>
      </c>
      <c r="S92" s="44">
        <f t="shared" si="19"/>
        <v>0</v>
      </c>
      <c r="T92" s="44">
        <f t="shared" si="19"/>
        <v>0</v>
      </c>
      <c r="U92" s="44">
        <f t="shared" si="19"/>
        <v>0</v>
      </c>
      <c r="V92" s="44">
        <f t="shared" si="19"/>
        <v>0</v>
      </c>
    </row>
    <row r="93" spans="1:22" x14ac:dyDescent="0.25">
      <c r="A93" s="48" t="s">
        <v>83</v>
      </c>
      <c r="B93" s="36" t="s">
        <v>56</v>
      </c>
      <c r="C93" s="44">
        <f t="shared" ref="C93:V93" si="20">C15</f>
        <v>1</v>
      </c>
      <c r="D93" s="44">
        <f t="shared" si="20"/>
        <v>1</v>
      </c>
      <c r="E93" s="44">
        <f t="shared" si="20"/>
        <v>1</v>
      </c>
      <c r="F93" s="44">
        <f t="shared" si="20"/>
        <v>1</v>
      </c>
      <c r="G93" s="44">
        <f t="shared" si="20"/>
        <v>1</v>
      </c>
      <c r="H93" s="44">
        <f t="shared" si="20"/>
        <v>1</v>
      </c>
      <c r="I93" s="44">
        <f t="shared" si="20"/>
        <v>1</v>
      </c>
      <c r="J93" s="44">
        <f t="shared" si="20"/>
        <v>1</v>
      </c>
      <c r="K93" s="44">
        <f t="shared" si="20"/>
        <v>1</v>
      </c>
      <c r="L93" s="44">
        <f t="shared" si="20"/>
        <v>1</v>
      </c>
      <c r="M93" s="44">
        <f t="shared" si="20"/>
        <v>1</v>
      </c>
      <c r="N93" s="44">
        <f t="shared" si="20"/>
        <v>1</v>
      </c>
      <c r="O93" s="44">
        <f t="shared" si="20"/>
        <v>1</v>
      </c>
      <c r="P93" s="44">
        <f t="shared" si="20"/>
        <v>1</v>
      </c>
      <c r="Q93" s="44">
        <f t="shared" si="20"/>
        <v>1</v>
      </c>
      <c r="R93" s="44">
        <f t="shared" si="20"/>
        <v>1</v>
      </c>
      <c r="S93" s="44">
        <f t="shared" si="20"/>
        <v>1</v>
      </c>
      <c r="T93" s="44">
        <f t="shared" si="20"/>
        <v>1</v>
      </c>
      <c r="U93" s="44">
        <f t="shared" si="20"/>
        <v>1</v>
      </c>
      <c r="V93" s="44">
        <f t="shared" si="20"/>
        <v>1</v>
      </c>
    </row>
    <row r="94" spans="1:22" x14ac:dyDescent="0.25">
      <c r="A94" s="48" t="s">
        <v>84</v>
      </c>
      <c r="B94" s="36" t="s">
        <v>56</v>
      </c>
      <c r="C94" s="44">
        <f t="shared" ref="C94:V94" si="21">C16</f>
        <v>1</v>
      </c>
      <c r="D94" s="44">
        <f t="shared" si="21"/>
        <v>1</v>
      </c>
      <c r="E94" s="44">
        <f t="shared" si="21"/>
        <v>1</v>
      </c>
      <c r="F94" s="44">
        <f t="shared" si="21"/>
        <v>1</v>
      </c>
      <c r="G94" s="44">
        <f t="shared" si="21"/>
        <v>1</v>
      </c>
      <c r="H94" s="44">
        <f t="shared" si="21"/>
        <v>1</v>
      </c>
      <c r="I94" s="44">
        <f t="shared" si="21"/>
        <v>1</v>
      </c>
      <c r="J94" s="44">
        <f t="shared" si="21"/>
        <v>1</v>
      </c>
      <c r="K94" s="44">
        <f t="shared" si="21"/>
        <v>1</v>
      </c>
      <c r="L94" s="44">
        <f t="shared" si="21"/>
        <v>1</v>
      </c>
      <c r="M94" s="44">
        <f t="shared" si="21"/>
        <v>1</v>
      </c>
      <c r="N94" s="44">
        <f t="shared" si="21"/>
        <v>1</v>
      </c>
      <c r="O94" s="44">
        <f t="shared" si="21"/>
        <v>1</v>
      </c>
      <c r="P94" s="44">
        <f t="shared" si="21"/>
        <v>1</v>
      </c>
      <c r="Q94" s="44">
        <f t="shared" si="21"/>
        <v>1</v>
      </c>
      <c r="R94" s="44">
        <f t="shared" si="21"/>
        <v>1</v>
      </c>
      <c r="S94" s="44">
        <f t="shared" si="21"/>
        <v>1</v>
      </c>
      <c r="T94" s="44">
        <f t="shared" si="21"/>
        <v>1</v>
      </c>
      <c r="U94" s="44">
        <f t="shared" si="21"/>
        <v>1</v>
      </c>
      <c r="V94" s="44">
        <f t="shared" si="21"/>
        <v>1</v>
      </c>
    </row>
    <row r="95" spans="1:22" x14ac:dyDescent="0.25">
      <c r="A95" s="48" t="s">
        <v>85</v>
      </c>
      <c r="B95" s="36" t="s">
        <v>56</v>
      </c>
      <c r="C95" s="44">
        <f t="shared" ref="C95:V95" si="22">C17</f>
        <v>1</v>
      </c>
      <c r="D95" s="44">
        <f t="shared" si="22"/>
        <v>1</v>
      </c>
      <c r="E95" s="44">
        <f t="shared" si="22"/>
        <v>1</v>
      </c>
      <c r="F95" s="44">
        <f t="shared" si="22"/>
        <v>1</v>
      </c>
      <c r="G95" s="44">
        <f t="shared" si="22"/>
        <v>1</v>
      </c>
      <c r="H95" s="44">
        <f t="shared" si="22"/>
        <v>1</v>
      </c>
      <c r="I95" s="44">
        <f t="shared" si="22"/>
        <v>1</v>
      </c>
      <c r="J95" s="44">
        <f t="shared" si="22"/>
        <v>1</v>
      </c>
      <c r="K95" s="44">
        <f t="shared" si="22"/>
        <v>1</v>
      </c>
      <c r="L95" s="44">
        <f t="shared" si="22"/>
        <v>1</v>
      </c>
      <c r="M95" s="44">
        <f t="shared" si="22"/>
        <v>1</v>
      </c>
      <c r="N95" s="44">
        <f t="shared" si="22"/>
        <v>1</v>
      </c>
      <c r="O95" s="44">
        <f t="shared" si="22"/>
        <v>1</v>
      </c>
      <c r="P95" s="44">
        <f t="shared" si="22"/>
        <v>1</v>
      </c>
      <c r="Q95" s="44">
        <f t="shared" si="22"/>
        <v>1</v>
      </c>
      <c r="R95" s="44">
        <f t="shared" si="22"/>
        <v>1</v>
      </c>
      <c r="S95" s="44">
        <f t="shared" si="22"/>
        <v>1</v>
      </c>
      <c r="T95" s="44">
        <f t="shared" si="22"/>
        <v>1</v>
      </c>
      <c r="U95" s="44">
        <f t="shared" si="22"/>
        <v>1</v>
      </c>
      <c r="V95" s="44">
        <f t="shared" si="22"/>
        <v>1</v>
      </c>
    </row>
    <row r="96" spans="1:22" x14ac:dyDescent="0.25">
      <c r="A96" s="48" t="s">
        <v>86</v>
      </c>
      <c r="B96" s="36" t="s">
        <v>56</v>
      </c>
      <c r="C96" s="44">
        <f t="shared" ref="C96:V96" si="23">C18</f>
        <v>1</v>
      </c>
      <c r="D96" s="44">
        <f t="shared" si="23"/>
        <v>1</v>
      </c>
      <c r="E96" s="44">
        <f t="shared" si="23"/>
        <v>1</v>
      </c>
      <c r="F96" s="44">
        <f t="shared" si="23"/>
        <v>1</v>
      </c>
      <c r="G96" s="44">
        <f t="shared" si="23"/>
        <v>1</v>
      </c>
      <c r="H96" s="44">
        <f t="shared" si="23"/>
        <v>1</v>
      </c>
      <c r="I96" s="44">
        <f t="shared" si="23"/>
        <v>1</v>
      </c>
      <c r="J96" s="44">
        <f t="shared" si="23"/>
        <v>1</v>
      </c>
      <c r="K96" s="44">
        <f t="shared" si="23"/>
        <v>1</v>
      </c>
      <c r="L96" s="44">
        <f t="shared" si="23"/>
        <v>1</v>
      </c>
      <c r="M96" s="44">
        <f t="shared" si="23"/>
        <v>1</v>
      </c>
      <c r="N96" s="44">
        <f t="shared" si="23"/>
        <v>1</v>
      </c>
      <c r="O96" s="44">
        <f t="shared" si="23"/>
        <v>1</v>
      </c>
      <c r="P96" s="44">
        <f t="shared" si="23"/>
        <v>1</v>
      </c>
      <c r="Q96" s="44">
        <f t="shared" si="23"/>
        <v>1</v>
      </c>
      <c r="R96" s="44">
        <f t="shared" si="23"/>
        <v>1</v>
      </c>
      <c r="S96" s="44">
        <f t="shared" si="23"/>
        <v>1</v>
      </c>
      <c r="T96" s="44">
        <f t="shared" si="23"/>
        <v>1</v>
      </c>
      <c r="U96" s="44">
        <f t="shared" si="23"/>
        <v>1</v>
      </c>
      <c r="V96" s="44">
        <f t="shared" si="23"/>
        <v>1</v>
      </c>
    </row>
    <row r="97" spans="1:22" x14ac:dyDescent="0.25">
      <c r="A97" s="35" t="s">
        <v>36</v>
      </c>
      <c r="B97" s="36" t="s">
        <v>57</v>
      </c>
      <c r="C97" s="44">
        <f t="shared" ref="C97:V97" si="24">C19</f>
        <v>1</v>
      </c>
      <c r="D97" s="44">
        <f t="shared" si="24"/>
        <v>1</v>
      </c>
      <c r="E97" s="44">
        <f t="shared" si="24"/>
        <v>1</v>
      </c>
      <c r="F97" s="44">
        <f t="shared" si="24"/>
        <v>1</v>
      </c>
      <c r="G97" s="44">
        <f t="shared" si="24"/>
        <v>1</v>
      </c>
      <c r="H97" s="44">
        <f t="shared" si="24"/>
        <v>1</v>
      </c>
      <c r="I97" s="44">
        <f t="shared" si="24"/>
        <v>1</v>
      </c>
      <c r="J97" s="44">
        <f t="shared" si="24"/>
        <v>1</v>
      </c>
      <c r="K97" s="44">
        <f t="shared" si="24"/>
        <v>1</v>
      </c>
      <c r="L97" s="44">
        <f t="shared" si="24"/>
        <v>1</v>
      </c>
      <c r="M97" s="44">
        <f t="shared" si="24"/>
        <v>1</v>
      </c>
      <c r="N97" s="44">
        <f t="shared" si="24"/>
        <v>1</v>
      </c>
      <c r="O97" s="44">
        <f t="shared" si="24"/>
        <v>1</v>
      </c>
      <c r="P97" s="44">
        <f t="shared" si="24"/>
        <v>1</v>
      </c>
      <c r="Q97" s="44">
        <f t="shared" si="24"/>
        <v>1</v>
      </c>
      <c r="R97" s="44">
        <f t="shared" si="24"/>
        <v>1</v>
      </c>
      <c r="S97" s="44">
        <f t="shared" si="24"/>
        <v>1</v>
      </c>
      <c r="T97" s="44">
        <f t="shared" si="24"/>
        <v>1</v>
      </c>
      <c r="U97" s="44">
        <f t="shared" si="24"/>
        <v>1</v>
      </c>
      <c r="V97" s="44">
        <f t="shared" si="24"/>
        <v>1</v>
      </c>
    </row>
    <row r="98" spans="1:22" x14ac:dyDescent="0.25">
      <c r="A98" s="35" t="s">
        <v>37</v>
      </c>
      <c r="B98" s="36" t="s">
        <v>57</v>
      </c>
      <c r="C98" s="44">
        <f t="shared" ref="C98:V98" si="25">C20</f>
        <v>1</v>
      </c>
      <c r="D98" s="44">
        <f t="shared" si="25"/>
        <v>1</v>
      </c>
      <c r="E98" s="44">
        <f t="shared" si="25"/>
        <v>1</v>
      </c>
      <c r="F98" s="44">
        <f t="shared" si="25"/>
        <v>1</v>
      </c>
      <c r="G98" s="44">
        <f t="shared" si="25"/>
        <v>1</v>
      </c>
      <c r="H98" s="44">
        <f t="shared" si="25"/>
        <v>0</v>
      </c>
      <c r="I98" s="44">
        <f t="shared" si="25"/>
        <v>0</v>
      </c>
      <c r="J98" s="44">
        <f t="shared" si="25"/>
        <v>0</v>
      </c>
      <c r="K98" s="44">
        <f t="shared" si="25"/>
        <v>0</v>
      </c>
      <c r="L98" s="44">
        <f t="shared" si="25"/>
        <v>0</v>
      </c>
      <c r="M98" s="44">
        <f t="shared" si="25"/>
        <v>0</v>
      </c>
      <c r="N98" s="44">
        <f t="shared" si="25"/>
        <v>0</v>
      </c>
      <c r="O98" s="44">
        <f t="shared" si="25"/>
        <v>0</v>
      </c>
      <c r="P98" s="44">
        <f t="shared" si="25"/>
        <v>0</v>
      </c>
      <c r="Q98" s="44">
        <f t="shared" si="25"/>
        <v>0</v>
      </c>
      <c r="R98" s="44">
        <f t="shared" si="25"/>
        <v>0</v>
      </c>
      <c r="S98" s="44">
        <f t="shared" si="25"/>
        <v>0</v>
      </c>
      <c r="T98" s="44">
        <f t="shared" si="25"/>
        <v>0</v>
      </c>
      <c r="U98" s="44">
        <f t="shared" si="25"/>
        <v>0</v>
      </c>
      <c r="V98" s="44">
        <f t="shared" si="25"/>
        <v>0</v>
      </c>
    </row>
    <row r="99" spans="1:22" x14ac:dyDescent="0.25">
      <c r="A99" s="35" t="s">
        <v>40</v>
      </c>
      <c r="B99" s="49" t="s">
        <v>58</v>
      </c>
      <c r="C99" s="44">
        <f t="shared" ref="C99:V99" si="26">C21</f>
        <v>0</v>
      </c>
      <c r="D99" s="44">
        <f t="shared" si="26"/>
        <v>0</v>
      </c>
      <c r="E99" s="44">
        <f t="shared" si="26"/>
        <v>0</v>
      </c>
      <c r="F99" s="44">
        <f t="shared" si="26"/>
        <v>0</v>
      </c>
      <c r="G99" s="44">
        <f t="shared" si="26"/>
        <v>0</v>
      </c>
      <c r="H99" s="44">
        <f t="shared" si="26"/>
        <v>0</v>
      </c>
      <c r="I99" s="44">
        <f t="shared" si="26"/>
        <v>0</v>
      </c>
      <c r="J99" s="44">
        <f t="shared" si="26"/>
        <v>0</v>
      </c>
      <c r="K99" s="44">
        <f t="shared" si="26"/>
        <v>0</v>
      </c>
      <c r="L99" s="44">
        <f t="shared" si="26"/>
        <v>0</v>
      </c>
      <c r="M99" s="44">
        <f t="shared" si="26"/>
        <v>0</v>
      </c>
      <c r="N99" s="44">
        <f t="shared" si="26"/>
        <v>0</v>
      </c>
      <c r="O99" s="44">
        <f t="shared" si="26"/>
        <v>0</v>
      </c>
      <c r="P99" s="44">
        <f t="shared" si="26"/>
        <v>0</v>
      </c>
      <c r="Q99" s="44">
        <f t="shared" si="26"/>
        <v>0</v>
      </c>
      <c r="R99" s="44">
        <f t="shared" si="26"/>
        <v>0</v>
      </c>
      <c r="S99" s="44">
        <f t="shared" si="26"/>
        <v>0</v>
      </c>
      <c r="T99" s="44">
        <f t="shared" si="26"/>
        <v>0</v>
      </c>
      <c r="U99" s="44">
        <f t="shared" si="26"/>
        <v>0</v>
      </c>
      <c r="V99" s="44">
        <f t="shared" si="26"/>
        <v>0</v>
      </c>
    </row>
    <row r="100" spans="1:22" x14ac:dyDescent="0.25">
      <c r="A100" s="35" t="s">
        <v>73</v>
      </c>
      <c r="B100" s="36" t="s">
        <v>57</v>
      </c>
      <c r="C100" s="44">
        <f t="shared" ref="C100:V100" si="27">C22</f>
        <v>1</v>
      </c>
      <c r="D100" s="44">
        <f t="shared" si="27"/>
        <v>1</v>
      </c>
      <c r="E100" s="44">
        <f t="shared" si="27"/>
        <v>1</v>
      </c>
      <c r="F100" s="44">
        <f t="shared" si="27"/>
        <v>1</v>
      </c>
      <c r="G100" s="44">
        <f t="shared" si="27"/>
        <v>1</v>
      </c>
      <c r="H100" s="44">
        <f t="shared" si="27"/>
        <v>0</v>
      </c>
      <c r="I100" s="44">
        <f t="shared" si="27"/>
        <v>0</v>
      </c>
      <c r="J100" s="44">
        <f t="shared" si="27"/>
        <v>0</v>
      </c>
      <c r="K100" s="44">
        <f t="shared" si="27"/>
        <v>0</v>
      </c>
      <c r="L100" s="44">
        <f t="shared" si="27"/>
        <v>0</v>
      </c>
      <c r="M100" s="44">
        <f t="shared" si="27"/>
        <v>0</v>
      </c>
      <c r="N100" s="44">
        <f t="shared" si="27"/>
        <v>0</v>
      </c>
      <c r="O100" s="44">
        <f t="shared" si="27"/>
        <v>0</v>
      </c>
      <c r="P100" s="44">
        <f t="shared" si="27"/>
        <v>0</v>
      </c>
      <c r="Q100" s="44">
        <f t="shared" si="27"/>
        <v>0</v>
      </c>
      <c r="R100" s="44">
        <f t="shared" si="27"/>
        <v>0</v>
      </c>
      <c r="S100" s="44">
        <f t="shared" si="27"/>
        <v>0</v>
      </c>
      <c r="T100" s="44">
        <f t="shared" si="27"/>
        <v>0</v>
      </c>
      <c r="U100" s="44">
        <f t="shared" si="27"/>
        <v>0</v>
      </c>
      <c r="V100" s="44">
        <f t="shared" si="27"/>
        <v>0</v>
      </c>
    </row>
    <row r="101" spans="1:22" x14ac:dyDescent="0.25">
      <c r="A101" s="35" t="s">
        <v>38</v>
      </c>
      <c r="B101" s="36" t="s">
        <v>57</v>
      </c>
      <c r="C101" s="44">
        <f t="shared" ref="C101:V101" si="28">C23</f>
        <v>1</v>
      </c>
      <c r="D101" s="44">
        <f t="shared" si="28"/>
        <v>1</v>
      </c>
      <c r="E101" s="44">
        <f t="shared" si="28"/>
        <v>1</v>
      </c>
      <c r="F101" s="44">
        <f t="shared" si="28"/>
        <v>1</v>
      </c>
      <c r="G101" s="44">
        <f t="shared" si="28"/>
        <v>0</v>
      </c>
      <c r="H101" s="44">
        <f t="shared" si="28"/>
        <v>0</v>
      </c>
      <c r="I101" s="44">
        <f t="shared" si="28"/>
        <v>0</v>
      </c>
      <c r="J101" s="44">
        <f t="shared" si="28"/>
        <v>0</v>
      </c>
      <c r="K101" s="44">
        <f t="shared" si="28"/>
        <v>0</v>
      </c>
      <c r="L101" s="44">
        <f t="shared" si="28"/>
        <v>0</v>
      </c>
      <c r="M101" s="44">
        <f t="shared" si="28"/>
        <v>0</v>
      </c>
      <c r="N101" s="44">
        <f t="shared" si="28"/>
        <v>0</v>
      </c>
      <c r="O101" s="44">
        <f t="shared" si="28"/>
        <v>0</v>
      </c>
      <c r="P101" s="44">
        <f t="shared" si="28"/>
        <v>0</v>
      </c>
      <c r="Q101" s="44">
        <f t="shared" si="28"/>
        <v>0</v>
      </c>
      <c r="R101" s="44">
        <f t="shared" si="28"/>
        <v>0</v>
      </c>
      <c r="S101" s="44">
        <f t="shared" si="28"/>
        <v>0</v>
      </c>
      <c r="T101" s="44">
        <f t="shared" si="28"/>
        <v>0</v>
      </c>
      <c r="U101" s="44">
        <f t="shared" si="28"/>
        <v>0</v>
      </c>
      <c r="V101" s="44">
        <f t="shared" si="28"/>
        <v>0</v>
      </c>
    </row>
    <row r="102" spans="1:22" x14ac:dyDescent="0.25">
      <c r="A102" s="35" t="s">
        <v>39</v>
      </c>
      <c r="B102" s="43" t="s">
        <v>59</v>
      </c>
      <c r="C102" s="44">
        <f t="shared" ref="C102:V102" si="29">C24</f>
        <v>1</v>
      </c>
      <c r="D102" s="44">
        <f t="shared" si="29"/>
        <v>1</v>
      </c>
      <c r="E102" s="44">
        <f t="shared" si="29"/>
        <v>1</v>
      </c>
      <c r="F102" s="44">
        <f t="shared" si="29"/>
        <v>1</v>
      </c>
      <c r="G102" s="44">
        <f t="shared" si="29"/>
        <v>1</v>
      </c>
      <c r="H102" s="44">
        <f t="shared" si="29"/>
        <v>1</v>
      </c>
      <c r="I102" s="44">
        <f t="shared" si="29"/>
        <v>1</v>
      </c>
      <c r="J102" s="44">
        <f t="shared" si="29"/>
        <v>1</v>
      </c>
      <c r="K102" s="44">
        <f t="shared" si="29"/>
        <v>1</v>
      </c>
      <c r="L102" s="44">
        <f t="shared" si="29"/>
        <v>1</v>
      </c>
      <c r="M102" s="44">
        <f t="shared" si="29"/>
        <v>0</v>
      </c>
      <c r="N102" s="44">
        <f t="shared" si="29"/>
        <v>0</v>
      </c>
      <c r="O102" s="44">
        <f t="shared" si="29"/>
        <v>0</v>
      </c>
      <c r="P102" s="44">
        <f t="shared" si="29"/>
        <v>0</v>
      </c>
      <c r="Q102" s="44">
        <f t="shared" si="29"/>
        <v>0</v>
      </c>
      <c r="R102" s="44">
        <f t="shared" si="29"/>
        <v>0</v>
      </c>
      <c r="S102" s="44">
        <f t="shared" si="29"/>
        <v>0</v>
      </c>
      <c r="T102" s="44">
        <f t="shared" si="29"/>
        <v>0</v>
      </c>
      <c r="U102" s="44">
        <f t="shared" si="29"/>
        <v>0</v>
      </c>
      <c r="V102" s="44">
        <f t="shared" si="29"/>
        <v>0</v>
      </c>
    </row>
    <row r="103" spans="1:22" x14ac:dyDescent="0.25">
      <c r="A103" s="35" t="s">
        <v>41</v>
      </c>
      <c r="B103" s="36" t="s">
        <v>60</v>
      </c>
      <c r="C103" s="44">
        <f t="shared" ref="C103:V103" si="30">C25</f>
        <v>1</v>
      </c>
      <c r="D103" s="44">
        <f t="shared" si="30"/>
        <v>1</v>
      </c>
      <c r="E103" s="44">
        <f t="shared" si="30"/>
        <v>1</v>
      </c>
      <c r="F103" s="44">
        <f t="shared" si="30"/>
        <v>1</v>
      </c>
      <c r="G103" s="44">
        <f t="shared" si="30"/>
        <v>0</v>
      </c>
      <c r="H103" s="44">
        <f t="shared" si="30"/>
        <v>0</v>
      </c>
      <c r="I103" s="44">
        <f t="shared" si="30"/>
        <v>0</v>
      </c>
      <c r="J103" s="44">
        <f t="shared" si="30"/>
        <v>0</v>
      </c>
      <c r="K103" s="44">
        <f t="shared" si="30"/>
        <v>0</v>
      </c>
      <c r="L103" s="44">
        <f t="shared" si="30"/>
        <v>0</v>
      </c>
      <c r="M103" s="44">
        <f t="shared" si="30"/>
        <v>0</v>
      </c>
      <c r="N103" s="44">
        <f t="shared" si="30"/>
        <v>0</v>
      </c>
      <c r="O103" s="44">
        <f t="shared" si="30"/>
        <v>0</v>
      </c>
      <c r="P103" s="44">
        <f t="shared" si="30"/>
        <v>0</v>
      </c>
      <c r="Q103" s="44">
        <f t="shared" si="30"/>
        <v>0</v>
      </c>
      <c r="R103" s="44">
        <f t="shared" si="30"/>
        <v>0</v>
      </c>
      <c r="S103" s="44">
        <f t="shared" si="30"/>
        <v>0</v>
      </c>
      <c r="T103" s="44">
        <f t="shared" si="30"/>
        <v>0</v>
      </c>
      <c r="U103" s="44">
        <f t="shared" si="30"/>
        <v>0</v>
      </c>
      <c r="V103" s="44">
        <f t="shared" si="30"/>
        <v>0</v>
      </c>
    </row>
    <row r="104" spans="1:22" x14ac:dyDescent="0.25">
      <c r="A104" s="35" t="s">
        <v>74</v>
      </c>
      <c r="B104" s="36" t="s">
        <v>57</v>
      </c>
      <c r="C104" s="44">
        <f t="shared" ref="C104:V104" si="31">C26</f>
        <v>1</v>
      </c>
      <c r="D104" s="44">
        <f t="shared" si="31"/>
        <v>0</v>
      </c>
      <c r="E104" s="44">
        <f t="shared" si="31"/>
        <v>0</v>
      </c>
      <c r="F104" s="44">
        <f t="shared" si="31"/>
        <v>0</v>
      </c>
      <c r="G104" s="44">
        <f t="shared" si="31"/>
        <v>0</v>
      </c>
      <c r="H104" s="44">
        <f t="shared" si="31"/>
        <v>0</v>
      </c>
      <c r="I104" s="44">
        <f t="shared" si="31"/>
        <v>0</v>
      </c>
      <c r="J104" s="44">
        <f t="shared" si="31"/>
        <v>0</v>
      </c>
      <c r="K104" s="44">
        <f t="shared" si="31"/>
        <v>0</v>
      </c>
      <c r="L104" s="44">
        <f t="shared" si="31"/>
        <v>0</v>
      </c>
      <c r="M104" s="44">
        <f t="shared" si="31"/>
        <v>0</v>
      </c>
      <c r="N104" s="44">
        <f t="shared" si="31"/>
        <v>0</v>
      </c>
      <c r="O104" s="44">
        <f t="shared" si="31"/>
        <v>0</v>
      </c>
      <c r="P104" s="44">
        <f t="shared" si="31"/>
        <v>0</v>
      </c>
      <c r="Q104" s="44">
        <f t="shared" si="31"/>
        <v>0</v>
      </c>
      <c r="R104" s="44">
        <f t="shared" si="31"/>
        <v>0</v>
      </c>
      <c r="S104" s="44">
        <f t="shared" si="31"/>
        <v>0</v>
      </c>
      <c r="T104" s="44">
        <f t="shared" si="31"/>
        <v>0</v>
      </c>
      <c r="U104" s="44">
        <f t="shared" si="31"/>
        <v>0</v>
      </c>
      <c r="V104" s="44">
        <f t="shared" si="31"/>
        <v>0</v>
      </c>
    </row>
    <row r="105" spans="1:22" x14ac:dyDescent="0.25">
      <c r="A105" s="35" t="s">
        <v>75</v>
      </c>
      <c r="B105" s="36" t="s">
        <v>57</v>
      </c>
      <c r="C105" s="44">
        <f t="shared" ref="C105:V105" si="32">C27</f>
        <v>1</v>
      </c>
      <c r="D105" s="44">
        <f t="shared" si="32"/>
        <v>1</v>
      </c>
      <c r="E105" s="44">
        <f t="shared" si="32"/>
        <v>1</v>
      </c>
      <c r="F105" s="44">
        <f t="shared" si="32"/>
        <v>0</v>
      </c>
      <c r="G105" s="44">
        <f t="shared" si="32"/>
        <v>0</v>
      </c>
      <c r="H105" s="44">
        <f t="shared" si="32"/>
        <v>0</v>
      </c>
      <c r="I105" s="44">
        <f t="shared" si="32"/>
        <v>0</v>
      </c>
      <c r="J105" s="44">
        <f t="shared" si="32"/>
        <v>0</v>
      </c>
      <c r="K105" s="44">
        <f t="shared" si="32"/>
        <v>0</v>
      </c>
      <c r="L105" s="44">
        <f t="shared" si="32"/>
        <v>0</v>
      </c>
      <c r="M105" s="44">
        <f t="shared" si="32"/>
        <v>0</v>
      </c>
      <c r="N105" s="44">
        <f t="shared" si="32"/>
        <v>0</v>
      </c>
      <c r="O105" s="44">
        <f t="shared" si="32"/>
        <v>0</v>
      </c>
      <c r="P105" s="44">
        <f t="shared" si="32"/>
        <v>0</v>
      </c>
      <c r="Q105" s="44">
        <f t="shared" si="32"/>
        <v>0</v>
      </c>
      <c r="R105" s="44">
        <f t="shared" si="32"/>
        <v>0</v>
      </c>
      <c r="S105" s="44">
        <f t="shared" si="32"/>
        <v>0</v>
      </c>
      <c r="T105" s="44">
        <f t="shared" si="32"/>
        <v>0</v>
      </c>
      <c r="U105" s="44">
        <f t="shared" si="32"/>
        <v>0</v>
      </c>
      <c r="V105" s="44">
        <f t="shared" si="32"/>
        <v>0</v>
      </c>
    </row>
    <row r="106" spans="1:22" x14ac:dyDescent="0.25">
      <c r="A106" s="35" t="s">
        <v>76</v>
      </c>
      <c r="B106" s="36" t="s">
        <v>57</v>
      </c>
      <c r="C106" s="44">
        <f t="shared" ref="C106:V106" si="33">C28</f>
        <v>1</v>
      </c>
      <c r="D106" s="44">
        <f t="shared" si="33"/>
        <v>1</v>
      </c>
      <c r="E106" s="44">
        <f t="shared" si="33"/>
        <v>1</v>
      </c>
      <c r="F106" s="44">
        <f t="shared" si="33"/>
        <v>1</v>
      </c>
      <c r="G106" s="44">
        <f t="shared" si="33"/>
        <v>1</v>
      </c>
      <c r="H106" s="44">
        <f t="shared" si="33"/>
        <v>1</v>
      </c>
      <c r="I106" s="44">
        <f t="shared" si="33"/>
        <v>0</v>
      </c>
      <c r="J106" s="44">
        <f t="shared" si="33"/>
        <v>0</v>
      </c>
      <c r="K106" s="44">
        <f t="shared" si="33"/>
        <v>0</v>
      </c>
      <c r="L106" s="44">
        <f t="shared" si="33"/>
        <v>0</v>
      </c>
      <c r="M106" s="44">
        <f t="shared" si="33"/>
        <v>0</v>
      </c>
      <c r="N106" s="44">
        <f t="shared" si="33"/>
        <v>0</v>
      </c>
      <c r="O106" s="44">
        <f t="shared" si="33"/>
        <v>0</v>
      </c>
      <c r="P106" s="44">
        <f t="shared" si="33"/>
        <v>0</v>
      </c>
      <c r="Q106" s="44">
        <f t="shared" si="33"/>
        <v>0</v>
      </c>
      <c r="R106" s="44">
        <f t="shared" si="33"/>
        <v>0</v>
      </c>
      <c r="S106" s="44">
        <f t="shared" si="33"/>
        <v>0</v>
      </c>
      <c r="T106" s="44">
        <f t="shared" si="33"/>
        <v>0</v>
      </c>
      <c r="U106" s="44">
        <f t="shared" si="33"/>
        <v>0</v>
      </c>
      <c r="V106" s="44">
        <f t="shared" si="33"/>
        <v>0</v>
      </c>
    </row>
    <row r="107" spans="1:22" x14ac:dyDescent="0.25">
      <c r="A107" s="35" t="s">
        <v>42</v>
      </c>
      <c r="B107" s="43" t="s">
        <v>61</v>
      </c>
      <c r="C107" s="44">
        <f t="shared" ref="C107:V107" si="34">C29</f>
        <v>1</v>
      </c>
      <c r="D107" s="44">
        <f t="shared" si="34"/>
        <v>1</v>
      </c>
      <c r="E107" s="44">
        <f t="shared" si="34"/>
        <v>1</v>
      </c>
      <c r="F107" s="44">
        <f t="shared" si="34"/>
        <v>1</v>
      </c>
      <c r="G107" s="44">
        <f t="shared" si="34"/>
        <v>1</v>
      </c>
      <c r="H107" s="44">
        <f t="shared" si="34"/>
        <v>1</v>
      </c>
      <c r="I107" s="44">
        <f t="shared" si="34"/>
        <v>1</v>
      </c>
      <c r="J107" s="44">
        <f t="shared" si="34"/>
        <v>1</v>
      </c>
      <c r="K107" s="44">
        <f t="shared" si="34"/>
        <v>1</v>
      </c>
      <c r="L107" s="44">
        <f t="shared" si="34"/>
        <v>1</v>
      </c>
      <c r="M107" s="44">
        <f t="shared" si="34"/>
        <v>1</v>
      </c>
      <c r="N107" s="44">
        <f t="shared" si="34"/>
        <v>1</v>
      </c>
      <c r="O107" s="44">
        <f t="shared" si="34"/>
        <v>1</v>
      </c>
      <c r="P107" s="44">
        <f t="shared" si="34"/>
        <v>1</v>
      </c>
      <c r="Q107" s="44">
        <f t="shared" si="34"/>
        <v>1</v>
      </c>
      <c r="R107" s="44">
        <f t="shared" si="34"/>
        <v>1</v>
      </c>
      <c r="S107" s="44">
        <f t="shared" si="34"/>
        <v>1</v>
      </c>
      <c r="T107" s="44">
        <f t="shared" si="34"/>
        <v>1</v>
      </c>
      <c r="U107" s="44">
        <f t="shared" si="34"/>
        <v>1</v>
      </c>
      <c r="V107" s="44">
        <f t="shared" si="34"/>
        <v>1</v>
      </c>
    </row>
    <row r="108" spans="1:22" x14ac:dyDescent="0.25">
      <c r="A108" s="35" t="s">
        <v>77</v>
      </c>
      <c r="B108" s="43" t="s">
        <v>58</v>
      </c>
      <c r="C108" s="44">
        <f t="shared" ref="C108:V108" si="35">C30</f>
        <v>1</v>
      </c>
      <c r="D108" s="44">
        <f t="shared" si="35"/>
        <v>1</v>
      </c>
      <c r="E108" s="44">
        <f t="shared" si="35"/>
        <v>1</v>
      </c>
      <c r="F108" s="44">
        <f t="shared" si="35"/>
        <v>1</v>
      </c>
      <c r="G108" s="44">
        <f t="shared" si="35"/>
        <v>1</v>
      </c>
      <c r="H108" s="44">
        <f t="shared" si="35"/>
        <v>1</v>
      </c>
      <c r="I108" s="44">
        <f t="shared" si="35"/>
        <v>1</v>
      </c>
      <c r="J108" s="44">
        <f t="shared" si="35"/>
        <v>1</v>
      </c>
      <c r="K108" s="44">
        <f t="shared" si="35"/>
        <v>1</v>
      </c>
      <c r="L108" s="44">
        <f t="shared" si="35"/>
        <v>1</v>
      </c>
      <c r="M108" s="44">
        <f t="shared" si="35"/>
        <v>1</v>
      </c>
      <c r="N108" s="44">
        <f t="shared" si="35"/>
        <v>1</v>
      </c>
      <c r="O108" s="44">
        <f t="shared" si="35"/>
        <v>1</v>
      </c>
      <c r="P108" s="44">
        <f t="shared" si="35"/>
        <v>1</v>
      </c>
      <c r="Q108" s="44">
        <f t="shared" si="35"/>
        <v>1</v>
      </c>
      <c r="R108" s="44">
        <f t="shared" si="35"/>
        <v>1</v>
      </c>
      <c r="S108" s="44">
        <f t="shared" si="35"/>
        <v>1</v>
      </c>
      <c r="T108" s="44">
        <f t="shared" si="35"/>
        <v>1</v>
      </c>
      <c r="U108" s="44">
        <f t="shared" si="35"/>
        <v>1</v>
      </c>
      <c r="V108" s="44">
        <f t="shared" si="35"/>
        <v>1</v>
      </c>
    </row>
    <row r="109" spans="1:22" x14ac:dyDescent="0.25">
      <c r="A109" s="35" t="s">
        <v>87</v>
      </c>
      <c r="B109" s="36" t="s">
        <v>56</v>
      </c>
      <c r="C109" s="44">
        <f t="shared" ref="C109:V109" si="36">C31</f>
        <v>1</v>
      </c>
      <c r="D109" s="44">
        <f t="shared" si="36"/>
        <v>1</v>
      </c>
      <c r="E109" s="44">
        <f t="shared" si="36"/>
        <v>0</v>
      </c>
      <c r="F109" s="44">
        <f t="shared" si="36"/>
        <v>0</v>
      </c>
      <c r="G109" s="44">
        <f t="shared" si="36"/>
        <v>0</v>
      </c>
      <c r="H109" s="44">
        <f t="shared" si="36"/>
        <v>0</v>
      </c>
      <c r="I109" s="44">
        <f t="shared" si="36"/>
        <v>0</v>
      </c>
      <c r="J109" s="44">
        <f t="shared" si="36"/>
        <v>0</v>
      </c>
      <c r="K109" s="44">
        <f t="shared" si="36"/>
        <v>0</v>
      </c>
      <c r="L109" s="44">
        <f t="shared" si="36"/>
        <v>0</v>
      </c>
      <c r="M109" s="44">
        <f t="shared" si="36"/>
        <v>0</v>
      </c>
      <c r="N109" s="44">
        <f t="shared" si="36"/>
        <v>0</v>
      </c>
      <c r="O109" s="44">
        <f t="shared" si="36"/>
        <v>0</v>
      </c>
      <c r="P109" s="44">
        <f t="shared" si="36"/>
        <v>0</v>
      </c>
      <c r="Q109" s="44">
        <f t="shared" si="36"/>
        <v>0</v>
      </c>
      <c r="R109" s="44">
        <f t="shared" si="36"/>
        <v>0</v>
      </c>
      <c r="S109" s="44">
        <f t="shared" si="36"/>
        <v>0</v>
      </c>
      <c r="T109" s="44">
        <f t="shared" si="36"/>
        <v>0</v>
      </c>
      <c r="U109" s="44">
        <f t="shared" si="36"/>
        <v>0</v>
      </c>
      <c r="V109" s="44">
        <f t="shared" si="36"/>
        <v>0</v>
      </c>
    </row>
    <row r="110" spans="1:22" x14ac:dyDescent="0.25">
      <c r="A110" s="35" t="s">
        <v>43</v>
      </c>
      <c r="B110" s="43" t="s">
        <v>61</v>
      </c>
      <c r="C110" s="44">
        <f t="shared" ref="C110:V110" si="37">C32</f>
        <v>1</v>
      </c>
      <c r="D110" s="44">
        <f t="shared" si="37"/>
        <v>0</v>
      </c>
      <c r="E110" s="44">
        <f t="shared" si="37"/>
        <v>0</v>
      </c>
      <c r="F110" s="44">
        <f t="shared" si="37"/>
        <v>0</v>
      </c>
      <c r="G110" s="44">
        <f t="shared" si="37"/>
        <v>0</v>
      </c>
      <c r="H110" s="44">
        <f t="shared" si="37"/>
        <v>0</v>
      </c>
      <c r="I110" s="44">
        <f t="shared" si="37"/>
        <v>0</v>
      </c>
      <c r="J110" s="44">
        <f t="shared" si="37"/>
        <v>0</v>
      </c>
      <c r="K110" s="44">
        <f t="shared" si="37"/>
        <v>0</v>
      </c>
      <c r="L110" s="44">
        <f t="shared" si="37"/>
        <v>0</v>
      </c>
      <c r="M110" s="44">
        <f t="shared" si="37"/>
        <v>0</v>
      </c>
      <c r="N110" s="44">
        <f t="shared" si="37"/>
        <v>0</v>
      </c>
      <c r="O110" s="44">
        <f t="shared" si="37"/>
        <v>0</v>
      </c>
      <c r="P110" s="44">
        <f t="shared" si="37"/>
        <v>0</v>
      </c>
      <c r="Q110" s="44">
        <f t="shared" si="37"/>
        <v>0</v>
      </c>
      <c r="R110" s="44">
        <f t="shared" si="37"/>
        <v>0</v>
      </c>
      <c r="S110" s="44">
        <f t="shared" si="37"/>
        <v>0</v>
      </c>
      <c r="T110" s="44">
        <f t="shared" si="37"/>
        <v>0</v>
      </c>
      <c r="U110" s="44">
        <f t="shared" si="37"/>
        <v>0</v>
      </c>
      <c r="V110" s="44">
        <f t="shared" si="37"/>
        <v>0</v>
      </c>
    </row>
    <row r="111" spans="1:22" x14ac:dyDescent="0.25">
      <c r="A111" s="35" t="s">
        <v>55</v>
      </c>
      <c r="B111" s="36" t="s">
        <v>57</v>
      </c>
      <c r="C111" s="44">
        <f t="shared" ref="C111:V111" si="38">C33</f>
        <v>1</v>
      </c>
      <c r="D111" s="44">
        <f t="shared" si="38"/>
        <v>1</v>
      </c>
      <c r="E111" s="44">
        <f t="shared" si="38"/>
        <v>1</v>
      </c>
      <c r="F111" s="44">
        <f t="shared" si="38"/>
        <v>1</v>
      </c>
      <c r="G111" s="44">
        <f t="shared" si="38"/>
        <v>0</v>
      </c>
      <c r="H111" s="44">
        <f t="shared" si="38"/>
        <v>0</v>
      </c>
      <c r="I111" s="44">
        <f t="shared" si="38"/>
        <v>0</v>
      </c>
      <c r="J111" s="44">
        <f t="shared" si="38"/>
        <v>0</v>
      </c>
      <c r="K111" s="44">
        <f t="shared" si="38"/>
        <v>0</v>
      </c>
      <c r="L111" s="44">
        <f t="shared" si="38"/>
        <v>0</v>
      </c>
      <c r="M111" s="44">
        <f t="shared" si="38"/>
        <v>0</v>
      </c>
      <c r="N111" s="44">
        <f t="shared" si="38"/>
        <v>0</v>
      </c>
      <c r="O111" s="44">
        <f t="shared" si="38"/>
        <v>0</v>
      </c>
      <c r="P111" s="44">
        <f t="shared" si="38"/>
        <v>0</v>
      </c>
      <c r="Q111" s="44">
        <f t="shared" si="38"/>
        <v>0</v>
      </c>
      <c r="R111" s="44">
        <f t="shared" si="38"/>
        <v>0</v>
      </c>
      <c r="S111" s="44">
        <f t="shared" si="38"/>
        <v>0</v>
      </c>
      <c r="T111" s="44">
        <f t="shared" si="38"/>
        <v>0</v>
      </c>
      <c r="U111" s="44">
        <f t="shared" si="38"/>
        <v>0</v>
      </c>
      <c r="V111" s="44">
        <f t="shared" si="38"/>
        <v>0</v>
      </c>
    </row>
    <row r="112" spans="1:22" x14ac:dyDescent="0.25">
      <c r="A112" s="35" t="s">
        <v>44</v>
      </c>
      <c r="B112" s="35"/>
      <c r="C112" s="44">
        <f t="shared" ref="C112:V112" si="39">C34</f>
        <v>1</v>
      </c>
      <c r="D112" s="44">
        <f t="shared" si="39"/>
        <v>0</v>
      </c>
      <c r="E112" s="44">
        <f t="shared" si="39"/>
        <v>0</v>
      </c>
      <c r="F112" s="44">
        <f t="shared" si="39"/>
        <v>0</v>
      </c>
      <c r="G112" s="44">
        <f t="shared" si="39"/>
        <v>0</v>
      </c>
      <c r="H112" s="44">
        <f t="shared" si="39"/>
        <v>0</v>
      </c>
      <c r="I112" s="44">
        <f t="shared" si="39"/>
        <v>0</v>
      </c>
      <c r="J112" s="44">
        <f t="shared" si="39"/>
        <v>0</v>
      </c>
      <c r="K112" s="44">
        <f t="shared" si="39"/>
        <v>0</v>
      </c>
      <c r="L112" s="44">
        <f t="shared" si="39"/>
        <v>0</v>
      </c>
      <c r="M112" s="44">
        <f t="shared" si="39"/>
        <v>0</v>
      </c>
      <c r="N112" s="44">
        <f t="shared" si="39"/>
        <v>0</v>
      </c>
      <c r="O112" s="44">
        <f t="shared" si="39"/>
        <v>0</v>
      </c>
      <c r="P112" s="44">
        <f t="shared" si="39"/>
        <v>0</v>
      </c>
      <c r="Q112" s="44">
        <f t="shared" si="39"/>
        <v>0</v>
      </c>
      <c r="R112" s="44">
        <f t="shared" si="39"/>
        <v>0</v>
      </c>
      <c r="S112" s="44">
        <f t="shared" si="39"/>
        <v>0</v>
      </c>
      <c r="T112" s="44">
        <f t="shared" si="39"/>
        <v>0</v>
      </c>
      <c r="U112" s="44">
        <f t="shared" si="39"/>
        <v>0</v>
      </c>
      <c r="V112" s="44">
        <f t="shared" si="39"/>
        <v>0</v>
      </c>
    </row>
    <row r="113" spans="1:22" x14ac:dyDescent="0.25">
      <c r="A113" s="35" t="s">
        <v>78</v>
      </c>
      <c r="B113" s="36" t="s">
        <v>57</v>
      </c>
      <c r="C113" s="44">
        <f t="shared" ref="C113:V113" si="40">C35</f>
        <v>1</v>
      </c>
      <c r="D113" s="44">
        <f t="shared" si="40"/>
        <v>1</v>
      </c>
      <c r="E113" s="44">
        <f t="shared" si="40"/>
        <v>1</v>
      </c>
      <c r="F113" s="44">
        <f t="shared" si="40"/>
        <v>1</v>
      </c>
      <c r="G113" s="44">
        <f t="shared" si="40"/>
        <v>1</v>
      </c>
      <c r="H113" s="44">
        <f t="shared" si="40"/>
        <v>0</v>
      </c>
      <c r="I113" s="44">
        <f t="shared" si="40"/>
        <v>0</v>
      </c>
      <c r="J113" s="44">
        <f t="shared" si="40"/>
        <v>0</v>
      </c>
      <c r="K113" s="44">
        <f t="shared" si="40"/>
        <v>0</v>
      </c>
      <c r="L113" s="44">
        <f t="shared" si="40"/>
        <v>0</v>
      </c>
      <c r="M113" s="44">
        <f t="shared" si="40"/>
        <v>0</v>
      </c>
      <c r="N113" s="44">
        <f t="shared" si="40"/>
        <v>0</v>
      </c>
      <c r="O113" s="44">
        <f t="shared" si="40"/>
        <v>0</v>
      </c>
      <c r="P113" s="44">
        <f t="shared" si="40"/>
        <v>0</v>
      </c>
      <c r="Q113" s="44">
        <f t="shared" si="40"/>
        <v>0</v>
      </c>
      <c r="R113" s="44">
        <f t="shared" si="40"/>
        <v>0</v>
      </c>
      <c r="S113" s="44">
        <f t="shared" si="40"/>
        <v>0</v>
      </c>
      <c r="T113" s="44">
        <f t="shared" si="40"/>
        <v>0</v>
      </c>
      <c r="U113" s="44">
        <f t="shared" si="40"/>
        <v>0</v>
      </c>
      <c r="V113" s="44">
        <f t="shared" si="40"/>
        <v>0</v>
      </c>
    </row>
    <row r="114" spans="1:22" x14ac:dyDescent="0.25">
      <c r="A114" s="35" t="s">
        <v>45</v>
      </c>
      <c r="B114" s="36" t="s">
        <v>57</v>
      </c>
      <c r="C114" s="44">
        <f t="shared" ref="C114:V114" si="41">C36</f>
        <v>1</v>
      </c>
      <c r="D114" s="44">
        <f t="shared" si="41"/>
        <v>1</v>
      </c>
      <c r="E114" s="44">
        <f t="shared" si="41"/>
        <v>1</v>
      </c>
      <c r="F114" s="44">
        <f t="shared" si="41"/>
        <v>0</v>
      </c>
      <c r="G114" s="44">
        <f t="shared" si="41"/>
        <v>0</v>
      </c>
      <c r="H114" s="44">
        <f t="shared" si="41"/>
        <v>0</v>
      </c>
      <c r="I114" s="44">
        <f t="shared" si="41"/>
        <v>0</v>
      </c>
      <c r="J114" s="44">
        <f t="shared" si="41"/>
        <v>0</v>
      </c>
      <c r="K114" s="44">
        <f t="shared" si="41"/>
        <v>0</v>
      </c>
      <c r="L114" s="44">
        <f t="shared" si="41"/>
        <v>0</v>
      </c>
      <c r="M114" s="44">
        <f t="shared" si="41"/>
        <v>0</v>
      </c>
      <c r="N114" s="44">
        <f t="shared" si="41"/>
        <v>0</v>
      </c>
      <c r="O114" s="44">
        <f t="shared" si="41"/>
        <v>0</v>
      </c>
      <c r="P114" s="44">
        <f t="shared" si="41"/>
        <v>0</v>
      </c>
      <c r="Q114" s="44">
        <f t="shared" si="41"/>
        <v>0</v>
      </c>
      <c r="R114" s="44">
        <f t="shared" si="41"/>
        <v>0</v>
      </c>
      <c r="S114" s="44">
        <f t="shared" si="41"/>
        <v>0</v>
      </c>
      <c r="T114" s="44">
        <f t="shared" si="41"/>
        <v>0</v>
      </c>
      <c r="U114" s="44">
        <f t="shared" si="41"/>
        <v>0</v>
      </c>
      <c r="V114" s="44">
        <f t="shared" si="41"/>
        <v>0</v>
      </c>
    </row>
    <row r="115" spans="1:22" x14ac:dyDescent="0.25">
      <c r="A115" s="35" t="s">
        <v>46</v>
      </c>
      <c r="B115" s="43" t="s">
        <v>59</v>
      </c>
      <c r="C115" s="44">
        <f t="shared" ref="C115:V115" si="42">C37</f>
        <v>1</v>
      </c>
      <c r="D115" s="44">
        <f t="shared" si="42"/>
        <v>1</v>
      </c>
      <c r="E115" s="44">
        <f t="shared" si="42"/>
        <v>1</v>
      </c>
      <c r="F115" s="44">
        <f t="shared" si="42"/>
        <v>1</v>
      </c>
      <c r="G115" s="44">
        <f t="shared" si="42"/>
        <v>1</v>
      </c>
      <c r="H115" s="44">
        <f t="shared" si="42"/>
        <v>1</v>
      </c>
      <c r="I115" s="44">
        <f t="shared" si="42"/>
        <v>1</v>
      </c>
      <c r="J115" s="44">
        <f t="shared" si="42"/>
        <v>1</v>
      </c>
      <c r="K115" s="44">
        <f t="shared" si="42"/>
        <v>1</v>
      </c>
      <c r="L115" s="44">
        <f t="shared" si="42"/>
        <v>1</v>
      </c>
      <c r="M115" s="44">
        <f t="shared" si="42"/>
        <v>1</v>
      </c>
      <c r="N115" s="44">
        <f t="shared" si="42"/>
        <v>1</v>
      </c>
      <c r="O115" s="44">
        <f t="shared" si="42"/>
        <v>1</v>
      </c>
      <c r="P115" s="44">
        <f t="shared" si="42"/>
        <v>1</v>
      </c>
      <c r="Q115" s="44">
        <f t="shared" si="42"/>
        <v>1</v>
      </c>
      <c r="R115" s="44">
        <f t="shared" si="42"/>
        <v>1</v>
      </c>
      <c r="S115" s="44">
        <f t="shared" si="42"/>
        <v>1</v>
      </c>
      <c r="T115" s="44">
        <f t="shared" si="42"/>
        <v>1</v>
      </c>
      <c r="U115" s="44">
        <f t="shared" si="42"/>
        <v>1</v>
      </c>
      <c r="V115" s="44">
        <f t="shared" si="42"/>
        <v>1</v>
      </c>
    </row>
    <row r="116" spans="1:22" x14ac:dyDescent="0.25">
      <c r="A116" s="35" t="s">
        <v>47</v>
      </c>
      <c r="B116" s="44" t="s">
        <v>64</v>
      </c>
      <c r="C116" s="44">
        <f t="shared" ref="C116:V116" si="43">C38</f>
        <v>0</v>
      </c>
      <c r="D116" s="44">
        <f t="shared" si="43"/>
        <v>0</v>
      </c>
      <c r="E116" s="44">
        <f t="shared" si="43"/>
        <v>0</v>
      </c>
      <c r="F116" s="44">
        <f t="shared" si="43"/>
        <v>0</v>
      </c>
      <c r="G116" s="44">
        <f t="shared" si="43"/>
        <v>0</v>
      </c>
      <c r="H116" s="44">
        <f t="shared" si="43"/>
        <v>0</v>
      </c>
      <c r="I116" s="44">
        <f t="shared" si="43"/>
        <v>0</v>
      </c>
      <c r="J116" s="44">
        <f t="shared" si="43"/>
        <v>0</v>
      </c>
      <c r="K116" s="44">
        <f t="shared" si="43"/>
        <v>0</v>
      </c>
      <c r="L116" s="44">
        <f t="shared" si="43"/>
        <v>0</v>
      </c>
      <c r="M116" s="44">
        <f t="shared" si="43"/>
        <v>0</v>
      </c>
      <c r="N116" s="44">
        <f t="shared" si="43"/>
        <v>0</v>
      </c>
      <c r="O116" s="44">
        <f t="shared" si="43"/>
        <v>0</v>
      </c>
      <c r="P116" s="44">
        <f t="shared" si="43"/>
        <v>0</v>
      </c>
      <c r="Q116" s="44">
        <f t="shared" si="43"/>
        <v>0</v>
      </c>
      <c r="R116" s="44">
        <f t="shared" si="43"/>
        <v>0</v>
      </c>
      <c r="S116" s="44">
        <f t="shared" si="43"/>
        <v>0</v>
      </c>
      <c r="T116" s="44">
        <f t="shared" si="43"/>
        <v>0</v>
      </c>
      <c r="U116" s="44">
        <f t="shared" si="43"/>
        <v>0</v>
      </c>
      <c r="V116" s="44">
        <f t="shared" si="43"/>
        <v>0</v>
      </c>
    </row>
    <row r="117" spans="1:22" x14ac:dyDescent="0.25">
      <c r="A117" s="35" t="s">
        <v>48</v>
      </c>
      <c r="B117" s="44" t="s">
        <v>64</v>
      </c>
      <c r="C117" s="44">
        <f t="shared" ref="C117:V117" si="44">C39</f>
        <v>0</v>
      </c>
      <c r="D117" s="44">
        <f t="shared" si="44"/>
        <v>0</v>
      </c>
      <c r="E117" s="44">
        <f t="shared" si="44"/>
        <v>0</v>
      </c>
      <c r="F117" s="44">
        <f t="shared" si="44"/>
        <v>0</v>
      </c>
      <c r="G117" s="44">
        <f t="shared" si="44"/>
        <v>0</v>
      </c>
      <c r="H117" s="44">
        <f t="shared" si="44"/>
        <v>0</v>
      </c>
      <c r="I117" s="44">
        <f t="shared" si="44"/>
        <v>0</v>
      </c>
      <c r="J117" s="44">
        <f t="shared" si="44"/>
        <v>0</v>
      </c>
      <c r="K117" s="44">
        <f t="shared" si="44"/>
        <v>0</v>
      </c>
      <c r="L117" s="44">
        <f t="shared" si="44"/>
        <v>0</v>
      </c>
      <c r="M117" s="44">
        <f t="shared" si="44"/>
        <v>0</v>
      </c>
      <c r="N117" s="44">
        <f t="shared" si="44"/>
        <v>0</v>
      </c>
      <c r="O117" s="44">
        <f t="shared" si="44"/>
        <v>0</v>
      </c>
      <c r="P117" s="44">
        <f t="shared" si="44"/>
        <v>0</v>
      </c>
      <c r="Q117" s="44">
        <f t="shared" si="44"/>
        <v>0</v>
      </c>
      <c r="R117" s="44">
        <f t="shared" si="44"/>
        <v>0</v>
      </c>
      <c r="S117" s="44">
        <f t="shared" si="44"/>
        <v>0</v>
      </c>
      <c r="T117" s="44">
        <f t="shared" si="44"/>
        <v>0</v>
      </c>
      <c r="U117" s="44">
        <f t="shared" si="44"/>
        <v>0</v>
      </c>
      <c r="V117" s="44">
        <f t="shared" si="44"/>
        <v>0</v>
      </c>
    </row>
    <row r="118" spans="1:22" x14ac:dyDescent="0.25">
      <c r="A118" s="35" t="s">
        <v>49</v>
      </c>
      <c r="B118" s="36" t="s">
        <v>57</v>
      </c>
      <c r="C118" s="44">
        <f t="shared" ref="C118:V118" si="45">C40</f>
        <v>0</v>
      </c>
      <c r="D118" s="44">
        <f t="shared" si="45"/>
        <v>0</v>
      </c>
      <c r="E118" s="44">
        <f t="shared" si="45"/>
        <v>0</v>
      </c>
      <c r="F118" s="44">
        <f t="shared" si="45"/>
        <v>0</v>
      </c>
      <c r="G118" s="44">
        <f t="shared" si="45"/>
        <v>0</v>
      </c>
      <c r="H118" s="44">
        <f t="shared" si="45"/>
        <v>0</v>
      </c>
      <c r="I118" s="44">
        <f t="shared" si="45"/>
        <v>0</v>
      </c>
      <c r="J118" s="44">
        <f t="shared" si="45"/>
        <v>0</v>
      </c>
      <c r="K118" s="44">
        <f t="shared" si="45"/>
        <v>0</v>
      </c>
      <c r="L118" s="44">
        <f t="shared" si="45"/>
        <v>0</v>
      </c>
      <c r="M118" s="44">
        <f t="shared" si="45"/>
        <v>0</v>
      </c>
      <c r="N118" s="44">
        <f t="shared" si="45"/>
        <v>0</v>
      </c>
      <c r="O118" s="44">
        <f t="shared" si="45"/>
        <v>0</v>
      </c>
      <c r="P118" s="44">
        <f t="shared" si="45"/>
        <v>0</v>
      </c>
      <c r="Q118" s="44">
        <f t="shared" si="45"/>
        <v>0</v>
      </c>
      <c r="R118" s="44">
        <f t="shared" si="45"/>
        <v>0</v>
      </c>
      <c r="S118" s="44">
        <f t="shared" si="45"/>
        <v>0</v>
      </c>
      <c r="T118" s="44">
        <f t="shared" si="45"/>
        <v>0</v>
      </c>
      <c r="U118" s="44">
        <f t="shared" si="45"/>
        <v>0</v>
      </c>
      <c r="V118" s="44">
        <f t="shared" si="45"/>
        <v>0</v>
      </c>
    </row>
    <row r="119" spans="1:22" x14ac:dyDescent="0.25">
      <c r="A119" s="35" t="s">
        <v>50</v>
      </c>
      <c r="B119" s="43" t="s">
        <v>61</v>
      </c>
      <c r="C119" s="44">
        <f t="shared" ref="C119:V119" si="46">C41</f>
        <v>1</v>
      </c>
      <c r="D119" s="44">
        <f t="shared" si="46"/>
        <v>1</v>
      </c>
      <c r="E119" s="44">
        <f t="shared" si="46"/>
        <v>1</v>
      </c>
      <c r="F119" s="44">
        <f t="shared" si="46"/>
        <v>1</v>
      </c>
      <c r="G119" s="44">
        <f t="shared" si="46"/>
        <v>1</v>
      </c>
      <c r="H119" s="44">
        <f t="shared" si="46"/>
        <v>0</v>
      </c>
      <c r="I119" s="44">
        <f t="shared" si="46"/>
        <v>0</v>
      </c>
      <c r="J119" s="44">
        <f t="shared" si="46"/>
        <v>0</v>
      </c>
      <c r="K119" s="44">
        <f t="shared" si="46"/>
        <v>0</v>
      </c>
      <c r="L119" s="44">
        <f t="shared" si="46"/>
        <v>0</v>
      </c>
      <c r="M119" s="44">
        <f t="shared" si="46"/>
        <v>0</v>
      </c>
      <c r="N119" s="44">
        <f t="shared" si="46"/>
        <v>0</v>
      </c>
      <c r="O119" s="44">
        <f t="shared" si="46"/>
        <v>0</v>
      </c>
      <c r="P119" s="44">
        <f t="shared" si="46"/>
        <v>0</v>
      </c>
      <c r="Q119" s="44">
        <f t="shared" si="46"/>
        <v>0</v>
      </c>
      <c r="R119" s="44">
        <f t="shared" si="46"/>
        <v>0</v>
      </c>
      <c r="S119" s="44">
        <f t="shared" si="46"/>
        <v>0</v>
      </c>
      <c r="T119" s="44">
        <f t="shared" si="46"/>
        <v>0</v>
      </c>
      <c r="U119" s="44">
        <f t="shared" si="46"/>
        <v>0</v>
      </c>
      <c r="V119" s="44">
        <f t="shared" si="46"/>
        <v>0</v>
      </c>
    </row>
    <row r="120" spans="1:22" x14ac:dyDescent="0.25">
      <c r="A120" s="35" t="s">
        <v>79</v>
      </c>
      <c r="B120" s="43" t="s">
        <v>59</v>
      </c>
      <c r="C120" s="44">
        <f t="shared" ref="C120:V120" si="47">C42</f>
        <v>1</v>
      </c>
      <c r="D120" s="44">
        <f t="shared" si="47"/>
        <v>1</v>
      </c>
      <c r="E120" s="44">
        <f t="shared" si="47"/>
        <v>1</v>
      </c>
      <c r="F120" s="44">
        <f t="shared" si="47"/>
        <v>1</v>
      </c>
      <c r="G120" s="44">
        <f t="shared" si="47"/>
        <v>1</v>
      </c>
      <c r="H120" s="44">
        <f t="shared" si="47"/>
        <v>1</v>
      </c>
      <c r="I120" s="44">
        <f t="shared" si="47"/>
        <v>1</v>
      </c>
      <c r="J120" s="44">
        <f t="shared" si="47"/>
        <v>1</v>
      </c>
      <c r="K120" s="44">
        <f t="shared" si="47"/>
        <v>1</v>
      </c>
      <c r="L120" s="44">
        <f t="shared" si="47"/>
        <v>1</v>
      </c>
      <c r="M120" s="44">
        <f t="shared" si="47"/>
        <v>1</v>
      </c>
      <c r="N120" s="44">
        <f t="shared" si="47"/>
        <v>1</v>
      </c>
      <c r="O120" s="44">
        <f t="shared" si="47"/>
        <v>1</v>
      </c>
      <c r="P120" s="44">
        <f t="shared" si="47"/>
        <v>1</v>
      </c>
      <c r="Q120" s="44">
        <f t="shared" si="47"/>
        <v>1</v>
      </c>
      <c r="R120" s="44">
        <f t="shared" si="47"/>
        <v>1</v>
      </c>
      <c r="S120" s="44">
        <f t="shared" si="47"/>
        <v>1</v>
      </c>
      <c r="T120" s="44">
        <f t="shared" si="47"/>
        <v>1</v>
      </c>
      <c r="U120" s="44">
        <f t="shared" si="47"/>
        <v>1</v>
      </c>
      <c r="V120" s="44">
        <f t="shared" si="47"/>
        <v>1</v>
      </c>
    </row>
    <row r="121" spans="1:22" x14ac:dyDescent="0.25">
      <c r="A121" s="35" t="s">
        <v>80</v>
      </c>
      <c r="B121" s="36" t="s">
        <v>62</v>
      </c>
      <c r="C121" s="44">
        <f t="shared" ref="C121:V121" si="48">C43</f>
        <v>1</v>
      </c>
      <c r="D121" s="44">
        <f t="shared" si="48"/>
        <v>1</v>
      </c>
      <c r="E121" s="44">
        <f t="shared" si="48"/>
        <v>0</v>
      </c>
      <c r="F121" s="44">
        <f t="shared" si="48"/>
        <v>0</v>
      </c>
      <c r="G121" s="44">
        <f t="shared" si="48"/>
        <v>0</v>
      </c>
      <c r="H121" s="44">
        <f t="shared" si="48"/>
        <v>0</v>
      </c>
      <c r="I121" s="44">
        <f t="shared" si="48"/>
        <v>0</v>
      </c>
      <c r="J121" s="44">
        <f t="shared" si="48"/>
        <v>0</v>
      </c>
      <c r="K121" s="44">
        <f t="shared" si="48"/>
        <v>0</v>
      </c>
      <c r="L121" s="44">
        <f t="shared" si="48"/>
        <v>0</v>
      </c>
      <c r="M121" s="44">
        <f t="shared" si="48"/>
        <v>0</v>
      </c>
      <c r="N121" s="44">
        <f t="shared" si="48"/>
        <v>0</v>
      </c>
      <c r="O121" s="44">
        <f t="shared" si="48"/>
        <v>0</v>
      </c>
      <c r="P121" s="44">
        <f t="shared" si="48"/>
        <v>0</v>
      </c>
      <c r="Q121" s="44">
        <f t="shared" si="48"/>
        <v>0</v>
      </c>
      <c r="R121" s="44">
        <f t="shared" si="48"/>
        <v>0</v>
      </c>
      <c r="S121" s="44">
        <f t="shared" si="48"/>
        <v>0</v>
      </c>
      <c r="T121" s="44">
        <f t="shared" si="48"/>
        <v>0</v>
      </c>
      <c r="U121" s="44">
        <f t="shared" si="48"/>
        <v>0</v>
      </c>
      <c r="V121" s="44">
        <f t="shared" si="48"/>
        <v>0</v>
      </c>
    </row>
    <row r="122" spans="1:22" x14ac:dyDescent="0.25">
      <c r="A122" s="35" t="s">
        <v>81</v>
      </c>
      <c r="B122" s="36" t="s">
        <v>57</v>
      </c>
      <c r="C122" s="44">
        <f t="shared" ref="C122:V122" si="49">C44</f>
        <v>1</v>
      </c>
      <c r="D122" s="44">
        <f t="shared" si="49"/>
        <v>1</v>
      </c>
      <c r="E122" s="44">
        <f t="shared" si="49"/>
        <v>1</v>
      </c>
      <c r="F122" s="44">
        <f t="shared" si="49"/>
        <v>1</v>
      </c>
      <c r="G122" s="44">
        <f t="shared" si="49"/>
        <v>1</v>
      </c>
      <c r="H122" s="44">
        <f t="shared" si="49"/>
        <v>1</v>
      </c>
      <c r="I122" s="44">
        <f t="shared" si="49"/>
        <v>1</v>
      </c>
      <c r="J122" s="44">
        <f t="shared" si="49"/>
        <v>0</v>
      </c>
      <c r="K122" s="44">
        <f t="shared" si="49"/>
        <v>0</v>
      </c>
      <c r="L122" s="44">
        <f t="shared" si="49"/>
        <v>0</v>
      </c>
      <c r="M122" s="44">
        <f t="shared" si="49"/>
        <v>0</v>
      </c>
      <c r="N122" s="44">
        <f t="shared" si="49"/>
        <v>0</v>
      </c>
      <c r="O122" s="44">
        <f t="shared" si="49"/>
        <v>0</v>
      </c>
      <c r="P122" s="44">
        <f t="shared" si="49"/>
        <v>0</v>
      </c>
      <c r="Q122" s="44">
        <f t="shared" si="49"/>
        <v>0</v>
      </c>
      <c r="R122" s="44">
        <f t="shared" si="49"/>
        <v>0</v>
      </c>
      <c r="S122" s="44">
        <f t="shared" si="49"/>
        <v>0</v>
      </c>
      <c r="T122" s="44">
        <f t="shared" si="49"/>
        <v>0</v>
      </c>
      <c r="U122" s="44">
        <f t="shared" si="49"/>
        <v>0</v>
      </c>
      <c r="V122" s="44">
        <f t="shared" si="49"/>
        <v>0</v>
      </c>
    </row>
    <row r="123" spans="1:22" x14ac:dyDescent="0.25">
      <c r="A123" s="35" t="s">
        <v>51</v>
      </c>
      <c r="B123" s="36" t="s">
        <v>56</v>
      </c>
      <c r="C123" s="44">
        <f t="shared" ref="C123:V123" si="50">C45</f>
        <v>1</v>
      </c>
      <c r="D123" s="44">
        <f t="shared" si="50"/>
        <v>1</v>
      </c>
      <c r="E123" s="44">
        <f t="shared" si="50"/>
        <v>0</v>
      </c>
      <c r="F123" s="44">
        <f t="shared" si="50"/>
        <v>0</v>
      </c>
      <c r="G123" s="44">
        <f t="shared" si="50"/>
        <v>0</v>
      </c>
      <c r="H123" s="44">
        <f t="shared" si="50"/>
        <v>0</v>
      </c>
      <c r="I123" s="44">
        <f t="shared" si="50"/>
        <v>0</v>
      </c>
      <c r="J123" s="44">
        <f t="shared" si="50"/>
        <v>0</v>
      </c>
      <c r="K123" s="44">
        <f t="shared" si="50"/>
        <v>0</v>
      </c>
      <c r="L123" s="44">
        <f t="shared" si="50"/>
        <v>0</v>
      </c>
      <c r="M123" s="44">
        <f t="shared" si="50"/>
        <v>0</v>
      </c>
      <c r="N123" s="44">
        <f t="shared" si="50"/>
        <v>0</v>
      </c>
      <c r="O123" s="44">
        <f t="shared" si="50"/>
        <v>0</v>
      </c>
      <c r="P123" s="44">
        <f t="shared" si="50"/>
        <v>0</v>
      </c>
      <c r="Q123" s="44">
        <f t="shared" si="50"/>
        <v>0</v>
      </c>
      <c r="R123" s="44">
        <f t="shared" si="50"/>
        <v>0</v>
      </c>
      <c r="S123" s="44">
        <f t="shared" si="50"/>
        <v>0</v>
      </c>
      <c r="T123" s="44">
        <f t="shared" si="50"/>
        <v>0</v>
      </c>
      <c r="U123" s="44">
        <f t="shared" si="50"/>
        <v>0</v>
      </c>
      <c r="V123" s="44">
        <f t="shared" si="50"/>
        <v>0</v>
      </c>
    </row>
    <row r="124" spans="1:22" x14ac:dyDescent="0.25">
      <c r="A124" s="35" t="s">
        <v>52</v>
      </c>
      <c r="B124" s="36" t="s">
        <v>56</v>
      </c>
      <c r="C124" s="44">
        <f t="shared" ref="C124:V124" si="51">C46</f>
        <v>1</v>
      </c>
      <c r="D124" s="44">
        <f t="shared" si="51"/>
        <v>1</v>
      </c>
      <c r="E124" s="44">
        <f t="shared" si="51"/>
        <v>0</v>
      </c>
      <c r="F124" s="44">
        <f t="shared" si="51"/>
        <v>0</v>
      </c>
      <c r="G124" s="44">
        <f t="shared" si="51"/>
        <v>0</v>
      </c>
      <c r="H124" s="44">
        <f t="shared" si="51"/>
        <v>0</v>
      </c>
      <c r="I124" s="44">
        <f t="shared" si="51"/>
        <v>0</v>
      </c>
      <c r="J124" s="44">
        <f t="shared" si="51"/>
        <v>0</v>
      </c>
      <c r="K124" s="44">
        <f t="shared" si="51"/>
        <v>0</v>
      </c>
      <c r="L124" s="44">
        <f t="shared" si="51"/>
        <v>0</v>
      </c>
      <c r="M124" s="44">
        <f t="shared" si="51"/>
        <v>0</v>
      </c>
      <c r="N124" s="44">
        <f t="shared" si="51"/>
        <v>0</v>
      </c>
      <c r="O124" s="44">
        <f t="shared" si="51"/>
        <v>0</v>
      </c>
      <c r="P124" s="44">
        <f t="shared" si="51"/>
        <v>0</v>
      </c>
      <c r="Q124" s="44">
        <f t="shared" si="51"/>
        <v>0</v>
      </c>
      <c r="R124" s="44">
        <f t="shared" si="51"/>
        <v>0</v>
      </c>
      <c r="S124" s="44">
        <f t="shared" si="51"/>
        <v>0</v>
      </c>
      <c r="T124" s="44">
        <f t="shared" si="51"/>
        <v>0</v>
      </c>
      <c r="U124" s="44">
        <f t="shared" si="51"/>
        <v>0</v>
      </c>
      <c r="V124" s="44">
        <f t="shared" si="51"/>
        <v>0</v>
      </c>
    </row>
    <row r="125" spans="1:22" x14ac:dyDescent="0.25">
      <c r="A125" s="35" t="s">
        <v>53</v>
      </c>
      <c r="B125" s="36" t="s">
        <v>56</v>
      </c>
      <c r="C125" s="44">
        <f t="shared" ref="C125:V125" si="52">C47</f>
        <v>1</v>
      </c>
      <c r="D125" s="44">
        <f t="shared" si="52"/>
        <v>1</v>
      </c>
      <c r="E125" s="44">
        <f t="shared" si="52"/>
        <v>0</v>
      </c>
      <c r="F125" s="44">
        <f t="shared" si="52"/>
        <v>0</v>
      </c>
      <c r="G125" s="44">
        <f t="shared" si="52"/>
        <v>0</v>
      </c>
      <c r="H125" s="44">
        <f t="shared" si="52"/>
        <v>0</v>
      </c>
      <c r="I125" s="44">
        <f t="shared" si="52"/>
        <v>0</v>
      </c>
      <c r="J125" s="44">
        <f t="shared" si="52"/>
        <v>0</v>
      </c>
      <c r="K125" s="44">
        <f t="shared" si="52"/>
        <v>0</v>
      </c>
      <c r="L125" s="44">
        <f t="shared" si="52"/>
        <v>0</v>
      </c>
      <c r="M125" s="44">
        <f t="shared" si="52"/>
        <v>0</v>
      </c>
      <c r="N125" s="44">
        <f t="shared" si="52"/>
        <v>0</v>
      </c>
      <c r="O125" s="44">
        <f t="shared" si="52"/>
        <v>0</v>
      </c>
      <c r="P125" s="44">
        <f t="shared" si="52"/>
        <v>0</v>
      </c>
      <c r="Q125" s="44">
        <f t="shared" si="52"/>
        <v>0</v>
      </c>
      <c r="R125" s="44">
        <f t="shared" si="52"/>
        <v>0</v>
      </c>
      <c r="S125" s="44">
        <f t="shared" si="52"/>
        <v>0</v>
      </c>
      <c r="T125" s="44">
        <f t="shared" si="52"/>
        <v>0</v>
      </c>
      <c r="U125" s="44">
        <f t="shared" si="52"/>
        <v>0</v>
      </c>
      <c r="V125" s="44">
        <f t="shared" si="52"/>
        <v>0</v>
      </c>
    </row>
    <row r="126" spans="1:22" x14ac:dyDescent="0.25">
      <c r="A126" s="35" t="s">
        <v>54</v>
      </c>
      <c r="B126" s="36" t="s">
        <v>57</v>
      </c>
      <c r="C126" s="44">
        <f t="shared" ref="C126:V126" si="53">C48</f>
        <v>1</v>
      </c>
      <c r="D126" s="44">
        <f t="shared" si="53"/>
        <v>0</v>
      </c>
      <c r="E126" s="44">
        <f t="shared" si="53"/>
        <v>0</v>
      </c>
      <c r="F126" s="44">
        <f t="shared" si="53"/>
        <v>0</v>
      </c>
      <c r="G126" s="44">
        <f t="shared" si="53"/>
        <v>0</v>
      </c>
      <c r="H126" s="44">
        <f t="shared" si="53"/>
        <v>0</v>
      </c>
      <c r="I126" s="44">
        <f t="shared" si="53"/>
        <v>0</v>
      </c>
      <c r="J126" s="44">
        <f t="shared" si="53"/>
        <v>0</v>
      </c>
      <c r="K126" s="44">
        <f t="shared" si="53"/>
        <v>0</v>
      </c>
      <c r="L126" s="44">
        <f t="shared" si="53"/>
        <v>0</v>
      </c>
      <c r="M126" s="44">
        <f t="shared" si="53"/>
        <v>0</v>
      </c>
      <c r="N126" s="44">
        <f t="shared" si="53"/>
        <v>0</v>
      </c>
      <c r="O126" s="44">
        <f t="shared" si="53"/>
        <v>0</v>
      </c>
      <c r="P126" s="44">
        <f t="shared" si="53"/>
        <v>0</v>
      </c>
      <c r="Q126" s="44">
        <f t="shared" si="53"/>
        <v>0</v>
      </c>
      <c r="R126" s="44">
        <f t="shared" si="53"/>
        <v>0</v>
      </c>
      <c r="S126" s="44">
        <f t="shared" si="53"/>
        <v>0</v>
      </c>
      <c r="T126" s="44">
        <f t="shared" si="53"/>
        <v>0</v>
      </c>
      <c r="U126" s="44">
        <f t="shared" si="53"/>
        <v>0</v>
      </c>
      <c r="V126" s="44">
        <f t="shared" si="53"/>
        <v>0</v>
      </c>
    </row>
    <row r="127" spans="1:22" x14ac:dyDescent="0.25">
      <c r="A127" s="96" t="str">
        <f>A49</f>
        <v>New</v>
      </c>
      <c r="B127" s="96" t="str">
        <f>B49</f>
        <v>Human Space Flight</v>
      </c>
      <c r="C127" s="26">
        <f ca="1">New_missions!C14+New_missions!C38</f>
        <v>-0.3</v>
      </c>
      <c r="D127" s="26">
        <f ca="1">New_missions!D14+New_missions!D38</f>
        <v>-0.6</v>
      </c>
      <c r="E127" s="26">
        <f ca="1">New_missions!E14+New_missions!E38</f>
        <v>-0.89999999999999991</v>
      </c>
      <c r="F127" s="26">
        <f ca="1">New_missions!F14+New_missions!F38</f>
        <v>-1.2</v>
      </c>
      <c r="G127" s="26">
        <f ca="1">New_missions!G14+New_missions!G38</f>
        <v>-1.5</v>
      </c>
      <c r="H127" s="26">
        <f ca="1">New_missions!H14+New_missions!H38</f>
        <v>-1.8</v>
      </c>
      <c r="I127" s="26">
        <f ca="1">New_missions!I14+New_missions!I38</f>
        <v>-2.1</v>
      </c>
      <c r="J127" s="26">
        <f ca="1">New_missions!J14+New_missions!J38</f>
        <v>-2.4</v>
      </c>
      <c r="K127" s="26">
        <f ca="1">New_missions!K14+New_missions!K38</f>
        <v>-2.6999999999999997</v>
      </c>
      <c r="L127" s="26">
        <f ca="1">New_missions!L14+New_missions!L38</f>
        <v>-2.9999999999999996</v>
      </c>
      <c r="M127" s="26">
        <f ca="1">New_missions!M14+New_missions!M38</f>
        <v>-0.99999999999999956</v>
      </c>
      <c r="N127" s="26">
        <f ca="1">New_missions!N14+New_missions!N38</f>
        <v>-0.99999999999999956</v>
      </c>
      <c r="O127" s="26">
        <f ca="1">New_missions!O14+New_missions!O38</f>
        <v>-0.99999999999999956</v>
      </c>
      <c r="P127" s="26">
        <f ca="1">New_missions!P14+New_missions!P38</f>
        <v>-0.99999999999999956</v>
      </c>
      <c r="Q127" s="26">
        <f ca="1">New_missions!Q14+New_missions!Q38</f>
        <v>-0.99999999999999956</v>
      </c>
      <c r="R127" s="26">
        <f ca="1">New_missions!R14+New_missions!R38</f>
        <v>-0.99999999999999956</v>
      </c>
      <c r="S127" s="26">
        <f ca="1">New_missions!S14+New_missions!S38</f>
        <v>-0.99999999999999956</v>
      </c>
      <c r="T127" s="26">
        <f ca="1">New_missions!T14+New_missions!T38</f>
        <v>-0.99999999999999956</v>
      </c>
      <c r="U127" s="26">
        <f ca="1">New_missions!U14+New_missions!U38</f>
        <v>-0.99999999999999956</v>
      </c>
      <c r="V127" s="26">
        <f ca="1">New_missions!V14+New_missions!V38</f>
        <v>-0.99999999999999956</v>
      </c>
    </row>
    <row r="128" spans="1:22" x14ac:dyDescent="0.25">
      <c r="A128" s="96" t="str">
        <f t="shared" ref="A128:B128" si="54">A50</f>
        <v>New</v>
      </c>
      <c r="B128" s="96" t="str">
        <f t="shared" si="54"/>
        <v>Near Earth Robotic - LEO Science</v>
      </c>
      <c r="C128" s="26">
        <f ca="1">New_missions!C15+New_missions!C39</f>
        <v>4.0999999999999996</v>
      </c>
      <c r="D128" s="26">
        <f ca="1">New_missions!D15+New_missions!D39</f>
        <v>10.199999999999999</v>
      </c>
      <c r="E128" s="26">
        <f ca="1">New_missions!E15+New_missions!E39</f>
        <v>15.299999999999999</v>
      </c>
      <c r="F128" s="26">
        <f ca="1">New_missions!F15+New_missions!F39</f>
        <v>21.4</v>
      </c>
      <c r="G128" s="26">
        <f ca="1">New_missions!G15+New_missions!G39</f>
        <v>28.5</v>
      </c>
      <c r="H128" s="26">
        <f ca="1">New_missions!H15+New_missions!H39</f>
        <v>35.6</v>
      </c>
      <c r="I128" s="26">
        <f ca="1">New_missions!I15+New_missions!I39</f>
        <v>42.7</v>
      </c>
      <c r="J128" s="26">
        <f ca="1">New_missions!J15+New_missions!J39</f>
        <v>48.800000000000004</v>
      </c>
      <c r="K128" s="26">
        <f ca="1">New_missions!K15+New_missions!K39</f>
        <v>52.900000000000006</v>
      </c>
      <c r="L128" s="26">
        <f ca="1">New_missions!L15+New_missions!L39</f>
        <v>57.000000000000007</v>
      </c>
      <c r="M128" s="26">
        <f ca="1">New_missions!M15+New_missions!M39</f>
        <v>57.000000000000007</v>
      </c>
      <c r="N128" s="26">
        <f ca="1">New_missions!N15+New_missions!N39</f>
        <v>57.000000000000007</v>
      </c>
      <c r="O128" s="26">
        <f ca="1">New_missions!O15+New_missions!O39</f>
        <v>57.000000000000007</v>
      </c>
      <c r="P128" s="26">
        <f ca="1">New_missions!P15+New_missions!P39</f>
        <v>57.000000000000007</v>
      </c>
      <c r="Q128" s="26">
        <f ca="1">New_missions!Q15+New_missions!Q39</f>
        <v>57.000000000000007</v>
      </c>
      <c r="R128" s="26">
        <f ca="1">New_missions!R15+New_missions!R39</f>
        <v>57.000000000000007</v>
      </c>
      <c r="S128" s="26">
        <f ca="1">New_missions!S15+New_missions!S39</f>
        <v>57.000000000000007</v>
      </c>
      <c r="T128" s="26">
        <f ca="1">New_missions!T15+New_missions!T39</f>
        <v>57.000000000000007</v>
      </c>
      <c r="U128" s="26">
        <f ca="1">New_missions!U15+New_missions!U39</f>
        <v>57.000000000000007</v>
      </c>
      <c r="V128" s="26">
        <f ca="1">New_missions!V15+New_missions!V39</f>
        <v>57.000000000000007</v>
      </c>
    </row>
    <row r="129" spans="1:22" x14ac:dyDescent="0.25">
      <c r="A129" s="96" t="str">
        <f t="shared" ref="A129:B129" si="55">A51</f>
        <v>New</v>
      </c>
      <c r="B129" s="96" t="str">
        <f t="shared" si="55"/>
        <v>Near Earth Robotic - GEO and Near Earth</v>
      </c>
      <c r="C129" s="26">
        <f ca="1">New_missions!C16+New_missions!C40</f>
        <v>-0.2</v>
      </c>
      <c r="D129" s="26">
        <f ca="1">New_missions!D16+New_missions!D40</f>
        <v>-0.4</v>
      </c>
      <c r="E129" s="26">
        <f ca="1">New_missions!E16+New_missions!E40</f>
        <v>3.4</v>
      </c>
      <c r="F129" s="26">
        <f ca="1">New_missions!F16+New_missions!F40</f>
        <v>3.2</v>
      </c>
      <c r="G129" s="26">
        <f ca="1">New_missions!G16+New_missions!G40</f>
        <v>3</v>
      </c>
      <c r="H129" s="26">
        <f ca="1">New_missions!H16+New_missions!H40</f>
        <v>2.8</v>
      </c>
      <c r="I129" s="26">
        <f ca="1">New_missions!I16+New_missions!I40</f>
        <v>2.6</v>
      </c>
      <c r="J129" s="26">
        <f ca="1">New_missions!J16+New_missions!J40</f>
        <v>2.4000000000000004</v>
      </c>
      <c r="K129" s="26">
        <f ca="1">New_missions!K16+New_missions!K40</f>
        <v>2.2000000000000002</v>
      </c>
      <c r="L129" s="26">
        <f ca="1">New_missions!L16+New_missions!L40</f>
        <v>2</v>
      </c>
      <c r="M129" s="26">
        <f ca="1">New_missions!M16+New_missions!M40</f>
        <v>2</v>
      </c>
      <c r="N129" s="26">
        <f ca="1">New_missions!N16+New_missions!N40</f>
        <v>2</v>
      </c>
      <c r="O129" s="26">
        <f ca="1">New_missions!O16+New_missions!O40</f>
        <v>2</v>
      </c>
      <c r="P129" s="26">
        <f ca="1">New_missions!P16+New_missions!P40</f>
        <v>2</v>
      </c>
      <c r="Q129" s="26">
        <f ca="1">New_missions!Q16+New_missions!Q40</f>
        <v>2</v>
      </c>
      <c r="R129" s="26">
        <f ca="1">New_missions!R16+New_missions!R40</f>
        <v>2</v>
      </c>
      <c r="S129" s="26">
        <f ca="1">New_missions!S16+New_missions!S40</f>
        <v>2</v>
      </c>
      <c r="T129" s="26">
        <f ca="1">New_missions!T16+New_missions!T40</f>
        <v>2</v>
      </c>
      <c r="U129" s="26">
        <f ca="1">New_missions!U16+New_missions!U40</f>
        <v>2</v>
      </c>
      <c r="V129" s="26">
        <f ca="1">New_missions!V16+New_missions!V40</f>
        <v>2</v>
      </c>
    </row>
    <row r="130" spans="1:22" x14ac:dyDescent="0.25">
      <c r="A130" s="96" t="str">
        <f t="shared" ref="A130:B130" si="56">A52</f>
        <v>New</v>
      </c>
      <c r="B130" s="96" t="str">
        <f t="shared" si="56"/>
        <v>Deep Space Robotic</v>
      </c>
      <c r="C130" s="26">
        <f ca="1">New_missions!C17+New_missions!C41</f>
        <v>0</v>
      </c>
      <c r="D130" s="26">
        <f ca="1">New_missions!D17+New_missions!D41</f>
        <v>0</v>
      </c>
      <c r="E130" s="26">
        <f ca="1">New_missions!E17+New_missions!E41</f>
        <v>0</v>
      </c>
      <c r="F130" s="26">
        <f ca="1">New_missions!F17+New_missions!F41</f>
        <v>0</v>
      </c>
      <c r="G130" s="26">
        <f ca="1">New_missions!G17+New_missions!G41</f>
        <v>0</v>
      </c>
      <c r="H130" s="26">
        <f ca="1">New_missions!H17+New_missions!H41</f>
        <v>0</v>
      </c>
      <c r="I130" s="26">
        <f ca="1">New_missions!I17+New_missions!I41</f>
        <v>0</v>
      </c>
      <c r="J130" s="26">
        <f ca="1">New_missions!J17+New_missions!J41</f>
        <v>0</v>
      </c>
      <c r="K130" s="26">
        <f ca="1">New_missions!K17+New_missions!K41</f>
        <v>0</v>
      </c>
      <c r="L130" s="26">
        <f ca="1">New_missions!L17+New_missions!L41</f>
        <v>0</v>
      </c>
      <c r="M130" s="26">
        <f ca="1">New_missions!M17+New_missions!M41</f>
        <v>0</v>
      </c>
      <c r="N130" s="26">
        <f ca="1">New_missions!N17+New_missions!N41</f>
        <v>0</v>
      </c>
      <c r="O130" s="26">
        <f ca="1">New_missions!O17+New_missions!O41</f>
        <v>0</v>
      </c>
      <c r="P130" s="26">
        <f ca="1">New_missions!P17+New_missions!P41</f>
        <v>0</v>
      </c>
      <c r="Q130" s="26">
        <f ca="1">New_missions!Q17+New_missions!Q41</f>
        <v>0</v>
      </c>
      <c r="R130" s="26">
        <f ca="1">New_missions!R17+New_missions!R41</f>
        <v>0</v>
      </c>
      <c r="S130" s="26">
        <f ca="1">New_missions!S17+New_missions!S41</f>
        <v>0</v>
      </c>
      <c r="T130" s="26">
        <f ca="1">New_missions!T17+New_missions!T41</f>
        <v>0</v>
      </c>
      <c r="U130" s="26">
        <f ca="1">New_missions!U17+New_missions!U41</f>
        <v>0</v>
      </c>
      <c r="V130" s="26">
        <f ca="1">New_missions!V17+New_missions!V41</f>
        <v>0</v>
      </c>
    </row>
    <row r="131" spans="1:22" x14ac:dyDescent="0.25">
      <c r="A131" s="96" t="str">
        <f t="shared" ref="A131:B131" si="57">A53</f>
        <v>New</v>
      </c>
      <c r="B131" s="96" t="str">
        <f t="shared" si="57"/>
        <v>Near Earth Robotic - Low Latency &amp; Complex Needs</v>
      </c>
      <c r="C131" s="26">
        <f ca="1">New_missions!C18+New_missions!C42</f>
        <v>-0.1</v>
      </c>
      <c r="D131" s="26">
        <f ca="1">New_missions!D18+New_missions!D42</f>
        <v>-0.2</v>
      </c>
      <c r="E131" s="26">
        <f ca="1">New_missions!E18+New_missions!E42</f>
        <v>-0.30000000000000004</v>
      </c>
      <c r="F131" s="26">
        <f ca="1">New_missions!F18+New_missions!F42</f>
        <v>-0.4</v>
      </c>
      <c r="G131" s="26">
        <f ca="1">New_missions!G18+New_missions!G42</f>
        <v>0.5</v>
      </c>
      <c r="H131" s="26">
        <f ca="1">New_missions!H18+New_missions!H42</f>
        <v>0.4</v>
      </c>
      <c r="I131" s="26">
        <f ca="1">New_missions!I18+New_missions!I42</f>
        <v>0.30000000000000004</v>
      </c>
      <c r="J131" s="26">
        <f ca="1">New_missions!J18+New_missions!J42</f>
        <v>0.20000000000000007</v>
      </c>
      <c r="K131" s="26">
        <f ca="1">New_missions!K18+New_missions!K42</f>
        <v>0.10000000000000009</v>
      </c>
      <c r="L131" s="26">
        <f ca="1">New_missions!L18+New_missions!L42</f>
        <v>0</v>
      </c>
      <c r="M131" s="26">
        <f ca="1">New_missions!M18+New_missions!M42</f>
        <v>0</v>
      </c>
      <c r="N131" s="26">
        <f ca="1">New_missions!N18+New_missions!N42</f>
        <v>0</v>
      </c>
      <c r="O131" s="26">
        <f ca="1">New_missions!O18+New_missions!O42</f>
        <v>0</v>
      </c>
      <c r="P131" s="26">
        <f ca="1">New_missions!P18+New_missions!P42</f>
        <v>0</v>
      </c>
      <c r="Q131" s="26">
        <f ca="1">New_missions!Q18+New_missions!Q42</f>
        <v>0</v>
      </c>
      <c r="R131" s="26">
        <f ca="1">New_missions!R18+New_missions!R42</f>
        <v>0</v>
      </c>
      <c r="S131" s="26">
        <f ca="1">New_missions!S18+New_missions!S42</f>
        <v>0</v>
      </c>
      <c r="T131" s="26">
        <f ca="1">New_missions!T18+New_missions!T42</f>
        <v>0</v>
      </c>
      <c r="U131" s="26">
        <f ca="1">New_missions!U18+New_missions!U42</f>
        <v>0</v>
      </c>
      <c r="V131" s="26">
        <f ca="1">New_missions!V18+New_missions!V42</f>
        <v>0</v>
      </c>
    </row>
    <row r="132" spans="1:22" x14ac:dyDescent="0.25">
      <c r="A132" s="96" t="str">
        <f t="shared" ref="A132:B132" si="58">A54</f>
        <v>New</v>
      </c>
      <c r="B132" s="96" t="str">
        <f t="shared" si="58"/>
        <v>Mission Operations</v>
      </c>
      <c r="C132" s="26">
        <f ca="1">New_missions!C19+New_missions!C43</f>
        <v>0</v>
      </c>
      <c r="D132" s="26">
        <f ca="1">New_missions!D19+New_missions!D43</f>
        <v>0</v>
      </c>
      <c r="E132" s="26">
        <f ca="1">New_missions!E19+New_missions!E43</f>
        <v>0</v>
      </c>
      <c r="F132" s="26">
        <f ca="1">New_missions!F19+New_missions!F43</f>
        <v>0</v>
      </c>
      <c r="G132" s="26">
        <f ca="1">New_missions!G19+New_missions!G43</f>
        <v>0</v>
      </c>
      <c r="H132" s="26">
        <f ca="1">New_missions!H19+New_missions!H43</f>
        <v>0</v>
      </c>
      <c r="I132" s="26">
        <f ca="1">New_missions!I19+New_missions!I43</f>
        <v>0</v>
      </c>
      <c r="J132" s="26">
        <f ca="1">New_missions!J19+New_missions!J43</f>
        <v>0</v>
      </c>
      <c r="K132" s="26">
        <f ca="1">New_missions!K19+New_missions!K43</f>
        <v>0</v>
      </c>
      <c r="L132" s="26">
        <f ca="1">New_missions!L19+New_missions!L43</f>
        <v>0</v>
      </c>
      <c r="M132" s="26">
        <f ca="1">New_missions!M19+New_missions!M43</f>
        <v>0</v>
      </c>
      <c r="N132" s="26">
        <f ca="1">New_missions!N19+New_missions!N43</f>
        <v>0</v>
      </c>
      <c r="O132" s="26">
        <f ca="1">New_missions!O19+New_missions!O43</f>
        <v>0</v>
      </c>
      <c r="P132" s="26">
        <f ca="1">New_missions!P19+New_missions!P43</f>
        <v>0</v>
      </c>
      <c r="Q132" s="26">
        <f ca="1">New_missions!Q19+New_missions!Q43</f>
        <v>0</v>
      </c>
      <c r="R132" s="26">
        <f ca="1">New_missions!R19+New_missions!R43</f>
        <v>0</v>
      </c>
      <c r="S132" s="26">
        <f ca="1">New_missions!S19+New_missions!S43</f>
        <v>0</v>
      </c>
      <c r="T132" s="26">
        <f ca="1">New_missions!T19+New_missions!T43</f>
        <v>0</v>
      </c>
      <c r="U132" s="26">
        <f ca="1">New_missions!U19+New_missions!U43</f>
        <v>0</v>
      </c>
      <c r="V132" s="26">
        <f ca="1">New_missions!V19+New_missions!V43</f>
        <v>0</v>
      </c>
    </row>
    <row r="133" spans="1:22" x14ac:dyDescent="0.25">
      <c r="A133" s="96" t="str">
        <f t="shared" ref="A133:B133" si="59">A55</f>
        <v>New</v>
      </c>
      <c r="B133" s="96" t="str">
        <f t="shared" si="59"/>
        <v>Launch Events</v>
      </c>
      <c r="C133" s="26" t="e">
        <f>New_missions!C20+New_missions!C44</f>
        <v>#REF!</v>
      </c>
      <c r="D133" s="26" t="e">
        <f>New_missions!D20+New_missions!D44</f>
        <v>#REF!</v>
      </c>
      <c r="E133" s="26" t="e">
        <f>New_missions!E20+New_missions!E44</f>
        <v>#REF!</v>
      </c>
      <c r="F133" s="26" t="e">
        <f>New_missions!F20+New_missions!F44</f>
        <v>#REF!</v>
      </c>
      <c r="G133" s="26" t="e">
        <f>New_missions!G20+New_missions!G44</f>
        <v>#REF!</v>
      </c>
      <c r="H133" s="26" t="e">
        <f>New_missions!H20+New_missions!H44</f>
        <v>#REF!</v>
      </c>
      <c r="I133" s="26" t="e">
        <f>New_missions!I20+New_missions!I44</f>
        <v>#REF!</v>
      </c>
      <c r="J133" s="26" t="e">
        <f>New_missions!J20+New_missions!J44</f>
        <v>#REF!</v>
      </c>
      <c r="K133" s="26" t="e">
        <f>New_missions!K20+New_missions!K44</f>
        <v>#REF!</v>
      </c>
      <c r="L133" s="26" t="e">
        <f>New_missions!L20+New_missions!L44</f>
        <v>#REF!</v>
      </c>
      <c r="M133" s="26" t="e">
        <f>New_missions!M20+New_missions!M44</f>
        <v>#REF!</v>
      </c>
      <c r="N133" s="26" t="e">
        <f>New_missions!N20+New_missions!N44</f>
        <v>#REF!</v>
      </c>
      <c r="O133" s="26" t="e">
        <f>New_missions!O20+New_missions!O44</f>
        <v>#REF!</v>
      </c>
      <c r="P133" s="26" t="e">
        <f>New_missions!P20+New_missions!P44</f>
        <v>#REF!</v>
      </c>
      <c r="Q133" s="26" t="e">
        <f>New_missions!Q20+New_missions!Q44</f>
        <v>#REF!</v>
      </c>
      <c r="R133" s="26" t="e">
        <f>New_missions!R20+New_missions!R44</f>
        <v>#REF!</v>
      </c>
      <c r="S133" s="26" t="e">
        <f>New_missions!S20+New_missions!S44</f>
        <v>#REF!</v>
      </c>
      <c r="T133" s="26" t="e">
        <f>New_missions!T20+New_missions!T44</f>
        <v>#REF!</v>
      </c>
      <c r="U133" s="26" t="e">
        <f>New_missions!U20+New_missions!U44</f>
        <v>#REF!</v>
      </c>
      <c r="V133" s="26" t="e">
        <f>New_missions!V20+New_missions!V44</f>
        <v>#REF!</v>
      </c>
    </row>
    <row r="134" spans="1:22" x14ac:dyDescent="0.25">
      <c r="A134" s="96" t="str">
        <f t="shared" ref="A134:B134" si="60">A56</f>
        <v>New</v>
      </c>
      <c r="B134" s="96" t="str">
        <f t="shared" si="60"/>
        <v>Terrestrial &amp; Aerial</v>
      </c>
      <c r="C134" s="26">
        <f ca="1">New_missions!C21+New_missions!C45</f>
        <v>-0.3</v>
      </c>
      <c r="D134" s="26">
        <f ca="1">New_missions!D21+New_missions!D45</f>
        <v>0.4</v>
      </c>
      <c r="E134" s="26">
        <f ca="1">New_missions!E21+New_missions!E45</f>
        <v>0.10000000000000009</v>
      </c>
      <c r="F134" s="26">
        <f ca="1">New_missions!F21+New_missions!F45</f>
        <v>-0.19999999999999996</v>
      </c>
      <c r="G134" s="26">
        <f ca="1">New_missions!G21+New_missions!G45</f>
        <v>-0.5</v>
      </c>
      <c r="H134" s="26">
        <f ca="1">New_missions!H21+New_missions!H45</f>
        <v>0.19999999999999996</v>
      </c>
      <c r="I134" s="26">
        <f ca="1">New_missions!I21+New_missions!I45</f>
        <v>-0.10000000000000009</v>
      </c>
      <c r="J134" s="26">
        <f ca="1">New_missions!J21+New_missions!J45</f>
        <v>-0.39999999999999991</v>
      </c>
      <c r="K134" s="26">
        <f ca="1">New_missions!K21+New_missions!K45</f>
        <v>-0.69999999999999973</v>
      </c>
      <c r="L134" s="26">
        <f ca="1">New_missions!L21+New_missions!L45</f>
        <v>-0.99999999999999956</v>
      </c>
      <c r="M134" s="26">
        <f ca="1">New_missions!M21+New_missions!M45</f>
        <v>-0.99999999999999956</v>
      </c>
      <c r="N134" s="26">
        <f ca="1">New_missions!N21+New_missions!N45</f>
        <v>-0.99999999999999956</v>
      </c>
      <c r="O134" s="26">
        <f ca="1">New_missions!O21+New_missions!O45</f>
        <v>-0.99999999999999956</v>
      </c>
      <c r="P134" s="26">
        <f ca="1">New_missions!P21+New_missions!P45</f>
        <v>-0.99999999999999956</v>
      </c>
      <c r="Q134" s="26">
        <f ca="1">New_missions!Q21+New_missions!Q45</f>
        <v>-0.99999999999999956</v>
      </c>
      <c r="R134" s="26">
        <f ca="1">New_missions!R21+New_missions!R45</f>
        <v>-0.99999999999999956</v>
      </c>
      <c r="S134" s="26">
        <f ca="1">New_missions!S21+New_missions!S45</f>
        <v>-0.99999999999999956</v>
      </c>
      <c r="T134" s="26">
        <f ca="1">New_missions!T21+New_missions!T45</f>
        <v>-0.99999999999999956</v>
      </c>
      <c r="U134" s="26">
        <f ca="1">New_missions!U21+New_missions!U45</f>
        <v>-0.99999999999999956</v>
      </c>
      <c r="V134" s="26">
        <f ca="1">New_missions!V21+New_missions!V45</f>
        <v>-0.99999999999999956</v>
      </c>
    </row>
    <row r="135" spans="1:22" x14ac:dyDescent="0.25">
      <c r="A135" s="90"/>
      <c r="B135" s="97"/>
    </row>
    <row r="136" spans="1:22" x14ac:dyDescent="0.25">
      <c r="A136" s="90"/>
      <c r="B136" s="97"/>
      <c r="C136" s="99" t="e">
        <f ca="1">SUM(C80:C134)</f>
        <v>#REF!</v>
      </c>
      <c r="D136" s="99" t="e">
        <f ca="1">SUM(D80:D134)</f>
        <v>#REF!</v>
      </c>
      <c r="E136" s="99" t="e">
        <f t="shared" ref="E136:V136" ca="1" si="61">SUM(E80:E134)</f>
        <v>#REF!</v>
      </c>
      <c r="F136" s="99" t="e">
        <f t="shared" ca="1" si="61"/>
        <v>#REF!</v>
      </c>
      <c r="G136" s="99" t="e">
        <f t="shared" ca="1" si="61"/>
        <v>#REF!</v>
      </c>
      <c r="H136" s="99" t="e">
        <f t="shared" ca="1" si="61"/>
        <v>#REF!</v>
      </c>
      <c r="I136" s="99" t="e">
        <f t="shared" ca="1" si="61"/>
        <v>#REF!</v>
      </c>
      <c r="J136" s="99" t="e">
        <f t="shared" ca="1" si="61"/>
        <v>#REF!</v>
      </c>
      <c r="K136" s="99" t="e">
        <f ca="1">SUM(K80:K134)</f>
        <v>#REF!</v>
      </c>
      <c r="L136" s="100" t="e">
        <f t="shared" ca="1" si="61"/>
        <v>#REF!</v>
      </c>
      <c r="M136" s="99" t="e">
        <f t="shared" ca="1" si="61"/>
        <v>#REF!</v>
      </c>
      <c r="N136" s="99" t="e">
        <f t="shared" ca="1" si="61"/>
        <v>#REF!</v>
      </c>
      <c r="O136" s="99" t="e">
        <f t="shared" ca="1" si="61"/>
        <v>#REF!</v>
      </c>
      <c r="P136" s="99" t="e">
        <f t="shared" ca="1" si="61"/>
        <v>#REF!</v>
      </c>
      <c r="Q136" s="99" t="e">
        <f t="shared" ca="1" si="61"/>
        <v>#REF!</v>
      </c>
      <c r="R136" s="99" t="e">
        <f t="shared" ca="1" si="61"/>
        <v>#REF!</v>
      </c>
      <c r="S136" s="99" t="e">
        <f t="shared" ca="1" si="61"/>
        <v>#REF!</v>
      </c>
      <c r="T136" s="99" t="e">
        <f t="shared" ca="1" si="61"/>
        <v>#REF!</v>
      </c>
      <c r="U136" s="99" t="e">
        <f t="shared" ca="1" si="61"/>
        <v>#REF!</v>
      </c>
      <c r="V136" s="99" t="e">
        <f t="shared" ca="1" si="61"/>
        <v>#REF!</v>
      </c>
    </row>
    <row r="137" spans="1:22" ht="14.4" thickBot="1" x14ac:dyDescent="0.3">
      <c r="B137" s="3" t="s">
        <v>92</v>
      </c>
    </row>
    <row r="138" spans="1:22" x14ac:dyDescent="0.25">
      <c r="B138" s="62" t="s">
        <v>98</v>
      </c>
      <c r="C138" s="63">
        <f>C79</f>
        <v>2021</v>
      </c>
      <c r="D138" s="63">
        <f t="shared" ref="D138:V138" si="62">D79</f>
        <v>2022</v>
      </c>
      <c r="E138" s="63">
        <f t="shared" si="62"/>
        <v>2023</v>
      </c>
      <c r="F138" s="63">
        <f t="shared" si="62"/>
        <v>2024</v>
      </c>
      <c r="G138" s="63">
        <f t="shared" si="62"/>
        <v>2025</v>
      </c>
      <c r="H138" s="63">
        <f t="shared" si="62"/>
        <v>2026</v>
      </c>
      <c r="I138" s="63">
        <f t="shared" si="62"/>
        <v>2027</v>
      </c>
      <c r="J138" s="63">
        <f t="shared" si="62"/>
        <v>2028</v>
      </c>
      <c r="K138" s="63">
        <f t="shared" si="62"/>
        <v>2029</v>
      </c>
      <c r="L138" s="80">
        <f t="shared" si="62"/>
        <v>2030</v>
      </c>
      <c r="M138" s="81">
        <f t="shared" si="62"/>
        <v>2031</v>
      </c>
      <c r="N138" s="63">
        <f t="shared" si="62"/>
        <v>2032</v>
      </c>
      <c r="O138" s="63">
        <f t="shared" si="62"/>
        <v>2033</v>
      </c>
      <c r="P138" s="63">
        <f t="shared" si="62"/>
        <v>2034</v>
      </c>
      <c r="Q138" s="63">
        <f t="shared" si="62"/>
        <v>2035</v>
      </c>
      <c r="R138" s="63">
        <f t="shared" si="62"/>
        <v>2036</v>
      </c>
      <c r="S138" s="63">
        <f t="shared" si="62"/>
        <v>2037</v>
      </c>
      <c r="T138" s="63">
        <f t="shared" si="62"/>
        <v>2038</v>
      </c>
      <c r="U138" s="63">
        <f t="shared" si="62"/>
        <v>2039</v>
      </c>
      <c r="V138" s="63">
        <f t="shared" si="62"/>
        <v>2040</v>
      </c>
    </row>
    <row r="139" spans="1:22" x14ac:dyDescent="0.25">
      <c r="B139" s="39" t="s">
        <v>59</v>
      </c>
      <c r="C139" s="40">
        <f ca="1">SUMIF($B$80:$B$134,$B139,C$80:C$134)</f>
        <v>5.7</v>
      </c>
      <c r="D139" s="40">
        <f t="shared" ref="D139:V146" ca="1" si="63">SUMIF($B$80:$B$134,$B139,D$80:D$134)</f>
        <v>5.4</v>
      </c>
      <c r="E139" s="40">
        <f t="shared" ca="1" si="63"/>
        <v>5.0999999999999996</v>
      </c>
      <c r="F139" s="40">
        <f t="shared" ca="1" si="63"/>
        <v>4.8</v>
      </c>
      <c r="G139" s="40">
        <f t="shared" ca="1" si="63"/>
        <v>4.5</v>
      </c>
      <c r="H139" s="40">
        <f t="shared" ca="1" si="63"/>
        <v>4.2</v>
      </c>
      <c r="I139" s="40">
        <f t="shared" ca="1" si="63"/>
        <v>3.9</v>
      </c>
      <c r="J139" s="40">
        <f t="shared" ca="1" si="63"/>
        <v>3.6</v>
      </c>
      <c r="K139" s="40">
        <f t="shared" ca="1" si="63"/>
        <v>3.3000000000000003</v>
      </c>
      <c r="L139" s="40">
        <f t="shared" ca="1" si="63"/>
        <v>3.0000000000000004</v>
      </c>
      <c r="M139" s="40">
        <f t="shared" ca="1" si="63"/>
        <v>3.0000000000000004</v>
      </c>
      <c r="N139" s="40">
        <f t="shared" ca="1" si="63"/>
        <v>3.0000000000000004</v>
      </c>
      <c r="O139" s="40">
        <f t="shared" ca="1" si="63"/>
        <v>3.0000000000000004</v>
      </c>
      <c r="P139" s="40">
        <f t="shared" ca="1" si="63"/>
        <v>3.0000000000000004</v>
      </c>
      <c r="Q139" s="40">
        <f t="shared" ca="1" si="63"/>
        <v>3.0000000000000004</v>
      </c>
      <c r="R139" s="40">
        <f t="shared" ca="1" si="63"/>
        <v>3.0000000000000004</v>
      </c>
      <c r="S139" s="40">
        <f t="shared" ca="1" si="63"/>
        <v>3.0000000000000004</v>
      </c>
      <c r="T139" s="40">
        <f t="shared" ca="1" si="63"/>
        <v>3.0000000000000004</v>
      </c>
      <c r="U139" s="40">
        <f t="shared" ca="1" si="63"/>
        <v>3.0000000000000004</v>
      </c>
      <c r="V139" s="40">
        <f t="shared" ca="1" si="63"/>
        <v>3.0000000000000004</v>
      </c>
    </row>
    <row r="140" spans="1:22" x14ac:dyDescent="0.25">
      <c r="B140" s="39" t="s">
        <v>57</v>
      </c>
      <c r="C140" s="40">
        <f t="shared" ref="C140:R146" ca="1" si="64">SUMIF($B$80:$B$134,$B140,C$80:C$134)</f>
        <v>21.1</v>
      </c>
      <c r="D140" s="40">
        <f t="shared" ca="1" si="64"/>
        <v>25.2</v>
      </c>
      <c r="E140" s="40">
        <f t="shared" ca="1" si="64"/>
        <v>29.299999999999997</v>
      </c>
      <c r="F140" s="40">
        <f t="shared" ca="1" si="64"/>
        <v>33.4</v>
      </c>
      <c r="G140" s="40">
        <f t="shared" ca="1" si="64"/>
        <v>37.5</v>
      </c>
      <c r="H140" s="40">
        <f t="shared" ca="1" si="64"/>
        <v>41.6</v>
      </c>
      <c r="I140" s="40">
        <f t="shared" ca="1" si="64"/>
        <v>45.7</v>
      </c>
      <c r="J140" s="40">
        <f t="shared" ca="1" si="64"/>
        <v>49.800000000000004</v>
      </c>
      <c r="K140" s="40">
        <f t="shared" ca="1" si="64"/>
        <v>53.900000000000006</v>
      </c>
      <c r="L140" s="40">
        <f t="shared" ca="1" si="64"/>
        <v>58.000000000000007</v>
      </c>
      <c r="M140" s="40">
        <f t="shared" ca="1" si="64"/>
        <v>58.000000000000007</v>
      </c>
      <c r="N140" s="40">
        <f t="shared" ca="1" si="64"/>
        <v>58.000000000000007</v>
      </c>
      <c r="O140" s="40">
        <f t="shared" ca="1" si="64"/>
        <v>58.000000000000007</v>
      </c>
      <c r="P140" s="40">
        <f t="shared" ca="1" si="64"/>
        <v>58.000000000000007</v>
      </c>
      <c r="Q140" s="40">
        <f t="shared" ca="1" si="64"/>
        <v>58.000000000000007</v>
      </c>
      <c r="R140" s="40">
        <f t="shared" ca="1" si="64"/>
        <v>58.000000000000007</v>
      </c>
      <c r="S140" s="40">
        <f t="shared" ca="1" si="63"/>
        <v>58.000000000000007</v>
      </c>
      <c r="T140" s="40">
        <f t="shared" ca="1" si="63"/>
        <v>58.000000000000007</v>
      </c>
      <c r="U140" s="40">
        <f t="shared" ca="1" si="63"/>
        <v>58.000000000000007</v>
      </c>
      <c r="V140" s="40">
        <f t="shared" ca="1" si="63"/>
        <v>58.000000000000007</v>
      </c>
    </row>
    <row r="141" spans="1:22" x14ac:dyDescent="0.25">
      <c r="B141" s="39" t="s">
        <v>56</v>
      </c>
      <c r="C141" s="40">
        <f t="shared" ca="1" si="64"/>
        <v>7.8</v>
      </c>
      <c r="D141" s="40">
        <f t="shared" ca="1" si="63"/>
        <v>7.6</v>
      </c>
      <c r="E141" s="40">
        <f t="shared" ca="1" si="63"/>
        <v>7.4</v>
      </c>
      <c r="F141" s="40">
        <f t="shared" ca="1" si="63"/>
        <v>7.2</v>
      </c>
      <c r="G141" s="40">
        <f t="shared" ca="1" si="63"/>
        <v>7</v>
      </c>
      <c r="H141" s="40">
        <f t="shared" ca="1" si="63"/>
        <v>6.8</v>
      </c>
      <c r="I141" s="40">
        <f t="shared" ca="1" si="63"/>
        <v>6.6</v>
      </c>
      <c r="J141" s="40">
        <f t="shared" ca="1" si="63"/>
        <v>6.4</v>
      </c>
      <c r="K141" s="40">
        <f t="shared" ca="1" si="63"/>
        <v>6.2</v>
      </c>
      <c r="L141" s="40">
        <f t="shared" ca="1" si="63"/>
        <v>6</v>
      </c>
      <c r="M141" s="40">
        <f t="shared" ca="1" si="63"/>
        <v>6</v>
      </c>
      <c r="N141" s="40">
        <f t="shared" ca="1" si="63"/>
        <v>6</v>
      </c>
      <c r="O141" s="40">
        <f t="shared" ca="1" si="63"/>
        <v>6</v>
      </c>
      <c r="P141" s="40">
        <f t="shared" ca="1" si="63"/>
        <v>6</v>
      </c>
      <c r="Q141" s="40">
        <f t="shared" ca="1" si="63"/>
        <v>6</v>
      </c>
      <c r="R141" s="40">
        <f t="shared" ca="1" si="63"/>
        <v>6</v>
      </c>
      <c r="S141" s="40">
        <f t="shared" ca="1" si="63"/>
        <v>6</v>
      </c>
      <c r="T141" s="40">
        <f t="shared" ca="1" si="63"/>
        <v>6</v>
      </c>
      <c r="U141" s="40">
        <f t="shared" ca="1" si="63"/>
        <v>6</v>
      </c>
      <c r="V141" s="40">
        <f t="shared" ca="1" si="63"/>
        <v>6</v>
      </c>
    </row>
    <row r="142" spans="1:22" x14ac:dyDescent="0.25">
      <c r="B142" s="39" t="s">
        <v>96</v>
      </c>
      <c r="C142" s="40">
        <f t="shared" ca="1" si="64"/>
        <v>0</v>
      </c>
      <c r="D142" s="40">
        <f t="shared" ca="1" si="63"/>
        <v>0</v>
      </c>
      <c r="E142" s="40">
        <f t="shared" ca="1" si="63"/>
        <v>0</v>
      </c>
      <c r="F142" s="40">
        <f t="shared" ca="1" si="63"/>
        <v>0</v>
      </c>
      <c r="G142" s="40">
        <f t="shared" ca="1" si="63"/>
        <v>0</v>
      </c>
      <c r="H142" s="40">
        <f t="shared" ca="1" si="63"/>
        <v>0</v>
      </c>
      <c r="I142" s="40">
        <f t="shared" ca="1" si="63"/>
        <v>0</v>
      </c>
      <c r="J142" s="40">
        <f t="shared" ca="1" si="63"/>
        <v>0</v>
      </c>
      <c r="K142" s="40">
        <f t="shared" ca="1" si="63"/>
        <v>0</v>
      </c>
      <c r="L142" s="40">
        <f t="shared" ca="1" si="63"/>
        <v>0</v>
      </c>
      <c r="M142" s="40">
        <f t="shared" ca="1" si="63"/>
        <v>0</v>
      </c>
      <c r="N142" s="40">
        <f t="shared" ca="1" si="63"/>
        <v>0</v>
      </c>
      <c r="O142" s="40">
        <f t="shared" ca="1" si="63"/>
        <v>0</v>
      </c>
      <c r="P142" s="40">
        <f t="shared" ca="1" si="63"/>
        <v>0</v>
      </c>
      <c r="Q142" s="40">
        <f t="shared" ca="1" si="63"/>
        <v>0</v>
      </c>
      <c r="R142" s="40">
        <f t="shared" ca="1" si="63"/>
        <v>0</v>
      </c>
      <c r="S142" s="40">
        <f t="shared" ca="1" si="63"/>
        <v>0</v>
      </c>
      <c r="T142" s="40">
        <f t="shared" ca="1" si="63"/>
        <v>0</v>
      </c>
      <c r="U142" s="40">
        <f t="shared" ca="1" si="63"/>
        <v>0</v>
      </c>
      <c r="V142" s="40">
        <f t="shared" ca="1" si="63"/>
        <v>0</v>
      </c>
    </row>
    <row r="143" spans="1:22" x14ac:dyDescent="0.25">
      <c r="B143" s="39" t="s">
        <v>60</v>
      </c>
      <c r="C143" s="40">
        <f t="shared" ca="1" si="64"/>
        <v>0.9</v>
      </c>
      <c r="D143" s="40">
        <f t="shared" ca="1" si="63"/>
        <v>0.8</v>
      </c>
      <c r="E143" s="40">
        <f t="shared" ca="1" si="63"/>
        <v>0.7</v>
      </c>
      <c r="F143" s="40">
        <f t="shared" ca="1" si="63"/>
        <v>0.6</v>
      </c>
      <c r="G143" s="40">
        <f t="shared" ca="1" si="63"/>
        <v>0.5</v>
      </c>
      <c r="H143" s="40">
        <f t="shared" ca="1" si="63"/>
        <v>0.4</v>
      </c>
      <c r="I143" s="40">
        <f t="shared" ca="1" si="63"/>
        <v>0.30000000000000004</v>
      </c>
      <c r="J143" s="40">
        <f t="shared" ca="1" si="63"/>
        <v>0.20000000000000007</v>
      </c>
      <c r="K143" s="40">
        <f t="shared" ca="1" si="63"/>
        <v>0.10000000000000009</v>
      </c>
      <c r="L143" s="40">
        <f t="shared" ca="1" si="63"/>
        <v>0</v>
      </c>
      <c r="M143" s="40">
        <f t="shared" ca="1" si="63"/>
        <v>0</v>
      </c>
      <c r="N143" s="40">
        <f t="shared" ca="1" si="63"/>
        <v>0</v>
      </c>
      <c r="O143" s="40">
        <f t="shared" ca="1" si="63"/>
        <v>0</v>
      </c>
      <c r="P143" s="40">
        <f t="shared" ca="1" si="63"/>
        <v>0</v>
      </c>
      <c r="Q143" s="40">
        <f t="shared" ca="1" si="63"/>
        <v>0</v>
      </c>
      <c r="R143" s="40">
        <f t="shared" ca="1" si="63"/>
        <v>0</v>
      </c>
      <c r="S143" s="40">
        <f t="shared" ca="1" si="63"/>
        <v>0</v>
      </c>
      <c r="T143" s="40">
        <f t="shared" ca="1" si="63"/>
        <v>0</v>
      </c>
      <c r="U143" s="40">
        <f t="shared" ca="1" si="63"/>
        <v>0</v>
      </c>
      <c r="V143" s="40">
        <f t="shared" ca="1" si="63"/>
        <v>0</v>
      </c>
    </row>
    <row r="144" spans="1:22" x14ac:dyDescent="0.25">
      <c r="B144" s="39" t="s">
        <v>97</v>
      </c>
      <c r="C144" s="40">
        <f t="shared" ca="1" si="64"/>
        <v>0</v>
      </c>
      <c r="D144" s="40">
        <f t="shared" ca="1" si="63"/>
        <v>0</v>
      </c>
      <c r="E144" s="40">
        <f t="shared" ca="1" si="63"/>
        <v>0</v>
      </c>
      <c r="F144" s="40">
        <f t="shared" ca="1" si="63"/>
        <v>0</v>
      </c>
      <c r="G144" s="40">
        <f t="shared" ca="1" si="63"/>
        <v>0</v>
      </c>
      <c r="H144" s="40">
        <f t="shared" ca="1" si="63"/>
        <v>0</v>
      </c>
      <c r="I144" s="40">
        <f t="shared" ca="1" si="63"/>
        <v>0</v>
      </c>
      <c r="J144" s="40">
        <f t="shared" ca="1" si="63"/>
        <v>0</v>
      </c>
      <c r="K144" s="40">
        <f t="shared" ca="1" si="63"/>
        <v>0</v>
      </c>
      <c r="L144" s="40">
        <f t="shared" ca="1" si="63"/>
        <v>0</v>
      </c>
      <c r="M144" s="40">
        <f t="shared" ca="1" si="63"/>
        <v>0</v>
      </c>
      <c r="N144" s="40">
        <f t="shared" ca="1" si="63"/>
        <v>0</v>
      </c>
      <c r="O144" s="40">
        <f t="shared" ca="1" si="63"/>
        <v>0</v>
      </c>
      <c r="P144" s="40">
        <f t="shared" ca="1" si="63"/>
        <v>0</v>
      </c>
      <c r="Q144" s="40">
        <f t="shared" ca="1" si="63"/>
        <v>0</v>
      </c>
      <c r="R144" s="40">
        <f t="shared" ca="1" si="63"/>
        <v>0</v>
      </c>
      <c r="S144" s="40">
        <f t="shared" ca="1" si="63"/>
        <v>0</v>
      </c>
      <c r="T144" s="40">
        <f t="shared" ca="1" si="63"/>
        <v>0</v>
      </c>
      <c r="U144" s="40">
        <f t="shared" ca="1" si="63"/>
        <v>0</v>
      </c>
      <c r="V144" s="40">
        <f t="shared" ca="1" si="63"/>
        <v>0</v>
      </c>
    </row>
    <row r="145" spans="1:22" x14ac:dyDescent="0.25">
      <c r="B145" s="39" t="s">
        <v>58</v>
      </c>
      <c r="C145" s="40" t="e">
        <f t="shared" si="64"/>
        <v>#REF!</v>
      </c>
      <c r="D145" s="40" t="e">
        <f t="shared" si="63"/>
        <v>#REF!</v>
      </c>
      <c r="E145" s="40" t="e">
        <f t="shared" si="63"/>
        <v>#REF!</v>
      </c>
      <c r="F145" s="40" t="e">
        <f t="shared" si="63"/>
        <v>#REF!</v>
      </c>
      <c r="G145" s="40" t="e">
        <f t="shared" si="63"/>
        <v>#REF!</v>
      </c>
      <c r="H145" s="40" t="e">
        <f t="shared" si="63"/>
        <v>#REF!</v>
      </c>
      <c r="I145" s="40" t="e">
        <f t="shared" si="63"/>
        <v>#REF!</v>
      </c>
      <c r="J145" s="40" t="e">
        <f t="shared" si="63"/>
        <v>#REF!</v>
      </c>
      <c r="K145" s="40" t="e">
        <f t="shared" si="63"/>
        <v>#REF!</v>
      </c>
      <c r="L145" s="40" t="e">
        <f t="shared" si="63"/>
        <v>#REF!</v>
      </c>
      <c r="M145" s="40" t="e">
        <f t="shared" si="63"/>
        <v>#REF!</v>
      </c>
      <c r="N145" s="40" t="e">
        <f t="shared" si="63"/>
        <v>#REF!</v>
      </c>
      <c r="O145" s="40" t="e">
        <f t="shared" si="63"/>
        <v>#REF!</v>
      </c>
      <c r="P145" s="40" t="e">
        <f t="shared" si="63"/>
        <v>#REF!</v>
      </c>
      <c r="Q145" s="40" t="e">
        <f t="shared" si="63"/>
        <v>#REF!</v>
      </c>
      <c r="R145" s="40" t="e">
        <f t="shared" si="63"/>
        <v>#REF!</v>
      </c>
      <c r="S145" s="40" t="e">
        <f t="shared" si="63"/>
        <v>#REF!</v>
      </c>
      <c r="T145" s="40" t="e">
        <f t="shared" si="63"/>
        <v>#REF!</v>
      </c>
      <c r="U145" s="40" t="e">
        <f t="shared" si="63"/>
        <v>#REF!</v>
      </c>
      <c r="V145" s="40" t="e">
        <f t="shared" si="63"/>
        <v>#REF!</v>
      </c>
    </row>
    <row r="146" spans="1:22" ht="14.4" thickBot="1" x14ac:dyDescent="0.3">
      <c r="B146" s="45" t="s">
        <v>61</v>
      </c>
      <c r="C146" s="40">
        <f t="shared" ca="1" si="64"/>
        <v>2.7</v>
      </c>
      <c r="D146" s="40">
        <f t="shared" ca="1" si="63"/>
        <v>2.4</v>
      </c>
      <c r="E146" s="40">
        <f t="shared" ca="1" si="63"/>
        <v>2.1</v>
      </c>
      <c r="F146" s="40">
        <f t="shared" ca="1" si="63"/>
        <v>1.8</v>
      </c>
      <c r="G146" s="40">
        <f t="shared" ca="1" si="63"/>
        <v>1.5</v>
      </c>
      <c r="H146" s="40">
        <f t="shared" ca="1" si="63"/>
        <v>1.2</v>
      </c>
      <c r="I146" s="40">
        <f t="shared" ca="1" si="63"/>
        <v>0.89999999999999991</v>
      </c>
      <c r="J146" s="40">
        <f t="shared" ca="1" si="63"/>
        <v>0.60000000000000009</v>
      </c>
      <c r="K146" s="40">
        <f t="shared" ca="1" si="63"/>
        <v>0.30000000000000027</v>
      </c>
      <c r="L146" s="40">
        <f t="shared" ca="1" si="63"/>
        <v>4.4408920985006262E-16</v>
      </c>
      <c r="M146" s="40">
        <f t="shared" ca="1" si="63"/>
        <v>4.4408920985006262E-16</v>
      </c>
      <c r="N146" s="40">
        <f t="shared" ca="1" si="63"/>
        <v>4.4408920985006262E-16</v>
      </c>
      <c r="O146" s="40">
        <f t="shared" ca="1" si="63"/>
        <v>4.4408920985006262E-16</v>
      </c>
      <c r="P146" s="40">
        <f t="shared" ca="1" si="63"/>
        <v>4.4408920985006262E-16</v>
      </c>
      <c r="Q146" s="40">
        <f t="shared" ca="1" si="63"/>
        <v>4.4408920985006262E-16</v>
      </c>
      <c r="R146" s="40">
        <f t="shared" ca="1" si="63"/>
        <v>4.4408920985006262E-16</v>
      </c>
      <c r="S146" s="40">
        <f t="shared" ca="1" si="63"/>
        <v>4.4408920985006262E-16</v>
      </c>
      <c r="T146" s="40">
        <f t="shared" ca="1" si="63"/>
        <v>4.4408920985006262E-16</v>
      </c>
      <c r="U146" s="40">
        <f t="shared" ca="1" si="63"/>
        <v>4.4408920985006262E-16</v>
      </c>
      <c r="V146" s="40">
        <f t="shared" ca="1" si="63"/>
        <v>4.4408920985006262E-16</v>
      </c>
    </row>
    <row r="148" spans="1:22" x14ac:dyDescent="0.25">
      <c r="C148" s="101" t="e">
        <f ca="1">SUM(C139:C146)</f>
        <v>#REF!</v>
      </c>
      <c r="D148" s="101" t="e">
        <f t="shared" ref="D148:V148" ca="1" si="65">SUM(D139:D146)</f>
        <v>#REF!</v>
      </c>
      <c r="E148" s="101" t="e">
        <f t="shared" ca="1" si="65"/>
        <v>#REF!</v>
      </c>
      <c r="F148" s="101" t="e">
        <f t="shared" ca="1" si="65"/>
        <v>#REF!</v>
      </c>
      <c r="G148" s="101" t="e">
        <f t="shared" ca="1" si="65"/>
        <v>#REF!</v>
      </c>
      <c r="H148" s="101" t="e">
        <f t="shared" ca="1" si="65"/>
        <v>#REF!</v>
      </c>
      <c r="I148" s="101" t="e">
        <f t="shared" ca="1" si="65"/>
        <v>#REF!</v>
      </c>
      <c r="J148" s="101" t="e">
        <f t="shared" ca="1" si="65"/>
        <v>#REF!</v>
      </c>
      <c r="K148" s="101" t="e">
        <f t="shared" ca="1" si="65"/>
        <v>#REF!</v>
      </c>
      <c r="L148" s="102" t="e">
        <f t="shared" ca="1" si="65"/>
        <v>#REF!</v>
      </c>
      <c r="M148" s="101" t="e">
        <f t="shared" ca="1" si="65"/>
        <v>#REF!</v>
      </c>
      <c r="N148" s="101" t="e">
        <f t="shared" ca="1" si="65"/>
        <v>#REF!</v>
      </c>
      <c r="O148" s="101" t="e">
        <f t="shared" ca="1" si="65"/>
        <v>#REF!</v>
      </c>
      <c r="P148" s="101" t="e">
        <f t="shared" ca="1" si="65"/>
        <v>#REF!</v>
      </c>
      <c r="Q148" s="101" t="e">
        <f t="shared" ca="1" si="65"/>
        <v>#REF!</v>
      </c>
      <c r="R148" s="101" t="e">
        <f t="shared" ca="1" si="65"/>
        <v>#REF!</v>
      </c>
      <c r="S148" s="101" t="e">
        <f t="shared" ca="1" si="65"/>
        <v>#REF!</v>
      </c>
      <c r="T148" s="101" t="e">
        <f t="shared" ca="1" si="65"/>
        <v>#REF!</v>
      </c>
      <c r="U148" s="101" t="e">
        <f t="shared" ca="1" si="65"/>
        <v>#REF!</v>
      </c>
      <c r="V148" s="101" t="e">
        <f t="shared" ca="1" si="65"/>
        <v>#REF!</v>
      </c>
    </row>
    <row r="149" spans="1:22" x14ac:dyDescent="0.25">
      <c r="C149" s="101"/>
      <c r="D149" s="101"/>
      <c r="E149" s="101"/>
      <c r="F149" s="101"/>
      <c r="G149" s="101"/>
      <c r="H149" s="101"/>
      <c r="I149" s="101"/>
      <c r="J149" s="101"/>
      <c r="K149" s="101"/>
      <c r="L149" s="102"/>
      <c r="M149" s="101"/>
      <c r="N149" s="101"/>
      <c r="O149" s="101"/>
      <c r="P149" s="101"/>
      <c r="Q149" s="101"/>
      <c r="R149" s="101"/>
      <c r="S149" s="101"/>
      <c r="T149" s="101"/>
      <c r="U149" s="101"/>
      <c r="V149" s="101"/>
    </row>
    <row r="150" spans="1:22" ht="14.4" thickBot="1" x14ac:dyDescent="0.3">
      <c r="B150" s="3" t="s">
        <v>92</v>
      </c>
    </row>
    <row r="151" spans="1:22" x14ac:dyDescent="0.25">
      <c r="B151" s="62" t="s">
        <v>98</v>
      </c>
      <c r="C151" s="82">
        <v>2021</v>
      </c>
      <c r="D151" s="82">
        <v>2022</v>
      </c>
      <c r="E151" s="82">
        <v>2023</v>
      </c>
      <c r="F151" s="82">
        <v>2024</v>
      </c>
      <c r="G151" s="82">
        <v>2025</v>
      </c>
      <c r="H151" s="82">
        <v>2026</v>
      </c>
      <c r="I151" s="82">
        <v>2027</v>
      </c>
      <c r="J151" s="82">
        <v>2028</v>
      </c>
      <c r="K151" s="82">
        <v>2029</v>
      </c>
      <c r="L151" s="82">
        <v>2030</v>
      </c>
      <c r="M151" s="82">
        <v>2031</v>
      </c>
      <c r="N151" s="82">
        <v>2032</v>
      </c>
      <c r="O151" s="82">
        <v>2033</v>
      </c>
      <c r="P151" s="82">
        <v>2034</v>
      </c>
      <c r="Q151" s="82">
        <v>2035</v>
      </c>
      <c r="R151" s="82">
        <v>2036</v>
      </c>
      <c r="S151" s="82">
        <v>2037</v>
      </c>
      <c r="T151" s="82">
        <v>2038</v>
      </c>
      <c r="U151" s="82">
        <v>2039</v>
      </c>
      <c r="V151" s="82">
        <v>2040</v>
      </c>
    </row>
    <row r="152" spans="1:22" x14ac:dyDescent="0.25">
      <c r="B152" s="39" t="s">
        <v>111</v>
      </c>
      <c r="C152" s="96">
        <f>SUM(C80:C126)</f>
        <v>42</v>
      </c>
      <c r="D152" s="96">
        <f t="shared" ref="D152:V152" si="66">SUM(D80:D126)</f>
        <v>38</v>
      </c>
      <c r="E152" s="96">
        <f t="shared" si="66"/>
        <v>32</v>
      </c>
      <c r="F152" s="96">
        <f t="shared" si="66"/>
        <v>29</v>
      </c>
      <c r="G152" s="96">
        <f t="shared" si="66"/>
        <v>24</v>
      </c>
      <c r="H152" s="96">
        <f t="shared" si="66"/>
        <v>20</v>
      </c>
      <c r="I152" s="96">
        <f t="shared" si="66"/>
        <v>17</v>
      </c>
      <c r="J152" s="96">
        <f t="shared" si="66"/>
        <v>15</v>
      </c>
      <c r="K152" s="96">
        <f t="shared" si="66"/>
        <v>15</v>
      </c>
      <c r="L152" s="96">
        <f t="shared" si="66"/>
        <v>15</v>
      </c>
      <c r="M152" s="96">
        <f t="shared" si="66"/>
        <v>13</v>
      </c>
      <c r="N152" s="96">
        <f t="shared" si="66"/>
        <v>13</v>
      </c>
      <c r="O152" s="96">
        <f t="shared" si="66"/>
        <v>13</v>
      </c>
      <c r="P152" s="96">
        <f t="shared" si="66"/>
        <v>13</v>
      </c>
      <c r="Q152" s="96">
        <f t="shared" si="66"/>
        <v>13</v>
      </c>
      <c r="R152" s="96">
        <f t="shared" si="66"/>
        <v>13</v>
      </c>
      <c r="S152" s="96">
        <f t="shared" si="66"/>
        <v>13</v>
      </c>
      <c r="T152" s="96">
        <f t="shared" si="66"/>
        <v>13</v>
      </c>
      <c r="U152" s="96">
        <f t="shared" si="66"/>
        <v>13</v>
      </c>
      <c r="V152" s="96">
        <f t="shared" si="66"/>
        <v>13</v>
      </c>
    </row>
    <row r="153" spans="1:22" x14ac:dyDescent="0.25">
      <c r="B153" s="39" t="s">
        <v>112</v>
      </c>
      <c r="C153" s="103" t="e">
        <f ca="1">SUM(C127:C134)</f>
        <v>#REF!</v>
      </c>
      <c r="D153" s="103" t="e">
        <f t="shared" ref="D153:V153" ca="1" si="67">SUM(D127:D134)</f>
        <v>#REF!</v>
      </c>
      <c r="E153" s="103" t="e">
        <f t="shared" ca="1" si="67"/>
        <v>#REF!</v>
      </c>
      <c r="F153" s="103" t="e">
        <f t="shared" ca="1" si="67"/>
        <v>#REF!</v>
      </c>
      <c r="G153" s="103" t="e">
        <f t="shared" ca="1" si="67"/>
        <v>#REF!</v>
      </c>
      <c r="H153" s="103" t="e">
        <f t="shared" ca="1" si="67"/>
        <v>#REF!</v>
      </c>
      <c r="I153" s="103" t="e">
        <f t="shared" ca="1" si="67"/>
        <v>#REF!</v>
      </c>
      <c r="J153" s="103" t="e">
        <f t="shared" ca="1" si="67"/>
        <v>#REF!</v>
      </c>
      <c r="K153" s="103" t="e">
        <f t="shared" ca="1" si="67"/>
        <v>#REF!</v>
      </c>
      <c r="L153" s="103" t="e">
        <f t="shared" ca="1" si="67"/>
        <v>#REF!</v>
      </c>
      <c r="M153" s="103" t="e">
        <f t="shared" ca="1" si="67"/>
        <v>#REF!</v>
      </c>
      <c r="N153" s="103" t="e">
        <f t="shared" ca="1" si="67"/>
        <v>#REF!</v>
      </c>
      <c r="O153" s="103" t="e">
        <f t="shared" ca="1" si="67"/>
        <v>#REF!</v>
      </c>
      <c r="P153" s="103" t="e">
        <f t="shared" ca="1" si="67"/>
        <v>#REF!</v>
      </c>
      <c r="Q153" s="103" t="e">
        <f t="shared" ca="1" si="67"/>
        <v>#REF!</v>
      </c>
      <c r="R153" s="103" t="e">
        <f t="shared" ca="1" si="67"/>
        <v>#REF!</v>
      </c>
      <c r="S153" s="103" t="e">
        <f t="shared" ca="1" si="67"/>
        <v>#REF!</v>
      </c>
      <c r="T153" s="103" t="e">
        <f t="shared" ca="1" si="67"/>
        <v>#REF!</v>
      </c>
      <c r="U153" s="103" t="e">
        <f t="shared" ca="1" si="67"/>
        <v>#REF!</v>
      </c>
      <c r="V153" s="103" t="e">
        <f t="shared" ca="1" si="67"/>
        <v>#REF!</v>
      </c>
    </row>
    <row r="157" spans="1:22" x14ac:dyDescent="0.25">
      <c r="A157" s="33" t="s">
        <v>32</v>
      </c>
      <c r="B157" s="33" t="s">
        <v>144</v>
      </c>
      <c r="C157" s="33">
        <v>2021</v>
      </c>
      <c r="D157" s="34">
        <v>2022</v>
      </c>
      <c r="E157" s="33">
        <v>2023</v>
      </c>
      <c r="F157" s="34">
        <v>2024</v>
      </c>
      <c r="G157" s="33">
        <v>2025</v>
      </c>
      <c r="H157" s="34">
        <v>2026</v>
      </c>
      <c r="I157" s="33">
        <v>2027</v>
      </c>
      <c r="J157" s="34">
        <v>2028</v>
      </c>
      <c r="K157" s="33">
        <v>2029</v>
      </c>
      <c r="L157" s="72">
        <v>2030</v>
      </c>
      <c r="M157" s="73">
        <v>2031</v>
      </c>
      <c r="N157" s="34">
        <v>2032</v>
      </c>
      <c r="O157" s="33">
        <v>2033</v>
      </c>
      <c r="P157" s="34">
        <v>2034</v>
      </c>
      <c r="Q157" s="33">
        <v>2035</v>
      </c>
      <c r="R157" s="34">
        <v>2036</v>
      </c>
      <c r="S157" s="33">
        <v>2037</v>
      </c>
      <c r="T157" s="34">
        <v>2038</v>
      </c>
      <c r="U157" s="33">
        <v>2039</v>
      </c>
      <c r="V157" s="34">
        <v>2040</v>
      </c>
    </row>
    <row r="158" spans="1:22" x14ac:dyDescent="0.25">
      <c r="A158" s="35" t="s">
        <v>63</v>
      </c>
      <c r="B158" s="36" t="s">
        <v>57</v>
      </c>
      <c r="C158" s="44">
        <f t="shared" ref="C158:V158" si="68">C2</f>
        <v>1</v>
      </c>
      <c r="D158" s="44">
        <f t="shared" si="68"/>
        <v>1</v>
      </c>
      <c r="E158" s="44">
        <f t="shared" si="68"/>
        <v>0</v>
      </c>
      <c r="F158" s="44">
        <f t="shared" si="68"/>
        <v>0</v>
      </c>
      <c r="G158" s="44">
        <f t="shared" si="68"/>
        <v>0</v>
      </c>
      <c r="H158" s="44">
        <f t="shared" si="68"/>
        <v>0</v>
      </c>
      <c r="I158" s="44">
        <f t="shared" si="68"/>
        <v>0</v>
      </c>
      <c r="J158" s="44">
        <f t="shared" si="68"/>
        <v>0</v>
      </c>
      <c r="K158" s="44">
        <f t="shared" si="68"/>
        <v>0</v>
      </c>
      <c r="L158" s="44">
        <f t="shared" si="68"/>
        <v>0</v>
      </c>
      <c r="M158" s="44">
        <f t="shared" si="68"/>
        <v>0</v>
      </c>
      <c r="N158" s="44">
        <f t="shared" si="68"/>
        <v>0</v>
      </c>
      <c r="O158" s="44">
        <f t="shared" si="68"/>
        <v>0</v>
      </c>
      <c r="P158" s="44">
        <f t="shared" si="68"/>
        <v>0</v>
      </c>
      <c r="Q158" s="44">
        <f t="shared" si="68"/>
        <v>0</v>
      </c>
      <c r="R158" s="44">
        <f t="shared" si="68"/>
        <v>0</v>
      </c>
      <c r="S158" s="44">
        <f t="shared" si="68"/>
        <v>0</v>
      </c>
      <c r="T158" s="44">
        <f t="shared" si="68"/>
        <v>0</v>
      </c>
      <c r="U158" s="44">
        <f t="shared" si="68"/>
        <v>0</v>
      </c>
      <c r="V158" s="44">
        <f t="shared" si="68"/>
        <v>0</v>
      </c>
    </row>
    <row r="159" spans="1:22" x14ac:dyDescent="0.25">
      <c r="A159" s="35" t="s">
        <v>33</v>
      </c>
      <c r="B159" s="36" t="s">
        <v>57</v>
      </c>
      <c r="C159" s="44">
        <f t="shared" ref="C159:V159" si="69">C3</f>
        <v>1</v>
      </c>
      <c r="D159" s="44">
        <f t="shared" si="69"/>
        <v>1</v>
      </c>
      <c r="E159" s="44">
        <f t="shared" si="69"/>
        <v>1</v>
      </c>
      <c r="F159" s="44">
        <f t="shared" si="69"/>
        <v>1</v>
      </c>
      <c r="G159" s="44">
        <f t="shared" si="69"/>
        <v>0</v>
      </c>
      <c r="H159" s="44">
        <f t="shared" si="69"/>
        <v>0</v>
      </c>
      <c r="I159" s="44">
        <f t="shared" si="69"/>
        <v>0</v>
      </c>
      <c r="J159" s="44">
        <f t="shared" si="69"/>
        <v>0</v>
      </c>
      <c r="K159" s="44">
        <f t="shared" si="69"/>
        <v>0</v>
      </c>
      <c r="L159" s="44">
        <f t="shared" si="69"/>
        <v>0</v>
      </c>
      <c r="M159" s="44">
        <f t="shared" si="69"/>
        <v>0</v>
      </c>
      <c r="N159" s="44">
        <f t="shared" si="69"/>
        <v>0</v>
      </c>
      <c r="O159" s="44">
        <f t="shared" si="69"/>
        <v>0</v>
      </c>
      <c r="P159" s="44">
        <f t="shared" si="69"/>
        <v>0</v>
      </c>
      <c r="Q159" s="44">
        <f t="shared" si="69"/>
        <v>0</v>
      </c>
      <c r="R159" s="44">
        <f t="shared" si="69"/>
        <v>0</v>
      </c>
      <c r="S159" s="44">
        <f t="shared" si="69"/>
        <v>0</v>
      </c>
      <c r="T159" s="44">
        <f t="shared" si="69"/>
        <v>0</v>
      </c>
      <c r="U159" s="44">
        <f t="shared" si="69"/>
        <v>0</v>
      </c>
      <c r="V159" s="44">
        <f t="shared" si="69"/>
        <v>0</v>
      </c>
    </row>
    <row r="160" spans="1:22" x14ac:dyDescent="0.25">
      <c r="A160" s="35" t="s">
        <v>65</v>
      </c>
      <c r="B160" s="36" t="s">
        <v>57</v>
      </c>
      <c r="C160" s="44">
        <f t="shared" ref="C160:V160" si="70">C4</f>
        <v>1</v>
      </c>
      <c r="D160" s="44">
        <f t="shared" si="70"/>
        <v>1</v>
      </c>
      <c r="E160" s="44">
        <f t="shared" si="70"/>
        <v>1</v>
      </c>
      <c r="F160" s="44">
        <f t="shared" si="70"/>
        <v>1</v>
      </c>
      <c r="G160" s="44">
        <f t="shared" si="70"/>
        <v>1</v>
      </c>
      <c r="H160" s="44">
        <f t="shared" si="70"/>
        <v>1</v>
      </c>
      <c r="I160" s="44">
        <f t="shared" si="70"/>
        <v>0</v>
      </c>
      <c r="J160" s="44">
        <f t="shared" si="70"/>
        <v>0</v>
      </c>
      <c r="K160" s="44">
        <f t="shared" si="70"/>
        <v>0</v>
      </c>
      <c r="L160" s="44">
        <f t="shared" si="70"/>
        <v>0</v>
      </c>
      <c r="M160" s="44">
        <f t="shared" si="70"/>
        <v>0</v>
      </c>
      <c r="N160" s="44">
        <f t="shared" si="70"/>
        <v>0</v>
      </c>
      <c r="O160" s="44">
        <f t="shared" si="70"/>
        <v>0</v>
      </c>
      <c r="P160" s="44">
        <f t="shared" si="70"/>
        <v>0</v>
      </c>
      <c r="Q160" s="44">
        <f t="shared" si="70"/>
        <v>0</v>
      </c>
      <c r="R160" s="44">
        <f t="shared" si="70"/>
        <v>0</v>
      </c>
      <c r="S160" s="44">
        <f t="shared" si="70"/>
        <v>0</v>
      </c>
      <c r="T160" s="44">
        <f t="shared" si="70"/>
        <v>0</v>
      </c>
      <c r="U160" s="44">
        <f t="shared" si="70"/>
        <v>0</v>
      </c>
      <c r="V160" s="44">
        <f t="shared" si="70"/>
        <v>0</v>
      </c>
    </row>
    <row r="161" spans="1:22" x14ac:dyDescent="0.25">
      <c r="A161" s="35" t="s">
        <v>66</v>
      </c>
      <c r="B161" s="42" t="s">
        <v>59</v>
      </c>
      <c r="C161" s="44">
        <f t="shared" ref="C161:V161" si="71">C5</f>
        <v>1</v>
      </c>
      <c r="D161" s="44">
        <f t="shared" si="71"/>
        <v>1</v>
      </c>
      <c r="E161" s="44">
        <f t="shared" si="71"/>
        <v>1</v>
      </c>
      <c r="F161" s="44">
        <f t="shared" si="71"/>
        <v>1</v>
      </c>
      <c r="G161" s="44">
        <f t="shared" si="71"/>
        <v>1</v>
      </c>
      <c r="H161" s="44">
        <f t="shared" si="71"/>
        <v>1</v>
      </c>
      <c r="I161" s="44">
        <f t="shared" si="71"/>
        <v>1</v>
      </c>
      <c r="J161" s="44">
        <f t="shared" si="71"/>
        <v>1</v>
      </c>
      <c r="K161" s="44">
        <f t="shared" si="71"/>
        <v>1</v>
      </c>
      <c r="L161" s="44">
        <f t="shared" si="71"/>
        <v>1</v>
      </c>
      <c r="M161" s="44">
        <f t="shared" si="71"/>
        <v>1</v>
      </c>
      <c r="N161" s="44">
        <f t="shared" si="71"/>
        <v>1</v>
      </c>
      <c r="O161" s="44">
        <f t="shared" si="71"/>
        <v>1</v>
      </c>
      <c r="P161" s="44">
        <f t="shared" si="71"/>
        <v>1</v>
      </c>
      <c r="Q161" s="44">
        <f t="shared" si="71"/>
        <v>1</v>
      </c>
      <c r="R161" s="44">
        <f t="shared" si="71"/>
        <v>1</v>
      </c>
      <c r="S161" s="44">
        <f t="shared" si="71"/>
        <v>1</v>
      </c>
      <c r="T161" s="44">
        <f t="shared" si="71"/>
        <v>1</v>
      </c>
      <c r="U161" s="44">
        <f t="shared" si="71"/>
        <v>1</v>
      </c>
      <c r="V161" s="44">
        <f t="shared" si="71"/>
        <v>1</v>
      </c>
    </row>
    <row r="162" spans="1:22" x14ac:dyDescent="0.25">
      <c r="A162" s="35" t="s">
        <v>67</v>
      </c>
      <c r="B162" s="43" t="s">
        <v>58</v>
      </c>
      <c r="C162" s="44">
        <f t="shared" ref="C162:V162" si="72">C6</f>
        <v>1</v>
      </c>
      <c r="D162" s="44">
        <f t="shared" si="72"/>
        <v>1</v>
      </c>
      <c r="E162" s="44">
        <f t="shared" si="72"/>
        <v>1</v>
      </c>
      <c r="F162" s="44">
        <f t="shared" si="72"/>
        <v>1</v>
      </c>
      <c r="G162" s="44">
        <f t="shared" si="72"/>
        <v>0</v>
      </c>
      <c r="H162" s="44">
        <f t="shared" si="72"/>
        <v>0</v>
      </c>
      <c r="I162" s="44">
        <f t="shared" si="72"/>
        <v>0</v>
      </c>
      <c r="J162" s="44">
        <f t="shared" si="72"/>
        <v>0</v>
      </c>
      <c r="K162" s="44">
        <f t="shared" si="72"/>
        <v>0</v>
      </c>
      <c r="L162" s="44">
        <f t="shared" si="72"/>
        <v>0</v>
      </c>
      <c r="M162" s="44">
        <f t="shared" si="72"/>
        <v>0</v>
      </c>
      <c r="N162" s="44">
        <f t="shared" si="72"/>
        <v>0</v>
      </c>
      <c r="O162" s="44">
        <f t="shared" si="72"/>
        <v>0</v>
      </c>
      <c r="P162" s="44">
        <f t="shared" si="72"/>
        <v>0</v>
      </c>
      <c r="Q162" s="44">
        <f t="shared" si="72"/>
        <v>0</v>
      </c>
      <c r="R162" s="44">
        <f t="shared" si="72"/>
        <v>0</v>
      </c>
      <c r="S162" s="44">
        <f t="shared" si="72"/>
        <v>0</v>
      </c>
      <c r="T162" s="44">
        <f t="shared" si="72"/>
        <v>0</v>
      </c>
      <c r="U162" s="44">
        <f t="shared" si="72"/>
        <v>0</v>
      </c>
      <c r="V162" s="44">
        <f t="shared" si="72"/>
        <v>0</v>
      </c>
    </row>
    <row r="163" spans="1:22" x14ac:dyDescent="0.25">
      <c r="A163" s="35" t="s">
        <v>68</v>
      </c>
      <c r="B163" s="36" t="s">
        <v>57</v>
      </c>
      <c r="C163" s="44">
        <f t="shared" ref="C163:V163" si="73">C7</f>
        <v>1</v>
      </c>
      <c r="D163" s="44">
        <f t="shared" si="73"/>
        <v>1</v>
      </c>
      <c r="E163" s="44">
        <f t="shared" si="73"/>
        <v>1</v>
      </c>
      <c r="F163" s="44">
        <f t="shared" si="73"/>
        <v>1</v>
      </c>
      <c r="G163" s="44">
        <f t="shared" si="73"/>
        <v>1</v>
      </c>
      <c r="H163" s="44">
        <f t="shared" si="73"/>
        <v>1</v>
      </c>
      <c r="I163" s="44">
        <f t="shared" si="73"/>
        <v>0</v>
      </c>
      <c r="J163" s="44">
        <f t="shared" si="73"/>
        <v>0</v>
      </c>
      <c r="K163" s="44">
        <f t="shared" si="73"/>
        <v>0</v>
      </c>
      <c r="L163" s="44">
        <f t="shared" si="73"/>
        <v>0</v>
      </c>
      <c r="M163" s="44">
        <f t="shared" si="73"/>
        <v>0</v>
      </c>
      <c r="N163" s="44">
        <f t="shared" si="73"/>
        <v>0</v>
      </c>
      <c r="O163" s="44">
        <f t="shared" si="73"/>
        <v>0</v>
      </c>
      <c r="P163" s="44">
        <f t="shared" si="73"/>
        <v>0</v>
      </c>
      <c r="Q163" s="44">
        <f t="shared" si="73"/>
        <v>0</v>
      </c>
      <c r="R163" s="44">
        <f t="shared" si="73"/>
        <v>0</v>
      </c>
      <c r="S163" s="44">
        <f t="shared" si="73"/>
        <v>0</v>
      </c>
      <c r="T163" s="44">
        <f t="shared" si="73"/>
        <v>0</v>
      </c>
      <c r="U163" s="44">
        <f t="shared" si="73"/>
        <v>0</v>
      </c>
      <c r="V163" s="44">
        <f t="shared" si="73"/>
        <v>0</v>
      </c>
    </row>
    <row r="164" spans="1:22" x14ac:dyDescent="0.25">
      <c r="A164" s="35" t="s">
        <v>34</v>
      </c>
      <c r="B164" s="44" t="s">
        <v>64</v>
      </c>
      <c r="C164" s="44">
        <f t="shared" ref="C164:V164" si="74">C8</f>
        <v>1</v>
      </c>
      <c r="D164" s="44">
        <f t="shared" si="74"/>
        <v>1</v>
      </c>
      <c r="E164" s="44">
        <f t="shared" si="74"/>
        <v>1</v>
      </c>
      <c r="F164" s="44">
        <f t="shared" si="74"/>
        <v>1</v>
      </c>
      <c r="G164" s="44">
        <f t="shared" si="74"/>
        <v>1</v>
      </c>
      <c r="H164" s="44">
        <f t="shared" si="74"/>
        <v>1</v>
      </c>
      <c r="I164" s="44">
        <f t="shared" si="74"/>
        <v>1</v>
      </c>
      <c r="J164" s="44">
        <f t="shared" si="74"/>
        <v>1</v>
      </c>
      <c r="K164" s="44">
        <f t="shared" si="74"/>
        <v>1</v>
      </c>
      <c r="L164" s="44">
        <f t="shared" si="74"/>
        <v>1</v>
      </c>
      <c r="M164" s="44">
        <f t="shared" si="74"/>
        <v>1</v>
      </c>
      <c r="N164" s="44">
        <f t="shared" si="74"/>
        <v>1</v>
      </c>
      <c r="O164" s="44">
        <f t="shared" si="74"/>
        <v>1</v>
      </c>
      <c r="P164" s="44">
        <f t="shared" si="74"/>
        <v>1</v>
      </c>
      <c r="Q164" s="44">
        <f t="shared" si="74"/>
        <v>1</v>
      </c>
      <c r="R164" s="44">
        <f t="shared" si="74"/>
        <v>1</v>
      </c>
      <c r="S164" s="44">
        <f t="shared" si="74"/>
        <v>1</v>
      </c>
      <c r="T164" s="44">
        <f t="shared" si="74"/>
        <v>1</v>
      </c>
      <c r="U164" s="44">
        <f t="shared" si="74"/>
        <v>1</v>
      </c>
      <c r="V164" s="44">
        <f t="shared" si="74"/>
        <v>1</v>
      </c>
    </row>
    <row r="165" spans="1:22" x14ac:dyDescent="0.25">
      <c r="A165" s="35" t="s">
        <v>69</v>
      </c>
      <c r="B165" s="36" t="s">
        <v>57</v>
      </c>
      <c r="C165" s="44">
        <f t="shared" ref="C165:V165" si="75">C9</f>
        <v>0</v>
      </c>
      <c r="D165" s="44">
        <f t="shared" si="75"/>
        <v>0</v>
      </c>
      <c r="E165" s="44">
        <f t="shared" si="75"/>
        <v>0</v>
      </c>
      <c r="F165" s="44">
        <f t="shared" si="75"/>
        <v>0</v>
      </c>
      <c r="G165" s="44">
        <f t="shared" si="75"/>
        <v>0</v>
      </c>
      <c r="H165" s="44">
        <f t="shared" si="75"/>
        <v>0</v>
      </c>
      <c r="I165" s="44">
        <f t="shared" si="75"/>
        <v>0</v>
      </c>
      <c r="J165" s="44">
        <f t="shared" si="75"/>
        <v>0</v>
      </c>
      <c r="K165" s="44">
        <f t="shared" si="75"/>
        <v>0</v>
      </c>
      <c r="L165" s="44">
        <f t="shared" si="75"/>
        <v>0</v>
      </c>
      <c r="M165" s="44">
        <f t="shared" si="75"/>
        <v>0</v>
      </c>
      <c r="N165" s="44">
        <f t="shared" si="75"/>
        <v>0</v>
      </c>
      <c r="O165" s="44">
        <f t="shared" si="75"/>
        <v>0</v>
      </c>
      <c r="P165" s="44">
        <f t="shared" si="75"/>
        <v>0</v>
      </c>
      <c r="Q165" s="44">
        <f t="shared" si="75"/>
        <v>0</v>
      </c>
      <c r="R165" s="44">
        <f t="shared" si="75"/>
        <v>0</v>
      </c>
      <c r="S165" s="44">
        <f t="shared" si="75"/>
        <v>0</v>
      </c>
      <c r="T165" s="44">
        <f t="shared" si="75"/>
        <v>0</v>
      </c>
      <c r="U165" s="44">
        <f t="shared" si="75"/>
        <v>0</v>
      </c>
      <c r="V165" s="44">
        <f t="shared" si="75"/>
        <v>0</v>
      </c>
    </row>
    <row r="166" spans="1:22" x14ac:dyDescent="0.25">
      <c r="A166" s="35" t="s">
        <v>70</v>
      </c>
      <c r="B166" s="43" t="s">
        <v>59</v>
      </c>
      <c r="C166" s="44">
        <f t="shared" ref="C166:V166" si="76">C10</f>
        <v>1</v>
      </c>
      <c r="D166" s="44">
        <f t="shared" si="76"/>
        <v>1</v>
      </c>
      <c r="E166" s="44">
        <f t="shared" si="76"/>
        <v>1</v>
      </c>
      <c r="F166" s="44">
        <f t="shared" si="76"/>
        <v>1</v>
      </c>
      <c r="G166" s="44">
        <f t="shared" si="76"/>
        <v>1</v>
      </c>
      <c r="H166" s="44">
        <f t="shared" si="76"/>
        <v>1</v>
      </c>
      <c r="I166" s="44">
        <f t="shared" si="76"/>
        <v>1</v>
      </c>
      <c r="J166" s="44">
        <f t="shared" si="76"/>
        <v>1</v>
      </c>
      <c r="K166" s="44">
        <f t="shared" si="76"/>
        <v>1</v>
      </c>
      <c r="L166" s="44">
        <f t="shared" si="76"/>
        <v>1</v>
      </c>
      <c r="M166" s="44">
        <f t="shared" si="76"/>
        <v>0</v>
      </c>
      <c r="N166" s="44">
        <f t="shared" si="76"/>
        <v>0</v>
      </c>
      <c r="O166" s="44">
        <f t="shared" si="76"/>
        <v>0</v>
      </c>
      <c r="P166" s="44">
        <f t="shared" si="76"/>
        <v>0</v>
      </c>
      <c r="Q166" s="44">
        <f t="shared" si="76"/>
        <v>0</v>
      </c>
      <c r="R166" s="44">
        <f t="shared" si="76"/>
        <v>0</v>
      </c>
      <c r="S166" s="44">
        <f t="shared" si="76"/>
        <v>0</v>
      </c>
      <c r="T166" s="44">
        <f t="shared" si="76"/>
        <v>0</v>
      </c>
      <c r="U166" s="44">
        <f t="shared" si="76"/>
        <v>0</v>
      </c>
      <c r="V166" s="44">
        <f t="shared" si="76"/>
        <v>0</v>
      </c>
    </row>
    <row r="167" spans="1:22" x14ac:dyDescent="0.25">
      <c r="A167" s="35" t="s">
        <v>71</v>
      </c>
      <c r="B167" s="43" t="s">
        <v>58</v>
      </c>
      <c r="C167" s="44">
        <f t="shared" ref="C167:V167" si="77">C11</f>
        <v>1</v>
      </c>
      <c r="D167" s="44">
        <f t="shared" si="77"/>
        <v>1</v>
      </c>
      <c r="E167" s="44">
        <f t="shared" si="77"/>
        <v>1</v>
      </c>
      <c r="F167" s="44">
        <f t="shared" si="77"/>
        <v>1</v>
      </c>
      <c r="G167" s="44">
        <f t="shared" si="77"/>
        <v>1</v>
      </c>
      <c r="H167" s="44">
        <f t="shared" si="77"/>
        <v>1</v>
      </c>
      <c r="I167" s="44">
        <f t="shared" si="77"/>
        <v>1</v>
      </c>
      <c r="J167" s="44">
        <f t="shared" si="77"/>
        <v>1</v>
      </c>
      <c r="K167" s="44">
        <f t="shared" si="77"/>
        <v>1</v>
      </c>
      <c r="L167" s="44">
        <f t="shared" si="77"/>
        <v>1</v>
      </c>
      <c r="M167" s="44">
        <f t="shared" si="77"/>
        <v>1</v>
      </c>
      <c r="N167" s="44">
        <f t="shared" si="77"/>
        <v>1</v>
      </c>
      <c r="O167" s="44">
        <f t="shared" si="77"/>
        <v>1</v>
      </c>
      <c r="P167" s="44">
        <f t="shared" si="77"/>
        <v>1</v>
      </c>
      <c r="Q167" s="44">
        <f t="shared" si="77"/>
        <v>1</v>
      </c>
      <c r="R167" s="44">
        <f t="shared" si="77"/>
        <v>1</v>
      </c>
      <c r="S167" s="44">
        <f t="shared" si="77"/>
        <v>1</v>
      </c>
      <c r="T167" s="44">
        <f t="shared" si="77"/>
        <v>1</v>
      </c>
      <c r="U167" s="44">
        <f t="shared" si="77"/>
        <v>1</v>
      </c>
      <c r="V167" s="44">
        <f t="shared" si="77"/>
        <v>1</v>
      </c>
    </row>
    <row r="168" spans="1:22" x14ac:dyDescent="0.25">
      <c r="A168" s="35" t="s">
        <v>72</v>
      </c>
      <c r="B168" s="42" t="s">
        <v>59</v>
      </c>
      <c r="C168" s="44">
        <f t="shared" ref="C168:V168" si="78">C12</f>
        <v>1</v>
      </c>
      <c r="D168" s="44">
        <f t="shared" si="78"/>
        <v>1</v>
      </c>
      <c r="E168" s="44">
        <f t="shared" si="78"/>
        <v>1</v>
      </c>
      <c r="F168" s="44">
        <f t="shared" si="78"/>
        <v>1</v>
      </c>
      <c r="G168" s="44">
        <f t="shared" si="78"/>
        <v>1</v>
      </c>
      <c r="H168" s="44">
        <f t="shared" si="78"/>
        <v>1</v>
      </c>
      <c r="I168" s="44">
        <f t="shared" si="78"/>
        <v>1</v>
      </c>
      <c r="J168" s="44">
        <f t="shared" si="78"/>
        <v>1</v>
      </c>
      <c r="K168" s="44">
        <f t="shared" si="78"/>
        <v>1</v>
      </c>
      <c r="L168" s="44">
        <f t="shared" si="78"/>
        <v>1</v>
      </c>
      <c r="M168" s="44">
        <f t="shared" si="78"/>
        <v>1</v>
      </c>
      <c r="N168" s="44">
        <f t="shared" si="78"/>
        <v>1</v>
      </c>
      <c r="O168" s="44">
        <f t="shared" si="78"/>
        <v>1</v>
      </c>
      <c r="P168" s="44">
        <f t="shared" si="78"/>
        <v>1</v>
      </c>
      <c r="Q168" s="44">
        <f t="shared" si="78"/>
        <v>1</v>
      </c>
      <c r="R168" s="44">
        <f t="shared" si="78"/>
        <v>1</v>
      </c>
      <c r="S168" s="44">
        <f t="shared" si="78"/>
        <v>1</v>
      </c>
      <c r="T168" s="44">
        <f t="shared" si="78"/>
        <v>1</v>
      </c>
      <c r="U168" s="44">
        <f t="shared" si="78"/>
        <v>1</v>
      </c>
      <c r="V168" s="44">
        <f t="shared" si="78"/>
        <v>1</v>
      </c>
    </row>
    <row r="169" spans="1:22" x14ac:dyDescent="0.25">
      <c r="A169" s="35" t="s">
        <v>82</v>
      </c>
      <c r="B169" s="44" t="s">
        <v>64</v>
      </c>
      <c r="C169" s="44">
        <f t="shared" ref="C169:V169" si="79">C13</f>
        <v>1</v>
      </c>
      <c r="D169" s="44">
        <f t="shared" si="79"/>
        <v>1</v>
      </c>
      <c r="E169" s="44">
        <f t="shared" si="79"/>
        <v>1</v>
      </c>
      <c r="F169" s="44">
        <f t="shared" si="79"/>
        <v>0</v>
      </c>
      <c r="G169" s="44">
        <f t="shared" si="79"/>
        <v>0</v>
      </c>
      <c r="H169" s="44">
        <f t="shared" si="79"/>
        <v>0</v>
      </c>
      <c r="I169" s="44">
        <f t="shared" si="79"/>
        <v>0</v>
      </c>
      <c r="J169" s="44">
        <f t="shared" si="79"/>
        <v>0</v>
      </c>
      <c r="K169" s="44">
        <f t="shared" si="79"/>
        <v>0</v>
      </c>
      <c r="L169" s="44">
        <f t="shared" si="79"/>
        <v>0</v>
      </c>
      <c r="M169" s="44">
        <f t="shared" si="79"/>
        <v>0</v>
      </c>
      <c r="N169" s="44">
        <f t="shared" si="79"/>
        <v>0</v>
      </c>
      <c r="O169" s="44">
        <f t="shared" si="79"/>
        <v>0</v>
      </c>
      <c r="P169" s="44">
        <f t="shared" si="79"/>
        <v>0</v>
      </c>
      <c r="Q169" s="44">
        <f t="shared" si="79"/>
        <v>0</v>
      </c>
      <c r="R169" s="44">
        <f t="shared" si="79"/>
        <v>0</v>
      </c>
      <c r="S169" s="44">
        <f t="shared" si="79"/>
        <v>0</v>
      </c>
      <c r="T169" s="44">
        <f t="shared" si="79"/>
        <v>0</v>
      </c>
      <c r="U169" s="44">
        <f t="shared" si="79"/>
        <v>0</v>
      </c>
      <c r="V169" s="44">
        <f t="shared" si="79"/>
        <v>0</v>
      </c>
    </row>
    <row r="170" spans="1:22" x14ac:dyDescent="0.25">
      <c r="A170" s="35" t="s">
        <v>35</v>
      </c>
      <c r="B170" s="36" t="s">
        <v>57</v>
      </c>
      <c r="C170" s="44">
        <f t="shared" ref="C170:V170" si="80">C14</f>
        <v>1</v>
      </c>
      <c r="D170" s="44">
        <f t="shared" si="80"/>
        <v>1</v>
      </c>
      <c r="E170" s="44">
        <f t="shared" si="80"/>
        <v>1</v>
      </c>
      <c r="F170" s="44">
        <f t="shared" si="80"/>
        <v>1</v>
      </c>
      <c r="G170" s="44">
        <f t="shared" si="80"/>
        <v>1</v>
      </c>
      <c r="H170" s="44">
        <f t="shared" si="80"/>
        <v>1</v>
      </c>
      <c r="I170" s="44">
        <f t="shared" si="80"/>
        <v>1</v>
      </c>
      <c r="J170" s="44">
        <f t="shared" si="80"/>
        <v>0</v>
      </c>
      <c r="K170" s="44">
        <f t="shared" si="80"/>
        <v>0</v>
      </c>
      <c r="L170" s="44">
        <f t="shared" si="80"/>
        <v>0</v>
      </c>
      <c r="M170" s="44">
        <f t="shared" si="80"/>
        <v>0</v>
      </c>
      <c r="N170" s="44">
        <f t="shared" si="80"/>
        <v>0</v>
      </c>
      <c r="O170" s="44">
        <f t="shared" si="80"/>
        <v>0</v>
      </c>
      <c r="P170" s="44">
        <f t="shared" si="80"/>
        <v>0</v>
      </c>
      <c r="Q170" s="44">
        <f t="shared" si="80"/>
        <v>0</v>
      </c>
      <c r="R170" s="44">
        <f t="shared" si="80"/>
        <v>0</v>
      </c>
      <c r="S170" s="44">
        <f t="shared" si="80"/>
        <v>0</v>
      </c>
      <c r="T170" s="44">
        <f t="shared" si="80"/>
        <v>0</v>
      </c>
      <c r="U170" s="44">
        <f t="shared" si="80"/>
        <v>0</v>
      </c>
      <c r="V170" s="44">
        <f t="shared" si="80"/>
        <v>0</v>
      </c>
    </row>
    <row r="171" spans="1:22" x14ac:dyDescent="0.25">
      <c r="A171" s="48" t="s">
        <v>83</v>
      </c>
      <c r="B171" s="36" t="s">
        <v>56</v>
      </c>
      <c r="C171" s="44">
        <f t="shared" ref="C171:V171" si="81">C15</f>
        <v>1</v>
      </c>
      <c r="D171" s="44">
        <f t="shared" si="81"/>
        <v>1</v>
      </c>
      <c r="E171" s="44">
        <f t="shared" si="81"/>
        <v>1</v>
      </c>
      <c r="F171" s="44">
        <f t="shared" si="81"/>
        <v>1</v>
      </c>
      <c r="G171" s="44">
        <f t="shared" si="81"/>
        <v>1</v>
      </c>
      <c r="H171" s="44">
        <f t="shared" si="81"/>
        <v>1</v>
      </c>
      <c r="I171" s="44">
        <f t="shared" si="81"/>
        <v>1</v>
      </c>
      <c r="J171" s="44">
        <f t="shared" si="81"/>
        <v>1</v>
      </c>
      <c r="K171" s="44">
        <f t="shared" si="81"/>
        <v>1</v>
      </c>
      <c r="L171" s="44">
        <f t="shared" si="81"/>
        <v>1</v>
      </c>
      <c r="M171" s="44">
        <f t="shared" si="81"/>
        <v>1</v>
      </c>
      <c r="N171" s="44">
        <f t="shared" si="81"/>
        <v>1</v>
      </c>
      <c r="O171" s="44">
        <f t="shared" si="81"/>
        <v>1</v>
      </c>
      <c r="P171" s="44">
        <f t="shared" si="81"/>
        <v>1</v>
      </c>
      <c r="Q171" s="44">
        <f t="shared" si="81"/>
        <v>1</v>
      </c>
      <c r="R171" s="44">
        <f t="shared" si="81"/>
        <v>1</v>
      </c>
      <c r="S171" s="44">
        <f t="shared" si="81"/>
        <v>1</v>
      </c>
      <c r="T171" s="44">
        <f t="shared" si="81"/>
        <v>1</v>
      </c>
      <c r="U171" s="44">
        <f t="shared" si="81"/>
        <v>1</v>
      </c>
      <c r="V171" s="44">
        <f t="shared" si="81"/>
        <v>1</v>
      </c>
    </row>
    <row r="172" spans="1:22" x14ac:dyDescent="0.25">
      <c r="A172" s="48" t="s">
        <v>84</v>
      </c>
      <c r="B172" s="36" t="s">
        <v>56</v>
      </c>
      <c r="C172" s="44">
        <f t="shared" ref="C172:V172" si="82">C16</f>
        <v>1</v>
      </c>
      <c r="D172" s="44">
        <f t="shared" si="82"/>
        <v>1</v>
      </c>
      <c r="E172" s="44">
        <f t="shared" si="82"/>
        <v>1</v>
      </c>
      <c r="F172" s="44">
        <f t="shared" si="82"/>
        <v>1</v>
      </c>
      <c r="G172" s="44">
        <f t="shared" si="82"/>
        <v>1</v>
      </c>
      <c r="H172" s="44">
        <f t="shared" si="82"/>
        <v>1</v>
      </c>
      <c r="I172" s="44">
        <f t="shared" si="82"/>
        <v>1</v>
      </c>
      <c r="J172" s="44">
        <f t="shared" si="82"/>
        <v>1</v>
      </c>
      <c r="K172" s="44">
        <f t="shared" si="82"/>
        <v>1</v>
      </c>
      <c r="L172" s="44">
        <f t="shared" si="82"/>
        <v>1</v>
      </c>
      <c r="M172" s="44">
        <f t="shared" si="82"/>
        <v>1</v>
      </c>
      <c r="N172" s="44">
        <f t="shared" si="82"/>
        <v>1</v>
      </c>
      <c r="O172" s="44">
        <f t="shared" si="82"/>
        <v>1</v>
      </c>
      <c r="P172" s="44">
        <f t="shared" si="82"/>
        <v>1</v>
      </c>
      <c r="Q172" s="44">
        <f t="shared" si="82"/>
        <v>1</v>
      </c>
      <c r="R172" s="44">
        <f t="shared" si="82"/>
        <v>1</v>
      </c>
      <c r="S172" s="44">
        <f t="shared" si="82"/>
        <v>1</v>
      </c>
      <c r="T172" s="44">
        <f t="shared" si="82"/>
        <v>1</v>
      </c>
      <c r="U172" s="44">
        <f t="shared" si="82"/>
        <v>1</v>
      </c>
      <c r="V172" s="44">
        <f t="shared" si="82"/>
        <v>1</v>
      </c>
    </row>
    <row r="173" spans="1:22" x14ac:dyDescent="0.25">
      <c r="A173" s="48" t="s">
        <v>85</v>
      </c>
      <c r="B173" s="36" t="s">
        <v>56</v>
      </c>
      <c r="C173" s="44">
        <f t="shared" ref="C173:V173" si="83">C17</f>
        <v>1</v>
      </c>
      <c r="D173" s="44">
        <f t="shared" si="83"/>
        <v>1</v>
      </c>
      <c r="E173" s="44">
        <f t="shared" si="83"/>
        <v>1</v>
      </c>
      <c r="F173" s="44">
        <f t="shared" si="83"/>
        <v>1</v>
      </c>
      <c r="G173" s="44">
        <f t="shared" si="83"/>
        <v>1</v>
      </c>
      <c r="H173" s="44">
        <f t="shared" si="83"/>
        <v>1</v>
      </c>
      <c r="I173" s="44">
        <f t="shared" si="83"/>
        <v>1</v>
      </c>
      <c r="J173" s="44">
        <f t="shared" si="83"/>
        <v>1</v>
      </c>
      <c r="K173" s="44">
        <f t="shared" si="83"/>
        <v>1</v>
      </c>
      <c r="L173" s="44">
        <f t="shared" si="83"/>
        <v>1</v>
      </c>
      <c r="M173" s="44">
        <f t="shared" si="83"/>
        <v>1</v>
      </c>
      <c r="N173" s="44">
        <f t="shared" si="83"/>
        <v>1</v>
      </c>
      <c r="O173" s="44">
        <f t="shared" si="83"/>
        <v>1</v>
      </c>
      <c r="P173" s="44">
        <f t="shared" si="83"/>
        <v>1</v>
      </c>
      <c r="Q173" s="44">
        <f t="shared" si="83"/>
        <v>1</v>
      </c>
      <c r="R173" s="44">
        <f t="shared" si="83"/>
        <v>1</v>
      </c>
      <c r="S173" s="44">
        <f t="shared" si="83"/>
        <v>1</v>
      </c>
      <c r="T173" s="44">
        <f t="shared" si="83"/>
        <v>1</v>
      </c>
      <c r="U173" s="44">
        <f t="shared" si="83"/>
        <v>1</v>
      </c>
      <c r="V173" s="44">
        <f t="shared" si="83"/>
        <v>1</v>
      </c>
    </row>
    <row r="174" spans="1:22" x14ac:dyDescent="0.25">
      <c r="A174" s="48" t="s">
        <v>86</v>
      </c>
      <c r="B174" s="36" t="s">
        <v>56</v>
      </c>
      <c r="C174" s="44">
        <f t="shared" ref="C174:V174" si="84">C18</f>
        <v>1</v>
      </c>
      <c r="D174" s="44">
        <f t="shared" si="84"/>
        <v>1</v>
      </c>
      <c r="E174" s="44">
        <f t="shared" si="84"/>
        <v>1</v>
      </c>
      <c r="F174" s="44">
        <f t="shared" si="84"/>
        <v>1</v>
      </c>
      <c r="G174" s="44">
        <f t="shared" si="84"/>
        <v>1</v>
      </c>
      <c r="H174" s="44">
        <f t="shared" si="84"/>
        <v>1</v>
      </c>
      <c r="I174" s="44">
        <f t="shared" si="84"/>
        <v>1</v>
      </c>
      <c r="J174" s="44">
        <f t="shared" si="84"/>
        <v>1</v>
      </c>
      <c r="K174" s="44">
        <f t="shared" si="84"/>
        <v>1</v>
      </c>
      <c r="L174" s="44">
        <f t="shared" si="84"/>
        <v>1</v>
      </c>
      <c r="M174" s="44">
        <f t="shared" si="84"/>
        <v>1</v>
      </c>
      <c r="N174" s="44">
        <f t="shared" si="84"/>
        <v>1</v>
      </c>
      <c r="O174" s="44">
        <f t="shared" si="84"/>
        <v>1</v>
      </c>
      <c r="P174" s="44">
        <f t="shared" si="84"/>
        <v>1</v>
      </c>
      <c r="Q174" s="44">
        <f t="shared" si="84"/>
        <v>1</v>
      </c>
      <c r="R174" s="44">
        <f t="shared" si="84"/>
        <v>1</v>
      </c>
      <c r="S174" s="44">
        <f t="shared" si="84"/>
        <v>1</v>
      </c>
      <c r="T174" s="44">
        <f t="shared" si="84"/>
        <v>1</v>
      </c>
      <c r="U174" s="44">
        <f t="shared" si="84"/>
        <v>1</v>
      </c>
      <c r="V174" s="44">
        <f t="shared" si="84"/>
        <v>1</v>
      </c>
    </row>
    <row r="175" spans="1:22" x14ac:dyDescent="0.25">
      <c r="A175" s="35" t="s">
        <v>36</v>
      </c>
      <c r="B175" s="36" t="s">
        <v>57</v>
      </c>
      <c r="C175" s="44">
        <f t="shared" ref="C175:V175" si="85">C19</f>
        <v>1</v>
      </c>
      <c r="D175" s="44">
        <f t="shared" si="85"/>
        <v>1</v>
      </c>
      <c r="E175" s="44">
        <f t="shared" si="85"/>
        <v>1</v>
      </c>
      <c r="F175" s="44">
        <f t="shared" si="85"/>
        <v>1</v>
      </c>
      <c r="G175" s="44">
        <f t="shared" si="85"/>
        <v>1</v>
      </c>
      <c r="H175" s="44">
        <f t="shared" si="85"/>
        <v>1</v>
      </c>
      <c r="I175" s="44">
        <f t="shared" si="85"/>
        <v>1</v>
      </c>
      <c r="J175" s="44">
        <f t="shared" si="85"/>
        <v>1</v>
      </c>
      <c r="K175" s="44">
        <f t="shared" si="85"/>
        <v>1</v>
      </c>
      <c r="L175" s="44">
        <f t="shared" si="85"/>
        <v>1</v>
      </c>
      <c r="M175" s="44">
        <f t="shared" si="85"/>
        <v>1</v>
      </c>
      <c r="N175" s="44">
        <f t="shared" si="85"/>
        <v>1</v>
      </c>
      <c r="O175" s="44">
        <f t="shared" si="85"/>
        <v>1</v>
      </c>
      <c r="P175" s="44">
        <f t="shared" si="85"/>
        <v>1</v>
      </c>
      <c r="Q175" s="44">
        <f t="shared" si="85"/>
        <v>1</v>
      </c>
      <c r="R175" s="44">
        <f t="shared" si="85"/>
        <v>1</v>
      </c>
      <c r="S175" s="44">
        <f t="shared" si="85"/>
        <v>1</v>
      </c>
      <c r="T175" s="44">
        <f t="shared" si="85"/>
        <v>1</v>
      </c>
      <c r="U175" s="44">
        <f t="shared" si="85"/>
        <v>1</v>
      </c>
      <c r="V175" s="44">
        <f t="shared" si="85"/>
        <v>1</v>
      </c>
    </row>
    <row r="176" spans="1:22" x14ac:dyDescent="0.25">
      <c r="A176" s="35" t="s">
        <v>37</v>
      </c>
      <c r="B176" s="36" t="s">
        <v>57</v>
      </c>
      <c r="C176" s="44">
        <f t="shared" ref="C176:V176" si="86">C20</f>
        <v>1</v>
      </c>
      <c r="D176" s="44">
        <f t="shared" si="86"/>
        <v>1</v>
      </c>
      <c r="E176" s="44">
        <f t="shared" si="86"/>
        <v>1</v>
      </c>
      <c r="F176" s="44">
        <f t="shared" si="86"/>
        <v>1</v>
      </c>
      <c r="G176" s="44">
        <f t="shared" si="86"/>
        <v>1</v>
      </c>
      <c r="H176" s="44">
        <f t="shared" si="86"/>
        <v>0</v>
      </c>
      <c r="I176" s="44">
        <f t="shared" si="86"/>
        <v>0</v>
      </c>
      <c r="J176" s="44">
        <f t="shared" si="86"/>
        <v>0</v>
      </c>
      <c r="K176" s="44">
        <f t="shared" si="86"/>
        <v>0</v>
      </c>
      <c r="L176" s="44">
        <f t="shared" si="86"/>
        <v>0</v>
      </c>
      <c r="M176" s="44">
        <f t="shared" si="86"/>
        <v>0</v>
      </c>
      <c r="N176" s="44">
        <f t="shared" si="86"/>
        <v>0</v>
      </c>
      <c r="O176" s="44">
        <f t="shared" si="86"/>
        <v>0</v>
      </c>
      <c r="P176" s="44">
        <f t="shared" si="86"/>
        <v>0</v>
      </c>
      <c r="Q176" s="44">
        <f t="shared" si="86"/>
        <v>0</v>
      </c>
      <c r="R176" s="44">
        <f t="shared" si="86"/>
        <v>0</v>
      </c>
      <c r="S176" s="44">
        <f t="shared" si="86"/>
        <v>0</v>
      </c>
      <c r="T176" s="44">
        <f t="shared" si="86"/>
        <v>0</v>
      </c>
      <c r="U176" s="44">
        <f t="shared" si="86"/>
        <v>0</v>
      </c>
      <c r="V176" s="44">
        <f t="shared" si="86"/>
        <v>0</v>
      </c>
    </row>
    <row r="177" spans="1:22" x14ac:dyDescent="0.25">
      <c r="A177" s="35" t="s">
        <v>40</v>
      </c>
      <c r="B177" s="49" t="s">
        <v>58</v>
      </c>
      <c r="C177" s="44">
        <f t="shared" ref="C177:V177" si="87">C21</f>
        <v>0</v>
      </c>
      <c r="D177" s="44">
        <f t="shared" si="87"/>
        <v>0</v>
      </c>
      <c r="E177" s="44">
        <f t="shared" si="87"/>
        <v>0</v>
      </c>
      <c r="F177" s="44">
        <f t="shared" si="87"/>
        <v>0</v>
      </c>
      <c r="G177" s="44">
        <f t="shared" si="87"/>
        <v>0</v>
      </c>
      <c r="H177" s="44">
        <f t="shared" si="87"/>
        <v>0</v>
      </c>
      <c r="I177" s="44">
        <f t="shared" si="87"/>
        <v>0</v>
      </c>
      <c r="J177" s="44">
        <f t="shared" si="87"/>
        <v>0</v>
      </c>
      <c r="K177" s="44">
        <f t="shared" si="87"/>
        <v>0</v>
      </c>
      <c r="L177" s="44">
        <f t="shared" si="87"/>
        <v>0</v>
      </c>
      <c r="M177" s="44">
        <f t="shared" si="87"/>
        <v>0</v>
      </c>
      <c r="N177" s="44">
        <f t="shared" si="87"/>
        <v>0</v>
      </c>
      <c r="O177" s="44">
        <f t="shared" si="87"/>
        <v>0</v>
      </c>
      <c r="P177" s="44">
        <f t="shared" si="87"/>
        <v>0</v>
      </c>
      <c r="Q177" s="44">
        <f t="shared" si="87"/>
        <v>0</v>
      </c>
      <c r="R177" s="44">
        <f t="shared" si="87"/>
        <v>0</v>
      </c>
      <c r="S177" s="44">
        <f t="shared" si="87"/>
        <v>0</v>
      </c>
      <c r="T177" s="44">
        <f t="shared" si="87"/>
        <v>0</v>
      </c>
      <c r="U177" s="44">
        <f t="shared" si="87"/>
        <v>0</v>
      </c>
      <c r="V177" s="44">
        <f t="shared" si="87"/>
        <v>0</v>
      </c>
    </row>
    <row r="178" spans="1:22" x14ac:dyDescent="0.25">
      <c r="A178" s="35" t="s">
        <v>73</v>
      </c>
      <c r="B178" s="36" t="s">
        <v>57</v>
      </c>
      <c r="C178" s="44">
        <f t="shared" ref="C178:V178" si="88">C22</f>
        <v>1</v>
      </c>
      <c r="D178" s="44">
        <f t="shared" si="88"/>
        <v>1</v>
      </c>
      <c r="E178" s="44">
        <f t="shared" si="88"/>
        <v>1</v>
      </c>
      <c r="F178" s="44">
        <f t="shared" si="88"/>
        <v>1</v>
      </c>
      <c r="G178" s="44">
        <f t="shared" si="88"/>
        <v>1</v>
      </c>
      <c r="H178" s="44">
        <f t="shared" si="88"/>
        <v>0</v>
      </c>
      <c r="I178" s="44">
        <f t="shared" si="88"/>
        <v>0</v>
      </c>
      <c r="J178" s="44">
        <f t="shared" si="88"/>
        <v>0</v>
      </c>
      <c r="K178" s="44">
        <f t="shared" si="88"/>
        <v>0</v>
      </c>
      <c r="L178" s="44">
        <f t="shared" si="88"/>
        <v>0</v>
      </c>
      <c r="M178" s="44">
        <f t="shared" si="88"/>
        <v>0</v>
      </c>
      <c r="N178" s="44">
        <f t="shared" si="88"/>
        <v>0</v>
      </c>
      <c r="O178" s="44">
        <f t="shared" si="88"/>
        <v>0</v>
      </c>
      <c r="P178" s="44">
        <f t="shared" si="88"/>
        <v>0</v>
      </c>
      <c r="Q178" s="44">
        <f t="shared" si="88"/>
        <v>0</v>
      </c>
      <c r="R178" s="44">
        <f t="shared" si="88"/>
        <v>0</v>
      </c>
      <c r="S178" s="44">
        <f t="shared" si="88"/>
        <v>0</v>
      </c>
      <c r="T178" s="44">
        <f t="shared" si="88"/>
        <v>0</v>
      </c>
      <c r="U178" s="44">
        <f t="shared" si="88"/>
        <v>0</v>
      </c>
      <c r="V178" s="44">
        <f t="shared" si="88"/>
        <v>0</v>
      </c>
    </row>
    <row r="179" spans="1:22" x14ac:dyDescent="0.25">
      <c r="A179" s="35" t="s">
        <v>38</v>
      </c>
      <c r="B179" s="36" t="s">
        <v>57</v>
      </c>
      <c r="C179" s="44">
        <f t="shared" ref="C179:V179" si="89">C23</f>
        <v>1</v>
      </c>
      <c r="D179" s="44">
        <f t="shared" si="89"/>
        <v>1</v>
      </c>
      <c r="E179" s="44">
        <f t="shared" si="89"/>
        <v>1</v>
      </c>
      <c r="F179" s="44">
        <f t="shared" si="89"/>
        <v>1</v>
      </c>
      <c r="G179" s="44">
        <f t="shared" si="89"/>
        <v>0</v>
      </c>
      <c r="H179" s="44">
        <f t="shared" si="89"/>
        <v>0</v>
      </c>
      <c r="I179" s="44">
        <f t="shared" si="89"/>
        <v>0</v>
      </c>
      <c r="J179" s="44">
        <f t="shared" si="89"/>
        <v>0</v>
      </c>
      <c r="K179" s="44">
        <f t="shared" si="89"/>
        <v>0</v>
      </c>
      <c r="L179" s="44">
        <f t="shared" si="89"/>
        <v>0</v>
      </c>
      <c r="M179" s="44">
        <f t="shared" si="89"/>
        <v>0</v>
      </c>
      <c r="N179" s="44">
        <f t="shared" si="89"/>
        <v>0</v>
      </c>
      <c r="O179" s="44">
        <f t="shared" si="89"/>
        <v>0</v>
      </c>
      <c r="P179" s="44">
        <f t="shared" si="89"/>
        <v>0</v>
      </c>
      <c r="Q179" s="44">
        <f t="shared" si="89"/>
        <v>0</v>
      </c>
      <c r="R179" s="44">
        <f t="shared" si="89"/>
        <v>0</v>
      </c>
      <c r="S179" s="44">
        <f t="shared" si="89"/>
        <v>0</v>
      </c>
      <c r="T179" s="44">
        <f t="shared" si="89"/>
        <v>0</v>
      </c>
      <c r="U179" s="44">
        <f t="shared" si="89"/>
        <v>0</v>
      </c>
      <c r="V179" s="44">
        <f t="shared" si="89"/>
        <v>0</v>
      </c>
    </row>
    <row r="180" spans="1:22" x14ac:dyDescent="0.25">
      <c r="A180" s="35" t="s">
        <v>39</v>
      </c>
      <c r="B180" s="43" t="s">
        <v>59</v>
      </c>
      <c r="C180" s="44">
        <f t="shared" ref="C180:V180" si="90">C24</f>
        <v>1</v>
      </c>
      <c r="D180" s="44">
        <f t="shared" si="90"/>
        <v>1</v>
      </c>
      <c r="E180" s="44">
        <f t="shared" si="90"/>
        <v>1</v>
      </c>
      <c r="F180" s="44">
        <f t="shared" si="90"/>
        <v>1</v>
      </c>
      <c r="G180" s="44">
        <f t="shared" si="90"/>
        <v>1</v>
      </c>
      <c r="H180" s="44">
        <f t="shared" si="90"/>
        <v>1</v>
      </c>
      <c r="I180" s="44">
        <f t="shared" si="90"/>
        <v>1</v>
      </c>
      <c r="J180" s="44">
        <f t="shared" si="90"/>
        <v>1</v>
      </c>
      <c r="K180" s="44">
        <f t="shared" si="90"/>
        <v>1</v>
      </c>
      <c r="L180" s="44">
        <f t="shared" si="90"/>
        <v>1</v>
      </c>
      <c r="M180" s="44">
        <f t="shared" si="90"/>
        <v>0</v>
      </c>
      <c r="N180" s="44">
        <f t="shared" si="90"/>
        <v>0</v>
      </c>
      <c r="O180" s="44">
        <f t="shared" si="90"/>
        <v>0</v>
      </c>
      <c r="P180" s="44">
        <f t="shared" si="90"/>
        <v>0</v>
      </c>
      <c r="Q180" s="44">
        <f t="shared" si="90"/>
        <v>0</v>
      </c>
      <c r="R180" s="44">
        <f t="shared" si="90"/>
        <v>0</v>
      </c>
      <c r="S180" s="44">
        <f t="shared" si="90"/>
        <v>0</v>
      </c>
      <c r="T180" s="44">
        <f t="shared" si="90"/>
        <v>0</v>
      </c>
      <c r="U180" s="44">
        <f t="shared" si="90"/>
        <v>0</v>
      </c>
      <c r="V180" s="44">
        <f t="shared" si="90"/>
        <v>0</v>
      </c>
    </row>
    <row r="181" spans="1:22" x14ac:dyDescent="0.25">
      <c r="A181" s="35" t="s">
        <v>41</v>
      </c>
      <c r="B181" s="36" t="s">
        <v>60</v>
      </c>
      <c r="C181" s="44">
        <f t="shared" ref="C181:V181" si="91">C25</f>
        <v>1</v>
      </c>
      <c r="D181" s="44">
        <f t="shared" si="91"/>
        <v>1</v>
      </c>
      <c r="E181" s="44">
        <f t="shared" si="91"/>
        <v>1</v>
      </c>
      <c r="F181" s="44">
        <f t="shared" si="91"/>
        <v>1</v>
      </c>
      <c r="G181" s="44">
        <f t="shared" si="91"/>
        <v>0</v>
      </c>
      <c r="H181" s="44">
        <f t="shared" si="91"/>
        <v>0</v>
      </c>
      <c r="I181" s="44">
        <f t="shared" si="91"/>
        <v>0</v>
      </c>
      <c r="J181" s="44">
        <f t="shared" si="91"/>
        <v>0</v>
      </c>
      <c r="K181" s="44">
        <f t="shared" si="91"/>
        <v>0</v>
      </c>
      <c r="L181" s="44">
        <f t="shared" si="91"/>
        <v>0</v>
      </c>
      <c r="M181" s="44">
        <f t="shared" si="91"/>
        <v>0</v>
      </c>
      <c r="N181" s="44">
        <f t="shared" si="91"/>
        <v>0</v>
      </c>
      <c r="O181" s="44">
        <f t="shared" si="91"/>
        <v>0</v>
      </c>
      <c r="P181" s="44">
        <f t="shared" si="91"/>
        <v>0</v>
      </c>
      <c r="Q181" s="44">
        <f t="shared" si="91"/>
        <v>0</v>
      </c>
      <c r="R181" s="44">
        <f t="shared" si="91"/>
        <v>0</v>
      </c>
      <c r="S181" s="44">
        <f t="shared" si="91"/>
        <v>0</v>
      </c>
      <c r="T181" s="44">
        <f t="shared" si="91"/>
        <v>0</v>
      </c>
      <c r="U181" s="44">
        <f t="shared" si="91"/>
        <v>0</v>
      </c>
      <c r="V181" s="44">
        <f t="shared" si="91"/>
        <v>0</v>
      </c>
    </row>
    <row r="182" spans="1:22" x14ac:dyDescent="0.25">
      <c r="A182" s="35" t="s">
        <v>74</v>
      </c>
      <c r="B182" s="36" t="s">
        <v>57</v>
      </c>
      <c r="C182" s="44">
        <f t="shared" ref="C182:V182" si="92">C26</f>
        <v>1</v>
      </c>
      <c r="D182" s="44">
        <f t="shared" si="92"/>
        <v>0</v>
      </c>
      <c r="E182" s="44">
        <f t="shared" si="92"/>
        <v>0</v>
      </c>
      <c r="F182" s="44">
        <f t="shared" si="92"/>
        <v>0</v>
      </c>
      <c r="G182" s="44">
        <f t="shared" si="92"/>
        <v>0</v>
      </c>
      <c r="H182" s="44">
        <f t="shared" si="92"/>
        <v>0</v>
      </c>
      <c r="I182" s="44">
        <f t="shared" si="92"/>
        <v>0</v>
      </c>
      <c r="J182" s="44">
        <f t="shared" si="92"/>
        <v>0</v>
      </c>
      <c r="K182" s="44">
        <f t="shared" si="92"/>
        <v>0</v>
      </c>
      <c r="L182" s="44">
        <f t="shared" si="92"/>
        <v>0</v>
      </c>
      <c r="M182" s="44">
        <f t="shared" si="92"/>
        <v>0</v>
      </c>
      <c r="N182" s="44">
        <f t="shared" si="92"/>
        <v>0</v>
      </c>
      <c r="O182" s="44">
        <f t="shared" si="92"/>
        <v>0</v>
      </c>
      <c r="P182" s="44">
        <f t="shared" si="92"/>
        <v>0</v>
      </c>
      <c r="Q182" s="44">
        <f t="shared" si="92"/>
        <v>0</v>
      </c>
      <c r="R182" s="44">
        <f t="shared" si="92"/>
        <v>0</v>
      </c>
      <c r="S182" s="44">
        <f t="shared" si="92"/>
        <v>0</v>
      </c>
      <c r="T182" s="44">
        <f t="shared" si="92"/>
        <v>0</v>
      </c>
      <c r="U182" s="44">
        <f t="shared" si="92"/>
        <v>0</v>
      </c>
      <c r="V182" s="44">
        <f t="shared" si="92"/>
        <v>0</v>
      </c>
    </row>
    <row r="183" spans="1:22" x14ac:dyDescent="0.25">
      <c r="A183" s="35" t="s">
        <v>75</v>
      </c>
      <c r="B183" s="36" t="s">
        <v>57</v>
      </c>
      <c r="C183" s="44">
        <f t="shared" ref="C183:V183" si="93">C27</f>
        <v>1</v>
      </c>
      <c r="D183" s="44">
        <f t="shared" si="93"/>
        <v>1</v>
      </c>
      <c r="E183" s="44">
        <f t="shared" si="93"/>
        <v>1</v>
      </c>
      <c r="F183" s="44">
        <f t="shared" si="93"/>
        <v>0</v>
      </c>
      <c r="G183" s="44">
        <f t="shared" si="93"/>
        <v>0</v>
      </c>
      <c r="H183" s="44">
        <f t="shared" si="93"/>
        <v>0</v>
      </c>
      <c r="I183" s="44">
        <f t="shared" si="93"/>
        <v>0</v>
      </c>
      <c r="J183" s="44">
        <f t="shared" si="93"/>
        <v>0</v>
      </c>
      <c r="K183" s="44">
        <f t="shared" si="93"/>
        <v>0</v>
      </c>
      <c r="L183" s="44">
        <f t="shared" si="93"/>
        <v>0</v>
      </c>
      <c r="M183" s="44">
        <f t="shared" si="93"/>
        <v>0</v>
      </c>
      <c r="N183" s="44">
        <f t="shared" si="93"/>
        <v>0</v>
      </c>
      <c r="O183" s="44">
        <f t="shared" si="93"/>
        <v>0</v>
      </c>
      <c r="P183" s="44">
        <f t="shared" si="93"/>
        <v>0</v>
      </c>
      <c r="Q183" s="44">
        <f t="shared" si="93"/>
        <v>0</v>
      </c>
      <c r="R183" s="44">
        <f t="shared" si="93"/>
        <v>0</v>
      </c>
      <c r="S183" s="44">
        <f t="shared" si="93"/>
        <v>0</v>
      </c>
      <c r="T183" s="44">
        <f t="shared" si="93"/>
        <v>0</v>
      </c>
      <c r="U183" s="44">
        <f t="shared" si="93"/>
        <v>0</v>
      </c>
      <c r="V183" s="44">
        <f t="shared" si="93"/>
        <v>0</v>
      </c>
    </row>
    <row r="184" spans="1:22" x14ac:dyDescent="0.25">
      <c r="A184" s="35" t="s">
        <v>76</v>
      </c>
      <c r="B184" s="36" t="s">
        <v>57</v>
      </c>
      <c r="C184" s="44">
        <f t="shared" ref="C184:V184" si="94">C28</f>
        <v>1</v>
      </c>
      <c r="D184" s="44">
        <f t="shared" si="94"/>
        <v>1</v>
      </c>
      <c r="E184" s="44">
        <f t="shared" si="94"/>
        <v>1</v>
      </c>
      <c r="F184" s="44">
        <f t="shared" si="94"/>
        <v>1</v>
      </c>
      <c r="G184" s="44">
        <f t="shared" si="94"/>
        <v>1</v>
      </c>
      <c r="H184" s="44">
        <f t="shared" si="94"/>
        <v>1</v>
      </c>
      <c r="I184" s="44">
        <f t="shared" si="94"/>
        <v>0</v>
      </c>
      <c r="J184" s="44">
        <f t="shared" si="94"/>
        <v>0</v>
      </c>
      <c r="K184" s="44">
        <f t="shared" si="94"/>
        <v>0</v>
      </c>
      <c r="L184" s="44">
        <f t="shared" si="94"/>
        <v>0</v>
      </c>
      <c r="M184" s="44">
        <f t="shared" si="94"/>
        <v>0</v>
      </c>
      <c r="N184" s="44">
        <f t="shared" si="94"/>
        <v>0</v>
      </c>
      <c r="O184" s="44">
        <f t="shared" si="94"/>
        <v>0</v>
      </c>
      <c r="P184" s="44">
        <f t="shared" si="94"/>
        <v>0</v>
      </c>
      <c r="Q184" s="44">
        <f t="shared" si="94"/>
        <v>0</v>
      </c>
      <c r="R184" s="44">
        <f t="shared" si="94"/>
        <v>0</v>
      </c>
      <c r="S184" s="44">
        <f t="shared" si="94"/>
        <v>0</v>
      </c>
      <c r="T184" s="44">
        <f t="shared" si="94"/>
        <v>0</v>
      </c>
      <c r="U184" s="44">
        <f t="shared" si="94"/>
        <v>0</v>
      </c>
      <c r="V184" s="44">
        <f t="shared" si="94"/>
        <v>0</v>
      </c>
    </row>
    <row r="185" spans="1:22" x14ac:dyDescent="0.25">
      <c r="A185" s="35" t="s">
        <v>42</v>
      </c>
      <c r="B185" s="43" t="s">
        <v>61</v>
      </c>
      <c r="C185" s="44">
        <f t="shared" ref="C185:V185" si="95">C29</f>
        <v>1</v>
      </c>
      <c r="D185" s="44">
        <f t="shared" si="95"/>
        <v>1</v>
      </c>
      <c r="E185" s="44">
        <f t="shared" si="95"/>
        <v>1</v>
      </c>
      <c r="F185" s="44">
        <f t="shared" si="95"/>
        <v>1</v>
      </c>
      <c r="G185" s="44">
        <f t="shared" si="95"/>
        <v>1</v>
      </c>
      <c r="H185" s="44">
        <f t="shared" si="95"/>
        <v>1</v>
      </c>
      <c r="I185" s="44">
        <f t="shared" si="95"/>
        <v>1</v>
      </c>
      <c r="J185" s="44">
        <f t="shared" si="95"/>
        <v>1</v>
      </c>
      <c r="K185" s="44">
        <f t="shared" si="95"/>
        <v>1</v>
      </c>
      <c r="L185" s="44">
        <f t="shared" si="95"/>
        <v>1</v>
      </c>
      <c r="M185" s="44">
        <f t="shared" si="95"/>
        <v>1</v>
      </c>
      <c r="N185" s="44">
        <f t="shared" si="95"/>
        <v>1</v>
      </c>
      <c r="O185" s="44">
        <f t="shared" si="95"/>
        <v>1</v>
      </c>
      <c r="P185" s="44">
        <f t="shared" si="95"/>
        <v>1</v>
      </c>
      <c r="Q185" s="44">
        <f t="shared" si="95"/>
        <v>1</v>
      </c>
      <c r="R185" s="44">
        <f t="shared" si="95"/>
        <v>1</v>
      </c>
      <c r="S185" s="44">
        <f t="shared" si="95"/>
        <v>1</v>
      </c>
      <c r="T185" s="44">
        <f t="shared" si="95"/>
        <v>1</v>
      </c>
      <c r="U185" s="44">
        <f t="shared" si="95"/>
        <v>1</v>
      </c>
      <c r="V185" s="44">
        <f t="shared" si="95"/>
        <v>1</v>
      </c>
    </row>
    <row r="186" spans="1:22" x14ac:dyDescent="0.25">
      <c r="A186" s="35" t="s">
        <v>77</v>
      </c>
      <c r="B186" s="43" t="s">
        <v>58</v>
      </c>
      <c r="C186" s="44">
        <f t="shared" ref="C186:V186" si="96">C30</f>
        <v>1</v>
      </c>
      <c r="D186" s="44">
        <f t="shared" si="96"/>
        <v>1</v>
      </c>
      <c r="E186" s="44">
        <f t="shared" si="96"/>
        <v>1</v>
      </c>
      <c r="F186" s="44">
        <f t="shared" si="96"/>
        <v>1</v>
      </c>
      <c r="G186" s="44">
        <f t="shared" si="96"/>
        <v>1</v>
      </c>
      <c r="H186" s="44">
        <f t="shared" si="96"/>
        <v>1</v>
      </c>
      <c r="I186" s="44">
        <f t="shared" si="96"/>
        <v>1</v>
      </c>
      <c r="J186" s="44">
        <f t="shared" si="96"/>
        <v>1</v>
      </c>
      <c r="K186" s="44">
        <f t="shared" si="96"/>
        <v>1</v>
      </c>
      <c r="L186" s="44">
        <f t="shared" si="96"/>
        <v>1</v>
      </c>
      <c r="M186" s="44">
        <f t="shared" si="96"/>
        <v>1</v>
      </c>
      <c r="N186" s="44">
        <f t="shared" si="96"/>
        <v>1</v>
      </c>
      <c r="O186" s="44">
        <f t="shared" si="96"/>
        <v>1</v>
      </c>
      <c r="P186" s="44">
        <f t="shared" si="96"/>
        <v>1</v>
      </c>
      <c r="Q186" s="44">
        <f t="shared" si="96"/>
        <v>1</v>
      </c>
      <c r="R186" s="44">
        <f t="shared" si="96"/>
        <v>1</v>
      </c>
      <c r="S186" s="44">
        <f t="shared" si="96"/>
        <v>1</v>
      </c>
      <c r="T186" s="44">
        <f t="shared" si="96"/>
        <v>1</v>
      </c>
      <c r="U186" s="44">
        <f t="shared" si="96"/>
        <v>1</v>
      </c>
      <c r="V186" s="44">
        <f t="shared" si="96"/>
        <v>1</v>
      </c>
    </row>
    <row r="187" spans="1:22" x14ac:dyDescent="0.25">
      <c r="A187" s="35" t="s">
        <v>87</v>
      </c>
      <c r="B187" s="36" t="s">
        <v>56</v>
      </c>
      <c r="C187" s="44">
        <f t="shared" ref="C187:V187" si="97">C31</f>
        <v>1</v>
      </c>
      <c r="D187" s="44">
        <f t="shared" si="97"/>
        <v>1</v>
      </c>
      <c r="E187" s="44">
        <f t="shared" si="97"/>
        <v>0</v>
      </c>
      <c r="F187" s="44">
        <f t="shared" si="97"/>
        <v>0</v>
      </c>
      <c r="G187" s="44">
        <f t="shared" si="97"/>
        <v>0</v>
      </c>
      <c r="H187" s="44">
        <f t="shared" si="97"/>
        <v>0</v>
      </c>
      <c r="I187" s="44">
        <f t="shared" si="97"/>
        <v>0</v>
      </c>
      <c r="J187" s="44">
        <f t="shared" si="97"/>
        <v>0</v>
      </c>
      <c r="K187" s="44">
        <f t="shared" si="97"/>
        <v>0</v>
      </c>
      <c r="L187" s="44">
        <f t="shared" si="97"/>
        <v>0</v>
      </c>
      <c r="M187" s="44">
        <f t="shared" si="97"/>
        <v>0</v>
      </c>
      <c r="N187" s="44">
        <f t="shared" si="97"/>
        <v>0</v>
      </c>
      <c r="O187" s="44">
        <f t="shared" si="97"/>
        <v>0</v>
      </c>
      <c r="P187" s="44">
        <f t="shared" si="97"/>
        <v>0</v>
      </c>
      <c r="Q187" s="44">
        <f t="shared" si="97"/>
        <v>0</v>
      </c>
      <c r="R187" s="44">
        <f t="shared" si="97"/>
        <v>0</v>
      </c>
      <c r="S187" s="44">
        <f t="shared" si="97"/>
        <v>0</v>
      </c>
      <c r="T187" s="44">
        <f t="shared" si="97"/>
        <v>0</v>
      </c>
      <c r="U187" s="44">
        <f t="shared" si="97"/>
        <v>0</v>
      </c>
      <c r="V187" s="44">
        <f t="shared" si="97"/>
        <v>0</v>
      </c>
    </row>
    <row r="188" spans="1:22" x14ac:dyDescent="0.25">
      <c r="A188" s="35" t="s">
        <v>43</v>
      </c>
      <c r="B188" s="43" t="s">
        <v>61</v>
      </c>
      <c r="C188" s="44">
        <f t="shared" ref="C188:V188" si="98">C32</f>
        <v>1</v>
      </c>
      <c r="D188" s="44">
        <f t="shared" si="98"/>
        <v>0</v>
      </c>
      <c r="E188" s="44">
        <f t="shared" si="98"/>
        <v>0</v>
      </c>
      <c r="F188" s="44">
        <f t="shared" si="98"/>
        <v>0</v>
      </c>
      <c r="G188" s="44">
        <f t="shared" si="98"/>
        <v>0</v>
      </c>
      <c r="H188" s="44">
        <f t="shared" si="98"/>
        <v>0</v>
      </c>
      <c r="I188" s="44">
        <f t="shared" si="98"/>
        <v>0</v>
      </c>
      <c r="J188" s="44">
        <f t="shared" si="98"/>
        <v>0</v>
      </c>
      <c r="K188" s="44">
        <f t="shared" si="98"/>
        <v>0</v>
      </c>
      <c r="L188" s="44">
        <f t="shared" si="98"/>
        <v>0</v>
      </c>
      <c r="M188" s="44">
        <f t="shared" si="98"/>
        <v>0</v>
      </c>
      <c r="N188" s="44">
        <f t="shared" si="98"/>
        <v>0</v>
      </c>
      <c r="O188" s="44">
        <f t="shared" si="98"/>
        <v>0</v>
      </c>
      <c r="P188" s="44">
        <f t="shared" si="98"/>
        <v>0</v>
      </c>
      <c r="Q188" s="44">
        <f t="shared" si="98"/>
        <v>0</v>
      </c>
      <c r="R188" s="44">
        <f t="shared" si="98"/>
        <v>0</v>
      </c>
      <c r="S188" s="44">
        <f t="shared" si="98"/>
        <v>0</v>
      </c>
      <c r="T188" s="44">
        <f t="shared" si="98"/>
        <v>0</v>
      </c>
      <c r="U188" s="44">
        <f t="shared" si="98"/>
        <v>0</v>
      </c>
      <c r="V188" s="44">
        <f t="shared" si="98"/>
        <v>0</v>
      </c>
    </row>
    <row r="189" spans="1:22" x14ac:dyDescent="0.25">
      <c r="A189" s="35" t="s">
        <v>55</v>
      </c>
      <c r="B189" s="36" t="s">
        <v>57</v>
      </c>
      <c r="C189" s="44">
        <f t="shared" ref="C189:V189" si="99">C33</f>
        <v>1</v>
      </c>
      <c r="D189" s="44">
        <f t="shared" si="99"/>
        <v>1</v>
      </c>
      <c r="E189" s="44">
        <f t="shared" si="99"/>
        <v>1</v>
      </c>
      <c r="F189" s="44">
        <f t="shared" si="99"/>
        <v>1</v>
      </c>
      <c r="G189" s="44">
        <f t="shared" si="99"/>
        <v>0</v>
      </c>
      <c r="H189" s="44">
        <f t="shared" si="99"/>
        <v>0</v>
      </c>
      <c r="I189" s="44">
        <f t="shared" si="99"/>
        <v>0</v>
      </c>
      <c r="J189" s="44">
        <f t="shared" si="99"/>
        <v>0</v>
      </c>
      <c r="K189" s="44">
        <f t="shared" si="99"/>
        <v>0</v>
      </c>
      <c r="L189" s="44">
        <f t="shared" si="99"/>
        <v>0</v>
      </c>
      <c r="M189" s="44">
        <f t="shared" si="99"/>
        <v>0</v>
      </c>
      <c r="N189" s="44">
        <f t="shared" si="99"/>
        <v>0</v>
      </c>
      <c r="O189" s="44">
        <f t="shared" si="99"/>
        <v>0</v>
      </c>
      <c r="P189" s="44">
        <f t="shared" si="99"/>
        <v>0</v>
      </c>
      <c r="Q189" s="44">
        <f t="shared" si="99"/>
        <v>0</v>
      </c>
      <c r="R189" s="44">
        <f t="shared" si="99"/>
        <v>0</v>
      </c>
      <c r="S189" s="44">
        <f t="shared" si="99"/>
        <v>0</v>
      </c>
      <c r="T189" s="44">
        <f t="shared" si="99"/>
        <v>0</v>
      </c>
      <c r="U189" s="44">
        <f t="shared" si="99"/>
        <v>0</v>
      </c>
      <c r="V189" s="44">
        <f t="shared" si="99"/>
        <v>0</v>
      </c>
    </row>
    <row r="190" spans="1:22" x14ac:dyDescent="0.25">
      <c r="A190" s="35" t="s">
        <v>44</v>
      </c>
      <c r="B190" s="35"/>
      <c r="C190" s="44">
        <f t="shared" ref="C190:V190" si="100">C34</f>
        <v>1</v>
      </c>
      <c r="D190" s="44">
        <f t="shared" si="100"/>
        <v>0</v>
      </c>
      <c r="E190" s="44">
        <f t="shared" si="100"/>
        <v>0</v>
      </c>
      <c r="F190" s="44">
        <f t="shared" si="100"/>
        <v>0</v>
      </c>
      <c r="G190" s="44">
        <f t="shared" si="100"/>
        <v>0</v>
      </c>
      <c r="H190" s="44">
        <f t="shared" si="100"/>
        <v>0</v>
      </c>
      <c r="I190" s="44">
        <f t="shared" si="100"/>
        <v>0</v>
      </c>
      <c r="J190" s="44">
        <f t="shared" si="100"/>
        <v>0</v>
      </c>
      <c r="K190" s="44">
        <f t="shared" si="100"/>
        <v>0</v>
      </c>
      <c r="L190" s="44">
        <f t="shared" si="100"/>
        <v>0</v>
      </c>
      <c r="M190" s="44">
        <f t="shared" si="100"/>
        <v>0</v>
      </c>
      <c r="N190" s="44">
        <f t="shared" si="100"/>
        <v>0</v>
      </c>
      <c r="O190" s="44">
        <f t="shared" si="100"/>
        <v>0</v>
      </c>
      <c r="P190" s="44">
        <f t="shared" si="100"/>
        <v>0</v>
      </c>
      <c r="Q190" s="44">
        <f t="shared" si="100"/>
        <v>0</v>
      </c>
      <c r="R190" s="44">
        <f t="shared" si="100"/>
        <v>0</v>
      </c>
      <c r="S190" s="44">
        <f t="shared" si="100"/>
        <v>0</v>
      </c>
      <c r="T190" s="44">
        <f t="shared" si="100"/>
        <v>0</v>
      </c>
      <c r="U190" s="44">
        <f t="shared" si="100"/>
        <v>0</v>
      </c>
      <c r="V190" s="44">
        <f t="shared" si="100"/>
        <v>0</v>
      </c>
    </row>
    <row r="191" spans="1:22" x14ac:dyDescent="0.25">
      <c r="A191" s="35" t="s">
        <v>78</v>
      </c>
      <c r="B191" s="36" t="s">
        <v>57</v>
      </c>
      <c r="C191" s="44">
        <f t="shared" ref="C191:V191" si="101">C35</f>
        <v>1</v>
      </c>
      <c r="D191" s="44">
        <f t="shared" si="101"/>
        <v>1</v>
      </c>
      <c r="E191" s="44">
        <f t="shared" si="101"/>
        <v>1</v>
      </c>
      <c r="F191" s="44">
        <f t="shared" si="101"/>
        <v>1</v>
      </c>
      <c r="G191" s="44">
        <f t="shared" si="101"/>
        <v>1</v>
      </c>
      <c r="H191" s="44">
        <f t="shared" si="101"/>
        <v>0</v>
      </c>
      <c r="I191" s="44">
        <f t="shared" si="101"/>
        <v>0</v>
      </c>
      <c r="J191" s="44">
        <f t="shared" si="101"/>
        <v>0</v>
      </c>
      <c r="K191" s="44">
        <f t="shared" si="101"/>
        <v>0</v>
      </c>
      <c r="L191" s="44">
        <f t="shared" si="101"/>
        <v>0</v>
      </c>
      <c r="M191" s="44">
        <f t="shared" si="101"/>
        <v>0</v>
      </c>
      <c r="N191" s="44">
        <f t="shared" si="101"/>
        <v>0</v>
      </c>
      <c r="O191" s="44">
        <f t="shared" si="101"/>
        <v>0</v>
      </c>
      <c r="P191" s="44">
        <f t="shared" si="101"/>
        <v>0</v>
      </c>
      <c r="Q191" s="44">
        <f t="shared" si="101"/>
        <v>0</v>
      </c>
      <c r="R191" s="44">
        <f t="shared" si="101"/>
        <v>0</v>
      </c>
      <c r="S191" s="44">
        <f t="shared" si="101"/>
        <v>0</v>
      </c>
      <c r="T191" s="44">
        <f t="shared" si="101"/>
        <v>0</v>
      </c>
      <c r="U191" s="44">
        <f t="shared" si="101"/>
        <v>0</v>
      </c>
      <c r="V191" s="44">
        <f t="shared" si="101"/>
        <v>0</v>
      </c>
    </row>
    <row r="192" spans="1:22" x14ac:dyDescent="0.25">
      <c r="A192" s="35" t="s">
        <v>45</v>
      </c>
      <c r="B192" s="36" t="s">
        <v>57</v>
      </c>
      <c r="C192" s="44">
        <f t="shared" ref="C192:V192" si="102">C36</f>
        <v>1</v>
      </c>
      <c r="D192" s="44">
        <f t="shared" si="102"/>
        <v>1</v>
      </c>
      <c r="E192" s="44">
        <f t="shared" si="102"/>
        <v>1</v>
      </c>
      <c r="F192" s="44">
        <f t="shared" si="102"/>
        <v>0</v>
      </c>
      <c r="G192" s="44">
        <f t="shared" si="102"/>
        <v>0</v>
      </c>
      <c r="H192" s="44">
        <f t="shared" si="102"/>
        <v>0</v>
      </c>
      <c r="I192" s="44">
        <f t="shared" si="102"/>
        <v>0</v>
      </c>
      <c r="J192" s="44">
        <f t="shared" si="102"/>
        <v>0</v>
      </c>
      <c r="K192" s="44">
        <f t="shared" si="102"/>
        <v>0</v>
      </c>
      <c r="L192" s="44">
        <f t="shared" si="102"/>
        <v>0</v>
      </c>
      <c r="M192" s="44">
        <f t="shared" si="102"/>
        <v>0</v>
      </c>
      <c r="N192" s="44">
        <f t="shared" si="102"/>
        <v>0</v>
      </c>
      <c r="O192" s="44">
        <f t="shared" si="102"/>
        <v>0</v>
      </c>
      <c r="P192" s="44">
        <f t="shared" si="102"/>
        <v>0</v>
      </c>
      <c r="Q192" s="44">
        <f t="shared" si="102"/>
        <v>0</v>
      </c>
      <c r="R192" s="44">
        <f t="shared" si="102"/>
        <v>0</v>
      </c>
      <c r="S192" s="44">
        <f t="shared" si="102"/>
        <v>0</v>
      </c>
      <c r="T192" s="44">
        <f t="shared" si="102"/>
        <v>0</v>
      </c>
      <c r="U192" s="44">
        <f t="shared" si="102"/>
        <v>0</v>
      </c>
      <c r="V192" s="44">
        <f t="shared" si="102"/>
        <v>0</v>
      </c>
    </row>
    <row r="193" spans="1:22" x14ac:dyDescent="0.25">
      <c r="A193" s="35" t="s">
        <v>46</v>
      </c>
      <c r="B193" s="43" t="s">
        <v>59</v>
      </c>
      <c r="C193" s="44">
        <f t="shared" ref="C193:V193" si="103">C37</f>
        <v>1</v>
      </c>
      <c r="D193" s="44">
        <f t="shared" si="103"/>
        <v>1</v>
      </c>
      <c r="E193" s="44">
        <f t="shared" si="103"/>
        <v>1</v>
      </c>
      <c r="F193" s="44">
        <f t="shared" si="103"/>
        <v>1</v>
      </c>
      <c r="G193" s="44">
        <f t="shared" si="103"/>
        <v>1</v>
      </c>
      <c r="H193" s="44">
        <f t="shared" si="103"/>
        <v>1</v>
      </c>
      <c r="I193" s="44">
        <f t="shared" si="103"/>
        <v>1</v>
      </c>
      <c r="J193" s="44">
        <f t="shared" si="103"/>
        <v>1</v>
      </c>
      <c r="K193" s="44">
        <f t="shared" si="103"/>
        <v>1</v>
      </c>
      <c r="L193" s="44">
        <f t="shared" si="103"/>
        <v>1</v>
      </c>
      <c r="M193" s="44">
        <f t="shared" si="103"/>
        <v>1</v>
      </c>
      <c r="N193" s="44">
        <f t="shared" si="103"/>
        <v>1</v>
      </c>
      <c r="O193" s="44">
        <f t="shared" si="103"/>
        <v>1</v>
      </c>
      <c r="P193" s="44">
        <f t="shared" si="103"/>
        <v>1</v>
      </c>
      <c r="Q193" s="44">
        <f t="shared" si="103"/>
        <v>1</v>
      </c>
      <c r="R193" s="44">
        <f t="shared" si="103"/>
        <v>1</v>
      </c>
      <c r="S193" s="44">
        <f t="shared" si="103"/>
        <v>1</v>
      </c>
      <c r="T193" s="44">
        <f t="shared" si="103"/>
        <v>1</v>
      </c>
      <c r="U193" s="44">
        <f t="shared" si="103"/>
        <v>1</v>
      </c>
      <c r="V193" s="44">
        <f t="shared" si="103"/>
        <v>1</v>
      </c>
    </row>
    <row r="194" spans="1:22" x14ac:dyDescent="0.25">
      <c r="A194" s="35" t="s">
        <v>47</v>
      </c>
      <c r="B194" s="44" t="s">
        <v>64</v>
      </c>
      <c r="C194" s="44">
        <f t="shared" ref="C194:V194" si="104">C38</f>
        <v>0</v>
      </c>
      <c r="D194" s="44">
        <f t="shared" si="104"/>
        <v>0</v>
      </c>
      <c r="E194" s="44">
        <f t="shared" si="104"/>
        <v>0</v>
      </c>
      <c r="F194" s="44">
        <f t="shared" si="104"/>
        <v>0</v>
      </c>
      <c r="G194" s="44">
        <f t="shared" si="104"/>
        <v>0</v>
      </c>
      <c r="H194" s="44">
        <f t="shared" si="104"/>
        <v>0</v>
      </c>
      <c r="I194" s="44">
        <f t="shared" si="104"/>
        <v>0</v>
      </c>
      <c r="J194" s="44">
        <f t="shared" si="104"/>
        <v>0</v>
      </c>
      <c r="K194" s="44">
        <f t="shared" si="104"/>
        <v>0</v>
      </c>
      <c r="L194" s="44">
        <f t="shared" si="104"/>
        <v>0</v>
      </c>
      <c r="M194" s="44">
        <f t="shared" si="104"/>
        <v>0</v>
      </c>
      <c r="N194" s="44">
        <f t="shared" si="104"/>
        <v>0</v>
      </c>
      <c r="O194" s="44">
        <f t="shared" si="104"/>
        <v>0</v>
      </c>
      <c r="P194" s="44">
        <f t="shared" si="104"/>
        <v>0</v>
      </c>
      <c r="Q194" s="44">
        <f t="shared" si="104"/>
        <v>0</v>
      </c>
      <c r="R194" s="44">
        <f t="shared" si="104"/>
        <v>0</v>
      </c>
      <c r="S194" s="44">
        <f t="shared" si="104"/>
        <v>0</v>
      </c>
      <c r="T194" s="44">
        <f t="shared" si="104"/>
        <v>0</v>
      </c>
      <c r="U194" s="44">
        <f t="shared" si="104"/>
        <v>0</v>
      </c>
      <c r="V194" s="44">
        <f t="shared" si="104"/>
        <v>0</v>
      </c>
    </row>
    <row r="195" spans="1:22" x14ac:dyDescent="0.25">
      <c r="A195" s="35" t="s">
        <v>48</v>
      </c>
      <c r="B195" s="44" t="s">
        <v>64</v>
      </c>
      <c r="C195" s="44">
        <f t="shared" ref="C195:V195" si="105">C39</f>
        <v>0</v>
      </c>
      <c r="D195" s="44">
        <f t="shared" si="105"/>
        <v>0</v>
      </c>
      <c r="E195" s="44">
        <f t="shared" si="105"/>
        <v>0</v>
      </c>
      <c r="F195" s="44">
        <f t="shared" si="105"/>
        <v>0</v>
      </c>
      <c r="G195" s="44">
        <f t="shared" si="105"/>
        <v>0</v>
      </c>
      <c r="H195" s="44">
        <f t="shared" si="105"/>
        <v>0</v>
      </c>
      <c r="I195" s="44">
        <f t="shared" si="105"/>
        <v>0</v>
      </c>
      <c r="J195" s="44">
        <f t="shared" si="105"/>
        <v>0</v>
      </c>
      <c r="K195" s="44">
        <f t="shared" si="105"/>
        <v>0</v>
      </c>
      <c r="L195" s="44">
        <f t="shared" si="105"/>
        <v>0</v>
      </c>
      <c r="M195" s="44">
        <f t="shared" si="105"/>
        <v>0</v>
      </c>
      <c r="N195" s="44">
        <f t="shared" si="105"/>
        <v>0</v>
      </c>
      <c r="O195" s="44">
        <f t="shared" si="105"/>
        <v>0</v>
      </c>
      <c r="P195" s="44">
        <f t="shared" si="105"/>
        <v>0</v>
      </c>
      <c r="Q195" s="44">
        <f t="shared" si="105"/>
        <v>0</v>
      </c>
      <c r="R195" s="44">
        <f t="shared" si="105"/>
        <v>0</v>
      </c>
      <c r="S195" s="44">
        <f t="shared" si="105"/>
        <v>0</v>
      </c>
      <c r="T195" s="44">
        <f t="shared" si="105"/>
        <v>0</v>
      </c>
      <c r="U195" s="44">
        <f t="shared" si="105"/>
        <v>0</v>
      </c>
      <c r="V195" s="44">
        <f t="shared" si="105"/>
        <v>0</v>
      </c>
    </row>
    <row r="196" spans="1:22" x14ac:dyDescent="0.25">
      <c r="A196" s="35" t="s">
        <v>49</v>
      </c>
      <c r="B196" s="36" t="s">
        <v>57</v>
      </c>
      <c r="C196" s="44">
        <f t="shared" ref="C196:V196" si="106">C40</f>
        <v>0</v>
      </c>
      <c r="D196" s="44">
        <f t="shared" si="106"/>
        <v>0</v>
      </c>
      <c r="E196" s="44">
        <f t="shared" si="106"/>
        <v>0</v>
      </c>
      <c r="F196" s="44">
        <f t="shared" si="106"/>
        <v>0</v>
      </c>
      <c r="G196" s="44">
        <f t="shared" si="106"/>
        <v>0</v>
      </c>
      <c r="H196" s="44">
        <f t="shared" si="106"/>
        <v>0</v>
      </c>
      <c r="I196" s="44">
        <f t="shared" si="106"/>
        <v>0</v>
      </c>
      <c r="J196" s="44">
        <f t="shared" si="106"/>
        <v>0</v>
      </c>
      <c r="K196" s="44">
        <f t="shared" si="106"/>
        <v>0</v>
      </c>
      <c r="L196" s="44">
        <f t="shared" si="106"/>
        <v>0</v>
      </c>
      <c r="M196" s="44">
        <f t="shared" si="106"/>
        <v>0</v>
      </c>
      <c r="N196" s="44">
        <f t="shared" si="106"/>
        <v>0</v>
      </c>
      <c r="O196" s="44">
        <f t="shared" si="106"/>
        <v>0</v>
      </c>
      <c r="P196" s="44">
        <f t="shared" si="106"/>
        <v>0</v>
      </c>
      <c r="Q196" s="44">
        <f t="shared" si="106"/>
        <v>0</v>
      </c>
      <c r="R196" s="44">
        <f t="shared" si="106"/>
        <v>0</v>
      </c>
      <c r="S196" s="44">
        <f t="shared" si="106"/>
        <v>0</v>
      </c>
      <c r="T196" s="44">
        <f t="shared" si="106"/>
        <v>0</v>
      </c>
      <c r="U196" s="44">
        <f t="shared" si="106"/>
        <v>0</v>
      </c>
      <c r="V196" s="44">
        <f t="shared" si="106"/>
        <v>0</v>
      </c>
    </row>
    <row r="197" spans="1:22" x14ac:dyDescent="0.25">
      <c r="A197" s="35" t="s">
        <v>50</v>
      </c>
      <c r="B197" s="43" t="s">
        <v>61</v>
      </c>
      <c r="C197" s="44">
        <f t="shared" ref="C197:V197" si="107">C41</f>
        <v>1</v>
      </c>
      <c r="D197" s="44">
        <f t="shared" si="107"/>
        <v>1</v>
      </c>
      <c r="E197" s="44">
        <f t="shared" si="107"/>
        <v>1</v>
      </c>
      <c r="F197" s="44">
        <f t="shared" si="107"/>
        <v>1</v>
      </c>
      <c r="G197" s="44">
        <f t="shared" si="107"/>
        <v>1</v>
      </c>
      <c r="H197" s="44">
        <f t="shared" si="107"/>
        <v>0</v>
      </c>
      <c r="I197" s="44">
        <f t="shared" si="107"/>
        <v>0</v>
      </c>
      <c r="J197" s="44">
        <f t="shared" si="107"/>
        <v>0</v>
      </c>
      <c r="K197" s="44">
        <f t="shared" si="107"/>
        <v>0</v>
      </c>
      <c r="L197" s="44">
        <f t="shared" si="107"/>
        <v>0</v>
      </c>
      <c r="M197" s="44">
        <f t="shared" si="107"/>
        <v>0</v>
      </c>
      <c r="N197" s="44">
        <f t="shared" si="107"/>
        <v>0</v>
      </c>
      <c r="O197" s="44">
        <f t="shared" si="107"/>
        <v>0</v>
      </c>
      <c r="P197" s="44">
        <f t="shared" si="107"/>
        <v>0</v>
      </c>
      <c r="Q197" s="44">
        <f t="shared" si="107"/>
        <v>0</v>
      </c>
      <c r="R197" s="44">
        <f t="shared" si="107"/>
        <v>0</v>
      </c>
      <c r="S197" s="44">
        <f t="shared" si="107"/>
        <v>0</v>
      </c>
      <c r="T197" s="44">
        <f t="shared" si="107"/>
        <v>0</v>
      </c>
      <c r="U197" s="44">
        <f t="shared" si="107"/>
        <v>0</v>
      </c>
      <c r="V197" s="44">
        <f t="shared" si="107"/>
        <v>0</v>
      </c>
    </row>
    <row r="198" spans="1:22" x14ac:dyDescent="0.25">
      <c r="A198" s="35" t="s">
        <v>79</v>
      </c>
      <c r="B198" s="43" t="s">
        <v>59</v>
      </c>
      <c r="C198" s="44">
        <f t="shared" ref="C198:V198" si="108">C42</f>
        <v>1</v>
      </c>
      <c r="D198" s="44">
        <f t="shared" si="108"/>
        <v>1</v>
      </c>
      <c r="E198" s="44">
        <f t="shared" si="108"/>
        <v>1</v>
      </c>
      <c r="F198" s="44">
        <f t="shared" si="108"/>
        <v>1</v>
      </c>
      <c r="G198" s="44">
        <f t="shared" si="108"/>
        <v>1</v>
      </c>
      <c r="H198" s="44">
        <f t="shared" si="108"/>
        <v>1</v>
      </c>
      <c r="I198" s="44">
        <f t="shared" si="108"/>
        <v>1</v>
      </c>
      <c r="J198" s="44">
        <f t="shared" si="108"/>
        <v>1</v>
      </c>
      <c r="K198" s="44">
        <f t="shared" si="108"/>
        <v>1</v>
      </c>
      <c r="L198" s="44">
        <f t="shared" si="108"/>
        <v>1</v>
      </c>
      <c r="M198" s="44">
        <f t="shared" si="108"/>
        <v>1</v>
      </c>
      <c r="N198" s="44">
        <f t="shared" si="108"/>
        <v>1</v>
      </c>
      <c r="O198" s="44">
        <f t="shared" si="108"/>
        <v>1</v>
      </c>
      <c r="P198" s="44">
        <f t="shared" si="108"/>
        <v>1</v>
      </c>
      <c r="Q198" s="44">
        <f t="shared" si="108"/>
        <v>1</v>
      </c>
      <c r="R198" s="44">
        <f t="shared" si="108"/>
        <v>1</v>
      </c>
      <c r="S198" s="44">
        <f t="shared" si="108"/>
        <v>1</v>
      </c>
      <c r="T198" s="44">
        <f t="shared" si="108"/>
        <v>1</v>
      </c>
      <c r="U198" s="44">
        <f t="shared" si="108"/>
        <v>1</v>
      </c>
      <c r="V198" s="44">
        <f t="shared" si="108"/>
        <v>1</v>
      </c>
    </row>
    <row r="199" spans="1:22" x14ac:dyDescent="0.25">
      <c r="A199" s="35" t="s">
        <v>80</v>
      </c>
      <c r="B199" s="36" t="s">
        <v>62</v>
      </c>
      <c r="C199" s="44">
        <f t="shared" ref="C199:V199" si="109">C43</f>
        <v>1</v>
      </c>
      <c r="D199" s="44">
        <f t="shared" si="109"/>
        <v>1</v>
      </c>
      <c r="E199" s="44">
        <f t="shared" si="109"/>
        <v>0</v>
      </c>
      <c r="F199" s="44">
        <f t="shared" si="109"/>
        <v>0</v>
      </c>
      <c r="G199" s="44">
        <f t="shared" si="109"/>
        <v>0</v>
      </c>
      <c r="H199" s="44">
        <f t="shared" si="109"/>
        <v>0</v>
      </c>
      <c r="I199" s="44">
        <f t="shared" si="109"/>
        <v>0</v>
      </c>
      <c r="J199" s="44">
        <f t="shared" si="109"/>
        <v>0</v>
      </c>
      <c r="K199" s="44">
        <f t="shared" si="109"/>
        <v>0</v>
      </c>
      <c r="L199" s="44">
        <f t="shared" si="109"/>
        <v>0</v>
      </c>
      <c r="M199" s="44">
        <f t="shared" si="109"/>
        <v>0</v>
      </c>
      <c r="N199" s="44">
        <f t="shared" si="109"/>
        <v>0</v>
      </c>
      <c r="O199" s="44">
        <f t="shared" si="109"/>
        <v>0</v>
      </c>
      <c r="P199" s="44">
        <f t="shared" si="109"/>
        <v>0</v>
      </c>
      <c r="Q199" s="44">
        <f t="shared" si="109"/>
        <v>0</v>
      </c>
      <c r="R199" s="44">
        <f t="shared" si="109"/>
        <v>0</v>
      </c>
      <c r="S199" s="44">
        <f t="shared" si="109"/>
        <v>0</v>
      </c>
      <c r="T199" s="44">
        <f t="shared" si="109"/>
        <v>0</v>
      </c>
      <c r="U199" s="44">
        <f t="shared" si="109"/>
        <v>0</v>
      </c>
      <c r="V199" s="44">
        <f t="shared" si="109"/>
        <v>0</v>
      </c>
    </row>
    <row r="200" spans="1:22" x14ac:dyDescent="0.25">
      <c r="A200" s="35" t="s">
        <v>81</v>
      </c>
      <c r="B200" s="36" t="s">
        <v>57</v>
      </c>
      <c r="C200" s="44">
        <f t="shared" ref="C200:V200" si="110">C44</f>
        <v>1</v>
      </c>
      <c r="D200" s="44">
        <f t="shared" si="110"/>
        <v>1</v>
      </c>
      <c r="E200" s="44">
        <f t="shared" si="110"/>
        <v>1</v>
      </c>
      <c r="F200" s="44">
        <f t="shared" si="110"/>
        <v>1</v>
      </c>
      <c r="G200" s="44">
        <f t="shared" si="110"/>
        <v>1</v>
      </c>
      <c r="H200" s="44">
        <f t="shared" si="110"/>
        <v>1</v>
      </c>
      <c r="I200" s="44">
        <f t="shared" si="110"/>
        <v>1</v>
      </c>
      <c r="J200" s="44">
        <f t="shared" si="110"/>
        <v>0</v>
      </c>
      <c r="K200" s="44">
        <f t="shared" si="110"/>
        <v>0</v>
      </c>
      <c r="L200" s="44">
        <f t="shared" si="110"/>
        <v>0</v>
      </c>
      <c r="M200" s="44">
        <f t="shared" si="110"/>
        <v>0</v>
      </c>
      <c r="N200" s="44">
        <f t="shared" si="110"/>
        <v>0</v>
      </c>
      <c r="O200" s="44">
        <f t="shared" si="110"/>
        <v>0</v>
      </c>
      <c r="P200" s="44">
        <f t="shared" si="110"/>
        <v>0</v>
      </c>
      <c r="Q200" s="44">
        <f t="shared" si="110"/>
        <v>0</v>
      </c>
      <c r="R200" s="44">
        <f t="shared" si="110"/>
        <v>0</v>
      </c>
      <c r="S200" s="44">
        <f t="shared" si="110"/>
        <v>0</v>
      </c>
      <c r="T200" s="44">
        <f t="shared" si="110"/>
        <v>0</v>
      </c>
      <c r="U200" s="44">
        <f t="shared" si="110"/>
        <v>0</v>
      </c>
      <c r="V200" s="44">
        <f t="shared" si="110"/>
        <v>0</v>
      </c>
    </row>
    <row r="201" spans="1:22" x14ac:dyDescent="0.25">
      <c r="A201" s="35" t="s">
        <v>51</v>
      </c>
      <c r="B201" s="36" t="s">
        <v>56</v>
      </c>
      <c r="C201" s="44">
        <f t="shared" ref="C201:V201" si="111">C45</f>
        <v>1</v>
      </c>
      <c r="D201" s="44">
        <f t="shared" si="111"/>
        <v>1</v>
      </c>
      <c r="E201" s="44">
        <f t="shared" si="111"/>
        <v>0</v>
      </c>
      <c r="F201" s="44">
        <f t="shared" si="111"/>
        <v>0</v>
      </c>
      <c r="G201" s="44">
        <f t="shared" si="111"/>
        <v>0</v>
      </c>
      <c r="H201" s="44">
        <f t="shared" si="111"/>
        <v>0</v>
      </c>
      <c r="I201" s="44">
        <f t="shared" si="111"/>
        <v>0</v>
      </c>
      <c r="J201" s="44">
        <f t="shared" si="111"/>
        <v>0</v>
      </c>
      <c r="K201" s="44">
        <f t="shared" si="111"/>
        <v>0</v>
      </c>
      <c r="L201" s="44">
        <f t="shared" si="111"/>
        <v>0</v>
      </c>
      <c r="M201" s="44">
        <f t="shared" si="111"/>
        <v>0</v>
      </c>
      <c r="N201" s="44">
        <f t="shared" si="111"/>
        <v>0</v>
      </c>
      <c r="O201" s="44">
        <f t="shared" si="111"/>
        <v>0</v>
      </c>
      <c r="P201" s="44">
        <f t="shared" si="111"/>
        <v>0</v>
      </c>
      <c r="Q201" s="44">
        <f t="shared" si="111"/>
        <v>0</v>
      </c>
      <c r="R201" s="44">
        <f t="shared" si="111"/>
        <v>0</v>
      </c>
      <c r="S201" s="44">
        <f t="shared" si="111"/>
        <v>0</v>
      </c>
      <c r="T201" s="44">
        <f t="shared" si="111"/>
        <v>0</v>
      </c>
      <c r="U201" s="44">
        <f t="shared" si="111"/>
        <v>0</v>
      </c>
      <c r="V201" s="44">
        <f t="shared" si="111"/>
        <v>0</v>
      </c>
    </row>
    <row r="202" spans="1:22" x14ac:dyDescent="0.25">
      <c r="A202" s="35" t="s">
        <v>52</v>
      </c>
      <c r="B202" s="36" t="s">
        <v>56</v>
      </c>
      <c r="C202" s="44">
        <f t="shared" ref="C202:V202" si="112">C46</f>
        <v>1</v>
      </c>
      <c r="D202" s="44">
        <f t="shared" si="112"/>
        <v>1</v>
      </c>
      <c r="E202" s="44">
        <f t="shared" si="112"/>
        <v>0</v>
      </c>
      <c r="F202" s="44">
        <f t="shared" si="112"/>
        <v>0</v>
      </c>
      <c r="G202" s="44">
        <f t="shared" si="112"/>
        <v>0</v>
      </c>
      <c r="H202" s="44">
        <f t="shared" si="112"/>
        <v>0</v>
      </c>
      <c r="I202" s="44">
        <f t="shared" si="112"/>
        <v>0</v>
      </c>
      <c r="J202" s="44">
        <f t="shared" si="112"/>
        <v>0</v>
      </c>
      <c r="K202" s="44">
        <f t="shared" si="112"/>
        <v>0</v>
      </c>
      <c r="L202" s="44">
        <f t="shared" si="112"/>
        <v>0</v>
      </c>
      <c r="M202" s="44">
        <f t="shared" si="112"/>
        <v>0</v>
      </c>
      <c r="N202" s="44">
        <f t="shared" si="112"/>
        <v>0</v>
      </c>
      <c r="O202" s="44">
        <f t="shared" si="112"/>
        <v>0</v>
      </c>
      <c r="P202" s="44">
        <f t="shared" si="112"/>
        <v>0</v>
      </c>
      <c r="Q202" s="44">
        <f t="shared" si="112"/>
        <v>0</v>
      </c>
      <c r="R202" s="44">
        <f t="shared" si="112"/>
        <v>0</v>
      </c>
      <c r="S202" s="44">
        <f t="shared" si="112"/>
        <v>0</v>
      </c>
      <c r="T202" s="44">
        <f t="shared" si="112"/>
        <v>0</v>
      </c>
      <c r="U202" s="44">
        <f t="shared" si="112"/>
        <v>0</v>
      </c>
      <c r="V202" s="44">
        <f t="shared" si="112"/>
        <v>0</v>
      </c>
    </row>
    <row r="203" spans="1:22" x14ac:dyDescent="0.25">
      <c r="A203" s="35" t="s">
        <v>53</v>
      </c>
      <c r="B203" s="36" t="s">
        <v>56</v>
      </c>
      <c r="C203" s="44">
        <f t="shared" ref="C203:V203" si="113">C47</f>
        <v>1</v>
      </c>
      <c r="D203" s="44">
        <f t="shared" si="113"/>
        <v>1</v>
      </c>
      <c r="E203" s="44">
        <f t="shared" si="113"/>
        <v>0</v>
      </c>
      <c r="F203" s="44">
        <f t="shared" si="113"/>
        <v>0</v>
      </c>
      <c r="G203" s="44">
        <f t="shared" si="113"/>
        <v>0</v>
      </c>
      <c r="H203" s="44">
        <f t="shared" si="113"/>
        <v>0</v>
      </c>
      <c r="I203" s="44">
        <f t="shared" si="113"/>
        <v>0</v>
      </c>
      <c r="J203" s="44">
        <f t="shared" si="113"/>
        <v>0</v>
      </c>
      <c r="K203" s="44">
        <f t="shared" si="113"/>
        <v>0</v>
      </c>
      <c r="L203" s="44">
        <f t="shared" si="113"/>
        <v>0</v>
      </c>
      <c r="M203" s="44">
        <f t="shared" si="113"/>
        <v>0</v>
      </c>
      <c r="N203" s="44">
        <f t="shared" si="113"/>
        <v>0</v>
      </c>
      <c r="O203" s="44">
        <f t="shared" si="113"/>
        <v>0</v>
      </c>
      <c r="P203" s="44">
        <f t="shared" si="113"/>
        <v>0</v>
      </c>
      <c r="Q203" s="44">
        <f t="shared" si="113"/>
        <v>0</v>
      </c>
      <c r="R203" s="44">
        <f t="shared" si="113"/>
        <v>0</v>
      </c>
      <c r="S203" s="44">
        <f t="shared" si="113"/>
        <v>0</v>
      </c>
      <c r="T203" s="44">
        <f t="shared" si="113"/>
        <v>0</v>
      </c>
      <c r="U203" s="44">
        <f t="shared" si="113"/>
        <v>0</v>
      </c>
      <c r="V203" s="44">
        <f t="shared" si="113"/>
        <v>0</v>
      </c>
    </row>
    <row r="204" spans="1:22" x14ac:dyDescent="0.25">
      <c r="A204" s="35" t="s">
        <v>54</v>
      </c>
      <c r="B204" s="36" t="s">
        <v>57</v>
      </c>
      <c r="C204" s="44">
        <f t="shared" ref="C204:V204" si="114">C48</f>
        <v>1</v>
      </c>
      <c r="D204" s="44">
        <f t="shared" si="114"/>
        <v>0</v>
      </c>
      <c r="E204" s="44">
        <f t="shared" si="114"/>
        <v>0</v>
      </c>
      <c r="F204" s="44">
        <f t="shared" si="114"/>
        <v>0</v>
      </c>
      <c r="G204" s="44">
        <f t="shared" si="114"/>
        <v>0</v>
      </c>
      <c r="H204" s="44">
        <f t="shared" si="114"/>
        <v>0</v>
      </c>
      <c r="I204" s="44">
        <f t="shared" si="114"/>
        <v>0</v>
      </c>
      <c r="J204" s="44">
        <f t="shared" si="114"/>
        <v>0</v>
      </c>
      <c r="K204" s="44">
        <f t="shared" si="114"/>
        <v>0</v>
      </c>
      <c r="L204" s="44">
        <f t="shared" si="114"/>
        <v>0</v>
      </c>
      <c r="M204" s="44">
        <f t="shared" si="114"/>
        <v>0</v>
      </c>
      <c r="N204" s="44">
        <f t="shared" si="114"/>
        <v>0</v>
      </c>
      <c r="O204" s="44">
        <f t="shared" si="114"/>
        <v>0</v>
      </c>
      <c r="P204" s="44">
        <f t="shared" si="114"/>
        <v>0</v>
      </c>
      <c r="Q204" s="44">
        <f t="shared" si="114"/>
        <v>0</v>
      </c>
      <c r="R204" s="44">
        <f t="shared" si="114"/>
        <v>0</v>
      </c>
      <c r="S204" s="44">
        <f t="shared" si="114"/>
        <v>0</v>
      </c>
      <c r="T204" s="44">
        <f t="shared" si="114"/>
        <v>0</v>
      </c>
      <c r="U204" s="44">
        <f t="shared" si="114"/>
        <v>0</v>
      </c>
      <c r="V204" s="44">
        <f t="shared" si="114"/>
        <v>0</v>
      </c>
    </row>
    <row r="205" spans="1:22" x14ac:dyDescent="0.25">
      <c r="A205" s="96" t="str">
        <f t="shared" ref="A205:B212" si="115">A49</f>
        <v>New</v>
      </c>
      <c r="B205" s="96" t="str">
        <f t="shared" si="115"/>
        <v>Human Space Flight</v>
      </c>
      <c r="C205" s="103">
        <f ca="1">New_missions!C14+New_missions!C50</f>
        <v>-0.2</v>
      </c>
      <c r="D205" s="103">
        <f ca="1">New_missions!D14+New_missions!D50</f>
        <v>-0.4</v>
      </c>
      <c r="E205" s="103">
        <f ca="1">New_missions!E14+New_missions!E50</f>
        <v>-0.60000000000000009</v>
      </c>
      <c r="F205" s="103">
        <f ca="1">New_missions!F14+New_missions!F50</f>
        <v>-0.8</v>
      </c>
      <c r="G205" s="103">
        <f ca="1">New_missions!G14+New_missions!G50</f>
        <v>-1</v>
      </c>
      <c r="H205" s="103">
        <f ca="1">New_missions!H14+New_missions!H50</f>
        <v>-1.2</v>
      </c>
      <c r="I205" s="103">
        <f ca="1">New_missions!I14+New_missions!I50</f>
        <v>-1.4</v>
      </c>
      <c r="J205" s="103">
        <f ca="1">New_missions!J14+New_missions!J50</f>
        <v>-1.5999999999999999</v>
      </c>
      <c r="K205" s="103">
        <f ca="1">New_missions!K14+New_missions!K50</f>
        <v>-1.7999999999999998</v>
      </c>
      <c r="L205" s="103">
        <f ca="1">New_missions!L14+New_missions!L50</f>
        <v>-1.9999999999999998</v>
      </c>
      <c r="M205" s="103">
        <f ca="1">New_missions!M14+New_missions!M50</f>
        <v>0</v>
      </c>
      <c r="N205" s="103">
        <f ca="1">New_missions!N14+New_missions!N50</f>
        <v>0</v>
      </c>
      <c r="O205" s="103">
        <f ca="1">New_missions!O14+New_missions!O50</f>
        <v>0</v>
      </c>
      <c r="P205" s="103">
        <f ca="1">New_missions!P14+New_missions!P50</f>
        <v>0</v>
      </c>
      <c r="Q205" s="103">
        <f ca="1">New_missions!Q14+New_missions!Q50</f>
        <v>0</v>
      </c>
      <c r="R205" s="103">
        <f ca="1">New_missions!R14+New_missions!R50</f>
        <v>0</v>
      </c>
      <c r="S205" s="103">
        <f ca="1">New_missions!S14+New_missions!S50</f>
        <v>0</v>
      </c>
      <c r="T205" s="103">
        <f ca="1">New_missions!T14+New_missions!T50</f>
        <v>0</v>
      </c>
      <c r="U205" s="103">
        <f ca="1">New_missions!U14+New_missions!U50</f>
        <v>0</v>
      </c>
      <c r="V205" s="103">
        <f ca="1">New_missions!V14+New_missions!V50</f>
        <v>0</v>
      </c>
    </row>
    <row r="206" spans="1:22" x14ac:dyDescent="0.25">
      <c r="A206" s="96" t="str">
        <f t="shared" si="115"/>
        <v>New</v>
      </c>
      <c r="B206" s="96" t="str">
        <f t="shared" si="115"/>
        <v>Near Earth Robotic - LEO Science</v>
      </c>
      <c r="C206" s="103">
        <f ca="1">New_missions!C15+New_missions!C51</f>
        <v>5.6</v>
      </c>
      <c r="D206" s="103">
        <f ca="1">New_missions!D15+New_missions!D51</f>
        <v>13.2</v>
      </c>
      <c r="E206" s="103">
        <f ca="1">New_missions!E15+New_missions!E51</f>
        <v>19.799999999999997</v>
      </c>
      <c r="F206" s="103">
        <f ca="1">New_missions!F15+New_missions!F51</f>
        <v>27.4</v>
      </c>
      <c r="G206" s="103">
        <f ca="1">New_missions!G15+New_missions!G51</f>
        <v>36</v>
      </c>
      <c r="H206" s="103">
        <f ca="1">New_missions!H15+New_missions!H51</f>
        <v>44.6</v>
      </c>
      <c r="I206" s="103">
        <f ca="1">New_missions!I15+New_missions!I51</f>
        <v>53.2</v>
      </c>
      <c r="J206" s="103">
        <f ca="1">New_missions!J15+New_missions!J51</f>
        <v>60.800000000000004</v>
      </c>
      <c r="K206" s="103">
        <f ca="1">New_missions!K15+New_missions!K51</f>
        <v>66.400000000000006</v>
      </c>
      <c r="L206" s="103">
        <f ca="1">New_missions!L15+New_missions!L51</f>
        <v>72</v>
      </c>
      <c r="M206" s="103">
        <f ca="1">New_missions!M15+New_missions!M51</f>
        <v>72</v>
      </c>
      <c r="N206" s="103">
        <f ca="1">New_missions!N15+New_missions!N51</f>
        <v>72</v>
      </c>
      <c r="O206" s="103">
        <f ca="1">New_missions!O15+New_missions!O51</f>
        <v>72</v>
      </c>
      <c r="P206" s="103">
        <f ca="1">New_missions!P15+New_missions!P51</f>
        <v>72</v>
      </c>
      <c r="Q206" s="103">
        <f ca="1">New_missions!Q15+New_missions!Q51</f>
        <v>72</v>
      </c>
      <c r="R206" s="103">
        <f ca="1">New_missions!R15+New_missions!R51</f>
        <v>72</v>
      </c>
      <c r="S206" s="103">
        <f ca="1">New_missions!S15+New_missions!S51</f>
        <v>72</v>
      </c>
      <c r="T206" s="103">
        <f ca="1">New_missions!T15+New_missions!T51</f>
        <v>72</v>
      </c>
      <c r="U206" s="103">
        <f ca="1">New_missions!U15+New_missions!U51</f>
        <v>72</v>
      </c>
      <c r="V206" s="103">
        <f ca="1">New_missions!V15+New_missions!V51</f>
        <v>72</v>
      </c>
    </row>
    <row r="207" spans="1:22" x14ac:dyDescent="0.25">
      <c r="A207" s="96" t="str">
        <f t="shared" si="115"/>
        <v>New</v>
      </c>
      <c r="B207" s="96" t="str">
        <f t="shared" si="115"/>
        <v>Near Earth Robotic - GEO and Near Earth</v>
      </c>
      <c r="C207" s="103">
        <f ca="1">New_missions!C16+New_missions!C52</f>
        <v>0</v>
      </c>
      <c r="D207" s="103">
        <f ca="1">New_missions!D16+New_missions!D52</f>
        <v>0</v>
      </c>
      <c r="E207" s="103">
        <f ca="1">New_missions!E16+New_missions!E52</f>
        <v>4</v>
      </c>
      <c r="F207" s="103">
        <f ca="1">New_missions!F16+New_missions!F52</f>
        <v>4</v>
      </c>
      <c r="G207" s="103">
        <f ca="1">New_missions!G16+New_missions!G52</f>
        <v>4</v>
      </c>
      <c r="H207" s="103">
        <f ca="1">New_missions!H16+New_missions!H52</f>
        <v>4</v>
      </c>
      <c r="I207" s="103">
        <f ca="1">New_missions!I16+New_missions!I52</f>
        <v>4</v>
      </c>
      <c r="J207" s="103">
        <f ca="1">New_missions!J16+New_missions!J52</f>
        <v>4</v>
      </c>
      <c r="K207" s="103">
        <f ca="1">New_missions!K16+New_missions!K52</f>
        <v>4</v>
      </c>
      <c r="L207" s="103">
        <f ca="1">New_missions!L16+New_missions!L52</f>
        <v>4</v>
      </c>
      <c r="M207" s="103">
        <f ca="1">New_missions!M16+New_missions!M52</f>
        <v>4</v>
      </c>
      <c r="N207" s="103">
        <f ca="1">New_missions!N16+New_missions!N52</f>
        <v>4</v>
      </c>
      <c r="O207" s="103">
        <f ca="1">New_missions!O16+New_missions!O52</f>
        <v>4</v>
      </c>
      <c r="P207" s="103">
        <f ca="1">New_missions!P16+New_missions!P52</f>
        <v>4</v>
      </c>
      <c r="Q207" s="103">
        <f ca="1">New_missions!Q16+New_missions!Q52</f>
        <v>4</v>
      </c>
      <c r="R207" s="103">
        <f ca="1">New_missions!R16+New_missions!R52</f>
        <v>4</v>
      </c>
      <c r="S207" s="103">
        <f ca="1">New_missions!S16+New_missions!S52</f>
        <v>4</v>
      </c>
      <c r="T207" s="103">
        <f ca="1">New_missions!T16+New_missions!T52</f>
        <v>4</v>
      </c>
      <c r="U207" s="103">
        <f ca="1">New_missions!U16+New_missions!U52</f>
        <v>4</v>
      </c>
      <c r="V207" s="103">
        <f ca="1">New_missions!V16+New_missions!V52</f>
        <v>4</v>
      </c>
    </row>
    <row r="208" spans="1:22" x14ac:dyDescent="0.25">
      <c r="A208" s="96" t="str">
        <f t="shared" si="115"/>
        <v>New</v>
      </c>
      <c r="B208" s="96" t="str">
        <f t="shared" si="115"/>
        <v>Deep Space Robotic</v>
      </c>
      <c r="C208" s="103">
        <f ca="1">New_missions!C17+New_missions!C53</f>
        <v>0</v>
      </c>
      <c r="D208" s="103">
        <f ca="1">New_missions!D17+New_missions!D53</f>
        <v>0</v>
      </c>
      <c r="E208" s="103">
        <f ca="1">New_missions!E17+New_missions!E53</f>
        <v>0</v>
      </c>
      <c r="F208" s="103">
        <f ca="1">New_missions!F17+New_missions!F53</f>
        <v>0</v>
      </c>
      <c r="G208" s="103">
        <f ca="1">New_missions!G17+New_missions!G53</f>
        <v>0</v>
      </c>
      <c r="H208" s="103">
        <f ca="1">New_missions!H17+New_missions!H53</f>
        <v>0</v>
      </c>
      <c r="I208" s="103">
        <f ca="1">New_missions!I17+New_missions!I53</f>
        <v>0</v>
      </c>
      <c r="J208" s="103">
        <f ca="1">New_missions!J17+New_missions!J53</f>
        <v>0</v>
      </c>
      <c r="K208" s="103">
        <f ca="1">New_missions!K17+New_missions!K53</f>
        <v>0</v>
      </c>
      <c r="L208" s="103">
        <f ca="1">New_missions!L17+New_missions!L53</f>
        <v>0</v>
      </c>
      <c r="M208" s="103">
        <f ca="1">New_missions!M17+New_missions!M53</f>
        <v>0</v>
      </c>
      <c r="N208" s="103">
        <f ca="1">New_missions!N17+New_missions!N53</f>
        <v>0</v>
      </c>
      <c r="O208" s="103">
        <f ca="1">New_missions!O17+New_missions!O53</f>
        <v>0</v>
      </c>
      <c r="P208" s="103">
        <f ca="1">New_missions!P17+New_missions!P53</f>
        <v>0</v>
      </c>
      <c r="Q208" s="103">
        <f ca="1">New_missions!Q17+New_missions!Q53</f>
        <v>0</v>
      </c>
      <c r="R208" s="103">
        <f ca="1">New_missions!R17+New_missions!R53</f>
        <v>0</v>
      </c>
      <c r="S208" s="103">
        <f ca="1">New_missions!S17+New_missions!S53</f>
        <v>0</v>
      </c>
      <c r="T208" s="103">
        <f ca="1">New_missions!T17+New_missions!T53</f>
        <v>0</v>
      </c>
      <c r="U208" s="103">
        <f ca="1">New_missions!U17+New_missions!U53</f>
        <v>0</v>
      </c>
      <c r="V208" s="103">
        <f ca="1">New_missions!V17+New_missions!V53</f>
        <v>0</v>
      </c>
    </row>
    <row r="209" spans="1:22" x14ac:dyDescent="0.25">
      <c r="A209" s="96" t="str">
        <f t="shared" si="115"/>
        <v>New</v>
      </c>
      <c r="B209" s="96" t="str">
        <f t="shared" si="115"/>
        <v>Near Earth Robotic - Low Latency &amp; Complex Needs</v>
      </c>
      <c r="C209" s="103">
        <f ca="1">New_missions!C18+New_missions!C54</f>
        <v>-0.1</v>
      </c>
      <c r="D209" s="103">
        <f ca="1">New_missions!D18+New_missions!D54</f>
        <v>-0.2</v>
      </c>
      <c r="E209" s="103">
        <f ca="1">New_missions!E18+New_missions!E54</f>
        <v>-0.30000000000000004</v>
      </c>
      <c r="F209" s="103">
        <f ca="1">New_missions!F18+New_missions!F54</f>
        <v>-0.4</v>
      </c>
      <c r="G209" s="103">
        <f ca="1">New_missions!G18+New_missions!G54</f>
        <v>0.5</v>
      </c>
      <c r="H209" s="103">
        <f ca="1">New_missions!H18+New_missions!H54</f>
        <v>0.4</v>
      </c>
      <c r="I209" s="103">
        <f ca="1">New_missions!I18+New_missions!I54</f>
        <v>0.30000000000000004</v>
      </c>
      <c r="J209" s="103">
        <f ca="1">New_missions!J18+New_missions!J54</f>
        <v>0.20000000000000007</v>
      </c>
      <c r="K209" s="103">
        <f ca="1">New_missions!K18+New_missions!K54</f>
        <v>0.10000000000000009</v>
      </c>
      <c r="L209" s="103">
        <f ca="1">New_missions!L18+New_missions!L54</f>
        <v>0</v>
      </c>
      <c r="M209" s="103">
        <f ca="1">New_missions!M18+New_missions!M54</f>
        <v>0</v>
      </c>
      <c r="N209" s="103">
        <f ca="1">New_missions!N18+New_missions!N54</f>
        <v>0</v>
      </c>
      <c r="O209" s="103">
        <f ca="1">New_missions!O18+New_missions!O54</f>
        <v>0</v>
      </c>
      <c r="P209" s="103">
        <f ca="1">New_missions!P18+New_missions!P54</f>
        <v>0</v>
      </c>
      <c r="Q209" s="103">
        <f ca="1">New_missions!Q18+New_missions!Q54</f>
        <v>0</v>
      </c>
      <c r="R209" s="103">
        <f ca="1">New_missions!R18+New_missions!R54</f>
        <v>0</v>
      </c>
      <c r="S209" s="103">
        <f ca="1">New_missions!S18+New_missions!S54</f>
        <v>0</v>
      </c>
      <c r="T209" s="103">
        <f ca="1">New_missions!T18+New_missions!T54</f>
        <v>0</v>
      </c>
      <c r="U209" s="103">
        <f ca="1">New_missions!U18+New_missions!U54</f>
        <v>0</v>
      </c>
      <c r="V209" s="103">
        <f ca="1">New_missions!V18+New_missions!V54</f>
        <v>0</v>
      </c>
    </row>
    <row r="210" spans="1:22" x14ac:dyDescent="0.25">
      <c r="A210" s="96" t="str">
        <f t="shared" si="115"/>
        <v>New</v>
      </c>
      <c r="B210" s="96" t="str">
        <f t="shared" si="115"/>
        <v>Mission Operations</v>
      </c>
      <c r="C210" s="103">
        <f ca="1">New_missions!C19+New_missions!C55</f>
        <v>0</v>
      </c>
      <c r="D210" s="103">
        <f ca="1">New_missions!D19+New_missions!D55</f>
        <v>0</v>
      </c>
      <c r="E210" s="103">
        <f ca="1">New_missions!E19+New_missions!E55</f>
        <v>0</v>
      </c>
      <c r="F210" s="103">
        <f ca="1">New_missions!F19+New_missions!F55</f>
        <v>0</v>
      </c>
      <c r="G210" s="103">
        <f ca="1">New_missions!G19+New_missions!G55</f>
        <v>0</v>
      </c>
      <c r="H210" s="103">
        <f ca="1">New_missions!H19+New_missions!H55</f>
        <v>0</v>
      </c>
      <c r="I210" s="103">
        <f ca="1">New_missions!I19+New_missions!I55</f>
        <v>0</v>
      </c>
      <c r="J210" s="103">
        <f ca="1">New_missions!J19+New_missions!J55</f>
        <v>0</v>
      </c>
      <c r="K210" s="103">
        <f ca="1">New_missions!K19+New_missions!K55</f>
        <v>0</v>
      </c>
      <c r="L210" s="103">
        <f ca="1">New_missions!L19+New_missions!L55</f>
        <v>0</v>
      </c>
      <c r="M210" s="103">
        <f ca="1">New_missions!M19+New_missions!M55</f>
        <v>0</v>
      </c>
      <c r="N210" s="103">
        <f ca="1">New_missions!N19+New_missions!N55</f>
        <v>0</v>
      </c>
      <c r="O210" s="103">
        <f ca="1">New_missions!O19+New_missions!O55</f>
        <v>0</v>
      </c>
      <c r="P210" s="103">
        <f ca="1">New_missions!P19+New_missions!P55</f>
        <v>0</v>
      </c>
      <c r="Q210" s="103">
        <f ca="1">New_missions!Q19+New_missions!Q55</f>
        <v>0</v>
      </c>
      <c r="R210" s="103">
        <f ca="1">New_missions!R19+New_missions!R55</f>
        <v>0</v>
      </c>
      <c r="S210" s="103">
        <f ca="1">New_missions!S19+New_missions!S55</f>
        <v>0</v>
      </c>
      <c r="T210" s="103">
        <f ca="1">New_missions!T19+New_missions!T55</f>
        <v>0</v>
      </c>
      <c r="U210" s="103">
        <f ca="1">New_missions!U19+New_missions!U55</f>
        <v>0</v>
      </c>
      <c r="V210" s="103">
        <f ca="1">New_missions!V19+New_missions!V55</f>
        <v>0</v>
      </c>
    </row>
    <row r="211" spans="1:22" x14ac:dyDescent="0.25">
      <c r="A211" s="96" t="str">
        <f t="shared" si="115"/>
        <v>New</v>
      </c>
      <c r="B211" s="96" t="str">
        <f t="shared" si="115"/>
        <v>Launch Events</v>
      </c>
      <c r="C211" s="103" t="e">
        <f>New_missions!C20+New_missions!C56</f>
        <v>#REF!</v>
      </c>
      <c r="D211" s="103" t="e">
        <f>New_missions!D20+New_missions!D56</f>
        <v>#REF!</v>
      </c>
      <c r="E211" s="103" t="e">
        <f>New_missions!E20+New_missions!E56</f>
        <v>#REF!</v>
      </c>
      <c r="F211" s="103" t="e">
        <f>New_missions!F20+New_missions!F56</f>
        <v>#REF!</v>
      </c>
      <c r="G211" s="103" t="e">
        <f>New_missions!G20+New_missions!G56</f>
        <v>#REF!</v>
      </c>
      <c r="H211" s="103" t="e">
        <f>New_missions!H20+New_missions!H56</f>
        <v>#REF!</v>
      </c>
      <c r="I211" s="103" t="e">
        <f>New_missions!I20+New_missions!I56</f>
        <v>#REF!</v>
      </c>
      <c r="J211" s="103" t="e">
        <f>New_missions!J20+New_missions!J56</f>
        <v>#REF!</v>
      </c>
      <c r="K211" s="103" t="e">
        <f>New_missions!K20+New_missions!K56</f>
        <v>#REF!</v>
      </c>
      <c r="L211" s="103" t="e">
        <f>New_missions!L20+New_missions!L56</f>
        <v>#REF!</v>
      </c>
      <c r="M211" s="103" t="e">
        <f>New_missions!M20+New_missions!M56</f>
        <v>#REF!</v>
      </c>
      <c r="N211" s="103" t="e">
        <f>New_missions!N20+New_missions!N56</f>
        <v>#REF!</v>
      </c>
      <c r="O211" s="103" t="e">
        <f>New_missions!O20+New_missions!O56</f>
        <v>#REF!</v>
      </c>
      <c r="P211" s="103" t="e">
        <f>New_missions!P20+New_missions!P56</f>
        <v>#REF!</v>
      </c>
      <c r="Q211" s="103" t="e">
        <f>New_missions!Q20+New_missions!Q56</f>
        <v>#REF!</v>
      </c>
      <c r="R211" s="103" t="e">
        <f>New_missions!R20+New_missions!R56</f>
        <v>#REF!</v>
      </c>
      <c r="S211" s="103" t="e">
        <f>New_missions!S20+New_missions!S56</f>
        <v>#REF!</v>
      </c>
      <c r="T211" s="103" t="e">
        <f>New_missions!T20+New_missions!T56</f>
        <v>#REF!</v>
      </c>
      <c r="U211" s="103" t="e">
        <f>New_missions!U20+New_missions!U56</f>
        <v>#REF!</v>
      </c>
      <c r="V211" s="103" t="e">
        <f>New_missions!V20+New_missions!V56</f>
        <v>#REF!</v>
      </c>
    </row>
    <row r="212" spans="1:22" x14ac:dyDescent="0.25">
      <c r="A212" s="96" t="str">
        <f t="shared" si="115"/>
        <v>New</v>
      </c>
      <c r="B212" s="96" t="str">
        <f t="shared" si="115"/>
        <v>Terrestrial &amp; Aerial</v>
      </c>
      <c r="C212" s="103">
        <f ca="1">New_missions!C21+New_missions!C57</f>
        <v>-0.3</v>
      </c>
      <c r="D212" s="103">
        <f ca="1">New_missions!D21+New_missions!D57</f>
        <v>0.4</v>
      </c>
      <c r="E212" s="103">
        <f ca="1">New_missions!E21+New_missions!E57</f>
        <v>0.10000000000000009</v>
      </c>
      <c r="F212" s="103">
        <f ca="1">New_missions!F21+New_missions!F57</f>
        <v>-0.19999999999999996</v>
      </c>
      <c r="G212" s="103">
        <f ca="1">New_missions!G21+New_missions!G57</f>
        <v>-0.5</v>
      </c>
      <c r="H212" s="103">
        <f ca="1">New_missions!H21+New_missions!H57</f>
        <v>0.19999999999999996</v>
      </c>
      <c r="I212" s="103">
        <f ca="1">New_missions!I21+New_missions!I57</f>
        <v>-0.10000000000000009</v>
      </c>
      <c r="J212" s="103">
        <f ca="1">New_missions!J21+New_missions!J57</f>
        <v>-0.39999999999999991</v>
      </c>
      <c r="K212" s="103">
        <f ca="1">New_missions!K21+New_missions!K57</f>
        <v>-0.69999999999999973</v>
      </c>
      <c r="L212" s="103">
        <f ca="1">New_missions!L21+New_missions!L57</f>
        <v>-0.99999999999999956</v>
      </c>
      <c r="M212" s="103">
        <f ca="1">New_missions!M21+New_missions!M57</f>
        <v>-0.99999999999999956</v>
      </c>
      <c r="N212" s="103">
        <f ca="1">New_missions!N21+New_missions!N57</f>
        <v>-0.99999999999999956</v>
      </c>
      <c r="O212" s="103">
        <f ca="1">New_missions!O21+New_missions!O57</f>
        <v>-0.99999999999999956</v>
      </c>
      <c r="P212" s="103">
        <f ca="1">New_missions!P21+New_missions!P57</f>
        <v>-0.99999999999999956</v>
      </c>
      <c r="Q212" s="103">
        <f ca="1">New_missions!Q21+New_missions!Q57</f>
        <v>-0.99999999999999956</v>
      </c>
      <c r="R212" s="103">
        <f ca="1">New_missions!R21+New_missions!R57</f>
        <v>-0.99999999999999956</v>
      </c>
      <c r="S212" s="103">
        <f ca="1">New_missions!S21+New_missions!S57</f>
        <v>-0.99999999999999956</v>
      </c>
      <c r="T212" s="103">
        <f ca="1">New_missions!T21+New_missions!T57</f>
        <v>-0.99999999999999956</v>
      </c>
      <c r="U212" s="103">
        <f ca="1">New_missions!U21+New_missions!U57</f>
        <v>-0.99999999999999956</v>
      </c>
      <c r="V212" s="103">
        <f ca="1">New_missions!V21+New_missions!V57</f>
        <v>-0.99999999999999956</v>
      </c>
    </row>
    <row r="213" spans="1:22" x14ac:dyDescent="0.25">
      <c r="A213" s="90"/>
      <c r="B213" s="97"/>
    </row>
    <row r="214" spans="1:22" x14ac:dyDescent="0.25">
      <c r="A214" s="90"/>
      <c r="B214" s="97"/>
      <c r="C214" s="99" t="e">
        <f ca="1">SUM(C158:C212)</f>
        <v>#REF!</v>
      </c>
      <c r="D214" s="99" t="e">
        <f ca="1">SUM(D158:D212)</f>
        <v>#REF!</v>
      </c>
      <c r="E214" s="99" t="e">
        <f t="shared" ref="E214:V214" ca="1" si="116">SUM(E158:E212)</f>
        <v>#REF!</v>
      </c>
      <c r="F214" s="99" t="e">
        <f t="shared" ca="1" si="116"/>
        <v>#REF!</v>
      </c>
      <c r="G214" s="99" t="e">
        <f t="shared" ca="1" si="116"/>
        <v>#REF!</v>
      </c>
      <c r="H214" s="99" t="e">
        <f t="shared" ca="1" si="116"/>
        <v>#REF!</v>
      </c>
      <c r="I214" s="99" t="e">
        <f t="shared" ca="1" si="116"/>
        <v>#REF!</v>
      </c>
      <c r="J214" s="99" t="e">
        <f t="shared" ca="1" si="116"/>
        <v>#REF!</v>
      </c>
      <c r="K214" s="99" t="e">
        <f t="shared" ca="1" si="116"/>
        <v>#REF!</v>
      </c>
      <c r="L214" s="100" t="e">
        <f t="shared" ca="1" si="116"/>
        <v>#REF!</v>
      </c>
      <c r="M214" s="99" t="e">
        <f t="shared" ca="1" si="116"/>
        <v>#REF!</v>
      </c>
      <c r="N214" s="99" t="e">
        <f t="shared" ca="1" si="116"/>
        <v>#REF!</v>
      </c>
      <c r="O214" s="99" t="e">
        <f t="shared" ca="1" si="116"/>
        <v>#REF!</v>
      </c>
      <c r="P214" s="99" t="e">
        <f t="shared" ca="1" si="116"/>
        <v>#REF!</v>
      </c>
      <c r="Q214" s="99" t="e">
        <f t="shared" ca="1" si="116"/>
        <v>#REF!</v>
      </c>
      <c r="R214" s="99" t="e">
        <f t="shared" ca="1" si="116"/>
        <v>#REF!</v>
      </c>
      <c r="S214" s="99" t="e">
        <f t="shared" ca="1" si="116"/>
        <v>#REF!</v>
      </c>
      <c r="T214" s="99" t="e">
        <f t="shared" ca="1" si="116"/>
        <v>#REF!</v>
      </c>
      <c r="U214" s="99" t="e">
        <f t="shared" ca="1" si="116"/>
        <v>#REF!</v>
      </c>
      <c r="V214" s="99" t="e">
        <f t="shared" ca="1" si="116"/>
        <v>#REF!</v>
      </c>
    </row>
    <row r="215" spans="1:22" ht="14.4" thickBot="1" x14ac:dyDescent="0.3"/>
    <row r="216" spans="1:22" x14ac:dyDescent="0.25">
      <c r="B216" s="62" t="s">
        <v>98</v>
      </c>
      <c r="C216" s="63">
        <f>C157</f>
        <v>2021</v>
      </c>
      <c r="D216" s="63">
        <f t="shared" ref="D216:U216" si="117">D157</f>
        <v>2022</v>
      </c>
      <c r="E216" s="63">
        <f t="shared" si="117"/>
        <v>2023</v>
      </c>
      <c r="F216" s="63">
        <f t="shared" si="117"/>
        <v>2024</v>
      </c>
      <c r="G216" s="63">
        <f t="shared" si="117"/>
        <v>2025</v>
      </c>
      <c r="H216" s="63">
        <f t="shared" si="117"/>
        <v>2026</v>
      </c>
      <c r="I216" s="63">
        <f t="shared" si="117"/>
        <v>2027</v>
      </c>
      <c r="J216" s="63">
        <f t="shared" si="117"/>
        <v>2028</v>
      </c>
      <c r="K216" s="63">
        <f t="shared" si="117"/>
        <v>2029</v>
      </c>
      <c r="L216" s="80">
        <f t="shared" si="117"/>
        <v>2030</v>
      </c>
      <c r="M216" s="81">
        <f t="shared" si="117"/>
        <v>2031</v>
      </c>
      <c r="N216" s="63">
        <f t="shared" si="117"/>
        <v>2032</v>
      </c>
      <c r="O216" s="63">
        <f t="shared" si="117"/>
        <v>2033</v>
      </c>
      <c r="P216" s="63">
        <f t="shared" si="117"/>
        <v>2034</v>
      </c>
      <c r="Q216" s="63">
        <f t="shared" si="117"/>
        <v>2035</v>
      </c>
      <c r="R216" s="63">
        <f t="shared" si="117"/>
        <v>2036</v>
      </c>
      <c r="S216" s="63">
        <f t="shared" si="117"/>
        <v>2037</v>
      </c>
      <c r="T216" s="63">
        <f t="shared" si="117"/>
        <v>2038</v>
      </c>
      <c r="U216" s="63">
        <f t="shared" si="117"/>
        <v>2039</v>
      </c>
      <c r="V216" s="63">
        <f>V157</f>
        <v>2040</v>
      </c>
    </row>
    <row r="217" spans="1:22" x14ac:dyDescent="0.25">
      <c r="B217" s="39" t="s">
        <v>59</v>
      </c>
      <c r="C217" s="40">
        <f t="shared" ref="C217:L224" ca="1" si="118">SUMIF($B$158:$B$212,$B217,C$158:C$212)</f>
        <v>5.8</v>
      </c>
      <c r="D217" s="40">
        <f t="shared" ca="1" si="118"/>
        <v>5.6</v>
      </c>
      <c r="E217" s="40">
        <f t="shared" ca="1" si="118"/>
        <v>5.4</v>
      </c>
      <c r="F217" s="40">
        <f t="shared" ca="1" si="118"/>
        <v>5.2</v>
      </c>
      <c r="G217" s="40">
        <f t="shared" ca="1" si="118"/>
        <v>5</v>
      </c>
      <c r="H217" s="40">
        <f t="shared" ca="1" si="118"/>
        <v>4.8</v>
      </c>
      <c r="I217" s="40">
        <f t="shared" ca="1" si="118"/>
        <v>4.5999999999999996</v>
      </c>
      <c r="J217" s="40">
        <f t="shared" ca="1" si="118"/>
        <v>4.4000000000000004</v>
      </c>
      <c r="K217" s="40">
        <f t="shared" ca="1" si="118"/>
        <v>4.2</v>
      </c>
      <c r="L217" s="40">
        <f t="shared" ca="1" si="118"/>
        <v>4</v>
      </c>
      <c r="M217" s="40">
        <f t="shared" ref="M217:V224" ca="1" si="119">SUMIF($B$158:$B$212,$B217,M$158:M$212)</f>
        <v>4</v>
      </c>
      <c r="N217" s="40">
        <f t="shared" ca="1" si="119"/>
        <v>4</v>
      </c>
      <c r="O217" s="40">
        <f t="shared" ca="1" si="119"/>
        <v>4</v>
      </c>
      <c r="P217" s="40">
        <f t="shared" ca="1" si="119"/>
        <v>4</v>
      </c>
      <c r="Q217" s="40">
        <f t="shared" ca="1" si="119"/>
        <v>4</v>
      </c>
      <c r="R217" s="40">
        <f t="shared" ca="1" si="119"/>
        <v>4</v>
      </c>
      <c r="S217" s="40">
        <f t="shared" ca="1" si="119"/>
        <v>4</v>
      </c>
      <c r="T217" s="40">
        <f t="shared" ca="1" si="119"/>
        <v>4</v>
      </c>
      <c r="U217" s="40">
        <f t="shared" ca="1" si="119"/>
        <v>4</v>
      </c>
      <c r="V217" s="40">
        <f t="shared" ca="1" si="119"/>
        <v>4</v>
      </c>
    </row>
    <row r="218" spans="1:22" x14ac:dyDescent="0.25">
      <c r="B218" s="39" t="s">
        <v>57</v>
      </c>
      <c r="C218" s="40">
        <f t="shared" ca="1" si="118"/>
        <v>22.6</v>
      </c>
      <c r="D218" s="40">
        <f t="shared" ca="1" si="118"/>
        <v>28.2</v>
      </c>
      <c r="E218" s="40">
        <f t="shared" ca="1" si="118"/>
        <v>33.799999999999997</v>
      </c>
      <c r="F218" s="40">
        <f t="shared" ca="1" si="118"/>
        <v>39.4</v>
      </c>
      <c r="G218" s="40">
        <f t="shared" ca="1" si="118"/>
        <v>45</v>
      </c>
      <c r="H218" s="40">
        <f t="shared" ca="1" si="118"/>
        <v>50.6</v>
      </c>
      <c r="I218" s="40">
        <f t="shared" ca="1" si="118"/>
        <v>56.2</v>
      </c>
      <c r="J218" s="40">
        <f t="shared" ca="1" si="118"/>
        <v>61.800000000000004</v>
      </c>
      <c r="K218" s="40">
        <f t="shared" ca="1" si="118"/>
        <v>67.400000000000006</v>
      </c>
      <c r="L218" s="40">
        <f t="shared" ca="1" si="118"/>
        <v>73</v>
      </c>
      <c r="M218" s="40">
        <f t="shared" ca="1" si="119"/>
        <v>73</v>
      </c>
      <c r="N218" s="40">
        <f t="shared" ca="1" si="119"/>
        <v>73</v>
      </c>
      <c r="O218" s="40">
        <f t="shared" ca="1" si="119"/>
        <v>73</v>
      </c>
      <c r="P218" s="40">
        <f t="shared" ca="1" si="119"/>
        <v>73</v>
      </c>
      <c r="Q218" s="40">
        <f t="shared" ca="1" si="119"/>
        <v>73</v>
      </c>
      <c r="R218" s="40">
        <f t="shared" ca="1" si="119"/>
        <v>73</v>
      </c>
      <c r="S218" s="40">
        <f t="shared" ca="1" si="119"/>
        <v>73</v>
      </c>
      <c r="T218" s="40">
        <f t="shared" ca="1" si="119"/>
        <v>73</v>
      </c>
      <c r="U218" s="40">
        <f t="shared" ca="1" si="119"/>
        <v>73</v>
      </c>
      <c r="V218" s="40">
        <f t="shared" ca="1" si="119"/>
        <v>73</v>
      </c>
    </row>
    <row r="219" spans="1:22" x14ac:dyDescent="0.25">
      <c r="B219" s="39" t="s">
        <v>56</v>
      </c>
      <c r="C219" s="40">
        <f t="shared" ca="1" si="118"/>
        <v>8</v>
      </c>
      <c r="D219" s="40">
        <f t="shared" ca="1" si="118"/>
        <v>8</v>
      </c>
      <c r="E219" s="40">
        <f t="shared" ca="1" si="118"/>
        <v>8</v>
      </c>
      <c r="F219" s="40">
        <f t="shared" ca="1" si="118"/>
        <v>8</v>
      </c>
      <c r="G219" s="40">
        <f t="shared" ca="1" si="118"/>
        <v>8</v>
      </c>
      <c r="H219" s="40">
        <f t="shared" ca="1" si="118"/>
        <v>8</v>
      </c>
      <c r="I219" s="40">
        <f t="shared" ca="1" si="118"/>
        <v>8</v>
      </c>
      <c r="J219" s="40">
        <f t="shared" ca="1" si="118"/>
        <v>8</v>
      </c>
      <c r="K219" s="40">
        <f t="shared" ca="1" si="118"/>
        <v>8</v>
      </c>
      <c r="L219" s="40">
        <f t="shared" ca="1" si="118"/>
        <v>8</v>
      </c>
      <c r="M219" s="40">
        <f t="shared" ca="1" si="119"/>
        <v>8</v>
      </c>
      <c r="N219" s="40">
        <f t="shared" ca="1" si="119"/>
        <v>8</v>
      </c>
      <c r="O219" s="40">
        <f t="shared" ca="1" si="119"/>
        <v>8</v>
      </c>
      <c r="P219" s="40">
        <f t="shared" ca="1" si="119"/>
        <v>8</v>
      </c>
      <c r="Q219" s="40">
        <f t="shared" ca="1" si="119"/>
        <v>8</v>
      </c>
      <c r="R219" s="40">
        <f t="shared" ca="1" si="119"/>
        <v>8</v>
      </c>
      <c r="S219" s="40">
        <f t="shared" ca="1" si="119"/>
        <v>8</v>
      </c>
      <c r="T219" s="40">
        <f t="shared" ca="1" si="119"/>
        <v>8</v>
      </c>
      <c r="U219" s="40">
        <f t="shared" ca="1" si="119"/>
        <v>8</v>
      </c>
      <c r="V219" s="40">
        <f t="shared" ca="1" si="119"/>
        <v>8</v>
      </c>
    </row>
    <row r="220" spans="1:22" x14ac:dyDescent="0.25">
      <c r="B220" s="39" t="s">
        <v>96</v>
      </c>
      <c r="C220" s="40">
        <f t="shared" ca="1" si="118"/>
        <v>0</v>
      </c>
      <c r="D220" s="40">
        <f t="shared" ca="1" si="118"/>
        <v>0</v>
      </c>
      <c r="E220" s="40">
        <f t="shared" ca="1" si="118"/>
        <v>0</v>
      </c>
      <c r="F220" s="40">
        <f t="shared" ca="1" si="118"/>
        <v>0</v>
      </c>
      <c r="G220" s="40">
        <f t="shared" ca="1" si="118"/>
        <v>0</v>
      </c>
      <c r="H220" s="40">
        <f t="shared" ca="1" si="118"/>
        <v>0</v>
      </c>
      <c r="I220" s="40">
        <f t="shared" ca="1" si="118"/>
        <v>0</v>
      </c>
      <c r="J220" s="40">
        <f t="shared" ca="1" si="118"/>
        <v>0</v>
      </c>
      <c r="K220" s="40">
        <f t="shared" ca="1" si="118"/>
        <v>0</v>
      </c>
      <c r="L220" s="40">
        <f t="shared" ca="1" si="118"/>
        <v>0</v>
      </c>
      <c r="M220" s="40">
        <f t="shared" ca="1" si="119"/>
        <v>0</v>
      </c>
      <c r="N220" s="40">
        <f t="shared" ca="1" si="119"/>
        <v>0</v>
      </c>
      <c r="O220" s="40">
        <f t="shared" ca="1" si="119"/>
        <v>0</v>
      </c>
      <c r="P220" s="40">
        <f t="shared" ca="1" si="119"/>
        <v>0</v>
      </c>
      <c r="Q220" s="40">
        <f t="shared" ca="1" si="119"/>
        <v>0</v>
      </c>
      <c r="R220" s="40">
        <f t="shared" ca="1" si="119"/>
        <v>0</v>
      </c>
      <c r="S220" s="40">
        <f t="shared" ca="1" si="119"/>
        <v>0</v>
      </c>
      <c r="T220" s="40">
        <f t="shared" ca="1" si="119"/>
        <v>0</v>
      </c>
      <c r="U220" s="40">
        <f t="shared" ca="1" si="119"/>
        <v>0</v>
      </c>
      <c r="V220" s="40">
        <f t="shared" ca="1" si="119"/>
        <v>0</v>
      </c>
    </row>
    <row r="221" spans="1:22" x14ac:dyDescent="0.25">
      <c r="B221" s="39" t="s">
        <v>60</v>
      </c>
      <c r="C221" s="40">
        <f t="shared" ca="1" si="118"/>
        <v>0.9</v>
      </c>
      <c r="D221" s="40">
        <f t="shared" ca="1" si="118"/>
        <v>0.8</v>
      </c>
      <c r="E221" s="40">
        <f t="shared" ca="1" si="118"/>
        <v>0.7</v>
      </c>
      <c r="F221" s="40">
        <f t="shared" ca="1" si="118"/>
        <v>0.6</v>
      </c>
      <c r="G221" s="40">
        <f t="shared" ca="1" si="118"/>
        <v>0.5</v>
      </c>
      <c r="H221" s="40">
        <f t="shared" ca="1" si="118"/>
        <v>0.4</v>
      </c>
      <c r="I221" s="40">
        <f t="shared" ca="1" si="118"/>
        <v>0.30000000000000004</v>
      </c>
      <c r="J221" s="40">
        <f t="shared" ca="1" si="118"/>
        <v>0.20000000000000007</v>
      </c>
      <c r="K221" s="40">
        <f t="shared" ca="1" si="118"/>
        <v>0.10000000000000009</v>
      </c>
      <c r="L221" s="40">
        <f t="shared" ca="1" si="118"/>
        <v>0</v>
      </c>
      <c r="M221" s="40">
        <f t="shared" ca="1" si="119"/>
        <v>0</v>
      </c>
      <c r="N221" s="40">
        <f t="shared" ca="1" si="119"/>
        <v>0</v>
      </c>
      <c r="O221" s="40">
        <f t="shared" ca="1" si="119"/>
        <v>0</v>
      </c>
      <c r="P221" s="40">
        <f t="shared" ca="1" si="119"/>
        <v>0</v>
      </c>
      <c r="Q221" s="40">
        <f t="shared" ca="1" si="119"/>
        <v>0</v>
      </c>
      <c r="R221" s="40">
        <f t="shared" ca="1" si="119"/>
        <v>0</v>
      </c>
      <c r="S221" s="40">
        <f t="shared" ca="1" si="119"/>
        <v>0</v>
      </c>
      <c r="T221" s="40">
        <f t="shared" ca="1" si="119"/>
        <v>0</v>
      </c>
      <c r="U221" s="40">
        <f t="shared" ca="1" si="119"/>
        <v>0</v>
      </c>
      <c r="V221" s="40">
        <f t="shared" ca="1" si="119"/>
        <v>0</v>
      </c>
    </row>
    <row r="222" spans="1:22" x14ac:dyDescent="0.25">
      <c r="B222" s="39" t="s">
        <v>97</v>
      </c>
      <c r="C222" s="40">
        <f t="shared" ca="1" si="118"/>
        <v>0</v>
      </c>
      <c r="D222" s="40">
        <f t="shared" ca="1" si="118"/>
        <v>0</v>
      </c>
      <c r="E222" s="40">
        <f t="shared" ca="1" si="118"/>
        <v>0</v>
      </c>
      <c r="F222" s="40">
        <f t="shared" ca="1" si="118"/>
        <v>0</v>
      </c>
      <c r="G222" s="40">
        <f t="shared" ca="1" si="118"/>
        <v>0</v>
      </c>
      <c r="H222" s="40">
        <f t="shared" ca="1" si="118"/>
        <v>0</v>
      </c>
      <c r="I222" s="40">
        <f t="shared" ca="1" si="118"/>
        <v>0</v>
      </c>
      <c r="J222" s="40">
        <f t="shared" ca="1" si="118"/>
        <v>0</v>
      </c>
      <c r="K222" s="40">
        <f t="shared" ca="1" si="118"/>
        <v>0</v>
      </c>
      <c r="L222" s="40">
        <f t="shared" ca="1" si="118"/>
        <v>0</v>
      </c>
      <c r="M222" s="40">
        <f t="shared" ca="1" si="119"/>
        <v>0</v>
      </c>
      <c r="N222" s="40">
        <f t="shared" ca="1" si="119"/>
        <v>0</v>
      </c>
      <c r="O222" s="40">
        <f t="shared" ca="1" si="119"/>
        <v>0</v>
      </c>
      <c r="P222" s="40">
        <f t="shared" ca="1" si="119"/>
        <v>0</v>
      </c>
      <c r="Q222" s="40">
        <f t="shared" ca="1" si="119"/>
        <v>0</v>
      </c>
      <c r="R222" s="40">
        <f t="shared" ca="1" si="119"/>
        <v>0</v>
      </c>
      <c r="S222" s="40">
        <f t="shared" ca="1" si="119"/>
        <v>0</v>
      </c>
      <c r="T222" s="40">
        <f t="shared" ca="1" si="119"/>
        <v>0</v>
      </c>
      <c r="U222" s="40">
        <f t="shared" ca="1" si="119"/>
        <v>0</v>
      </c>
      <c r="V222" s="40">
        <f t="shared" ca="1" si="119"/>
        <v>0</v>
      </c>
    </row>
    <row r="223" spans="1:22" x14ac:dyDescent="0.25">
      <c r="B223" s="39" t="s">
        <v>58</v>
      </c>
      <c r="C223" s="40" t="e">
        <f t="shared" si="118"/>
        <v>#REF!</v>
      </c>
      <c r="D223" s="40" t="e">
        <f t="shared" si="118"/>
        <v>#REF!</v>
      </c>
      <c r="E223" s="40" t="e">
        <f t="shared" si="118"/>
        <v>#REF!</v>
      </c>
      <c r="F223" s="40" t="e">
        <f t="shared" si="118"/>
        <v>#REF!</v>
      </c>
      <c r="G223" s="40" t="e">
        <f t="shared" si="118"/>
        <v>#REF!</v>
      </c>
      <c r="H223" s="40" t="e">
        <f t="shared" si="118"/>
        <v>#REF!</v>
      </c>
      <c r="I223" s="40" t="e">
        <f t="shared" si="118"/>
        <v>#REF!</v>
      </c>
      <c r="J223" s="40" t="e">
        <f t="shared" si="118"/>
        <v>#REF!</v>
      </c>
      <c r="K223" s="40" t="e">
        <f t="shared" si="118"/>
        <v>#REF!</v>
      </c>
      <c r="L223" s="40" t="e">
        <f t="shared" si="118"/>
        <v>#REF!</v>
      </c>
      <c r="M223" s="40" t="e">
        <f t="shared" si="119"/>
        <v>#REF!</v>
      </c>
      <c r="N223" s="40" t="e">
        <f t="shared" si="119"/>
        <v>#REF!</v>
      </c>
      <c r="O223" s="40" t="e">
        <f t="shared" si="119"/>
        <v>#REF!</v>
      </c>
      <c r="P223" s="40" t="e">
        <f t="shared" si="119"/>
        <v>#REF!</v>
      </c>
      <c r="Q223" s="40" t="e">
        <f t="shared" si="119"/>
        <v>#REF!</v>
      </c>
      <c r="R223" s="40" t="e">
        <f t="shared" si="119"/>
        <v>#REF!</v>
      </c>
      <c r="S223" s="40" t="e">
        <f t="shared" si="119"/>
        <v>#REF!</v>
      </c>
      <c r="T223" s="40" t="e">
        <f t="shared" si="119"/>
        <v>#REF!</v>
      </c>
      <c r="U223" s="40" t="e">
        <f t="shared" si="119"/>
        <v>#REF!</v>
      </c>
      <c r="V223" s="40" t="e">
        <f t="shared" si="119"/>
        <v>#REF!</v>
      </c>
    </row>
    <row r="224" spans="1:22" ht="14.4" thickBot="1" x14ac:dyDescent="0.3">
      <c r="B224" s="45" t="s">
        <v>61</v>
      </c>
      <c r="C224" s="40">
        <f t="shared" ca="1" si="118"/>
        <v>2.7</v>
      </c>
      <c r="D224" s="40">
        <f t="shared" ca="1" si="118"/>
        <v>2.4</v>
      </c>
      <c r="E224" s="40">
        <f t="shared" ca="1" si="118"/>
        <v>2.1</v>
      </c>
      <c r="F224" s="40">
        <f t="shared" ca="1" si="118"/>
        <v>1.8</v>
      </c>
      <c r="G224" s="40">
        <f t="shared" ca="1" si="118"/>
        <v>1.5</v>
      </c>
      <c r="H224" s="40">
        <f t="shared" ca="1" si="118"/>
        <v>1.2</v>
      </c>
      <c r="I224" s="40">
        <f t="shared" ca="1" si="118"/>
        <v>0.89999999999999991</v>
      </c>
      <c r="J224" s="40">
        <f t="shared" ca="1" si="118"/>
        <v>0.60000000000000009</v>
      </c>
      <c r="K224" s="40">
        <f t="shared" ca="1" si="118"/>
        <v>0.30000000000000027</v>
      </c>
      <c r="L224" s="40">
        <f t="shared" ca="1" si="118"/>
        <v>4.4408920985006262E-16</v>
      </c>
      <c r="M224" s="40">
        <f t="shared" ca="1" si="119"/>
        <v>4.4408920985006262E-16</v>
      </c>
      <c r="N224" s="40">
        <f t="shared" ca="1" si="119"/>
        <v>4.4408920985006262E-16</v>
      </c>
      <c r="O224" s="40">
        <f t="shared" ca="1" si="119"/>
        <v>4.4408920985006262E-16</v>
      </c>
      <c r="P224" s="40">
        <f t="shared" ca="1" si="119"/>
        <v>4.4408920985006262E-16</v>
      </c>
      <c r="Q224" s="40">
        <f t="shared" ca="1" si="119"/>
        <v>4.4408920985006262E-16</v>
      </c>
      <c r="R224" s="40">
        <f t="shared" ca="1" si="119"/>
        <v>4.4408920985006262E-16</v>
      </c>
      <c r="S224" s="40">
        <f t="shared" ca="1" si="119"/>
        <v>4.4408920985006262E-16</v>
      </c>
      <c r="T224" s="40">
        <f t="shared" ca="1" si="119"/>
        <v>4.4408920985006262E-16</v>
      </c>
      <c r="U224" s="40">
        <f t="shared" ca="1" si="119"/>
        <v>4.4408920985006262E-16</v>
      </c>
      <c r="V224" s="40">
        <f t="shared" ca="1" si="119"/>
        <v>4.4408920985006262E-16</v>
      </c>
    </row>
    <row r="226" spans="1:22" x14ac:dyDescent="0.25">
      <c r="C226" s="101" t="e">
        <f ca="1">SUM(C217:C224)</f>
        <v>#REF!</v>
      </c>
      <c r="D226" s="101" t="e">
        <f t="shared" ref="D226:V226" ca="1" si="120">SUM(D217:D224)</f>
        <v>#REF!</v>
      </c>
      <c r="E226" s="101" t="e">
        <f t="shared" ca="1" si="120"/>
        <v>#REF!</v>
      </c>
      <c r="F226" s="101" t="e">
        <f t="shared" ca="1" si="120"/>
        <v>#REF!</v>
      </c>
      <c r="G226" s="101" t="e">
        <f t="shared" ca="1" si="120"/>
        <v>#REF!</v>
      </c>
      <c r="H226" s="101" t="e">
        <f t="shared" ca="1" si="120"/>
        <v>#REF!</v>
      </c>
      <c r="I226" s="101" t="e">
        <f t="shared" ca="1" si="120"/>
        <v>#REF!</v>
      </c>
      <c r="J226" s="101" t="e">
        <f t="shared" ca="1" si="120"/>
        <v>#REF!</v>
      </c>
      <c r="K226" s="101" t="e">
        <f t="shared" ca="1" si="120"/>
        <v>#REF!</v>
      </c>
      <c r="L226" s="102" t="e">
        <f t="shared" ca="1" si="120"/>
        <v>#REF!</v>
      </c>
      <c r="M226" s="101" t="e">
        <f t="shared" ca="1" si="120"/>
        <v>#REF!</v>
      </c>
      <c r="N226" s="101" t="e">
        <f t="shared" ca="1" si="120"/>
        <v>#REF!</v>
      </c>
      <c r="O226" s="101" t="e">
        <f t="shared" ca="1" si="120"/>
        <v>#REF!</v>
      </c>
      <c r="P226" s="101" t="e">
        <f t="shared" ca="1" si="120"/>
        <v>#REF!</v>
      </c>
      <c r="Q226" s="101" t="e">
        <f t="shared" ca="1" si="120"/>
        <v>#REF!</v>
      </c>
      <c r="R226" s="101" t="e">
        <f t="shared" ca="1" si="120"/>
        <v>#REF!</v>
      </c>
      <c r="S226" s="101" t="e">
        <f t="shared" ca="1" si="120"/>
        <v>#REF!</v>
      </c>
      <c r="T226" s="101" t="e">
        <f t="shared" ca="1" si="120"/>
        <v>#REF!</v>
      </c>
      <c r="U226" s="101" t="e">
        <f t="shared" ca="1" si="120"/>
        <v>#REF!</v>
      </c>
      <c r="V226" s="101" t="e">
        <f t="shared" ca="1" si="120"/>
        <v>#REF!</v>
      </c>
    </row>
    <row r="228" spans="1:22" ht="14.4" thickBot="1" x14ac:dyDescent="0.3">
      <c r="B228" s="3" t="s">
        <v>7</v>
      </c>
    </row>
    <row r="229" spans="1:22" x14ac:dyDescent="0.25">
      <c r="B229" s="62" t="s">
        <v>98</v>
      </c>
      <c r="C229" s="82">
        <v>2021</v>
      </c>
      <c r="D229" s="82">
        <v>2022</v>
      </c>
      <c r="E229" s="82">
        <v>2023</v>
      </c>
      <c r="F229" s="82">
        <v>2024</v>
      </c>
      <c r="G229" s="82">
        <v>2025</v>
      </c>
      <c r="H229" s="82">
        <v>2026</v>
      </c>
      <c r="I229" s="82">
        <v>2027</v>
      </c>
      <c r="J229" s="82">
        <v>2028</v>
      </c>
      <c r="K229" s="82">
        <v>2029</v>
      </c>
      <c r="L229" s="82">
        <v>2030</v>
      </c>
      <c r="M229" s="82">
        <v>2031</v>
      </c>
      <c r="N229" s="82">
        <v>2032</v>
      </c>
      <c r="O229" s="82">
        <v>2033</v>
      </c>
      <c r="P229" s="82">
        <v>2034</v>
      </c>
      <c r="Q229" s="82">
        <v>2035</v>
      </c>
      <c r="R229" s="82">
        <v>2036</v>
      </c>
      <c r="S229" s="82">
        <v>2037</v>
      </c>
      <c r="T229" s="82">
        <v>2038</v>
      </c>
      <c r="U229" s="82">
        <v>2039</v>
      </c>
      <c r="V229" s="82">
        <v>2040</v>
      </c>
    </row>
    <row r="230" spans="1:22" x14ac:dyDescent="0.25">
      <c r="B230" s="39" t="s">
        <v>111</v>
      </c>
      <c r="C230" s="96">
        <f>SUM(C158:C204)</f>
        <v>42</v>
      </c>
      <c r="D230" s="96">
        <f t="shared" ref="D230:V230" si="121">SUM(D158:D204)</f>
        <v>38</v>
      </c>
      <c r="E230" s="96">
        <f t="shared" si="121"/>
        <v>32</v>
      </c>
      <c r="F230" s="96">
        <f t="shared" si="121"/>
        <v>29</v>
      </c>
      <c r="G230" s="96">
        <f t="shared" si="121"/>
        <v>24</v>
      </c>
      <c r="H230" s="96">
        <f t="shared" si="121"/>
        <v>20</v>
      </c>
      <c r="I230" s="96">
        <f t="shared" si="121"/>
        <v>17</v>
      </c>
      <c r="J230" s="96">
        <f t="shared" si="121"/>
        <v>15</v>
      </c>
      <c r="K230" s="96">
        <f t="shared" si="121"/>
        <v>15</v>
      </c>
      <c r="L230" s="96">
        <f t="shared" si="121"/>
        <v>15</v>
      </c>
      <c r="M230" s="96">
        <f t="shared" si="121"/>
        <v>13</v>
      </c>
      <c r="N230" s="96">
        <f t="shared" si="121"/>
        <v>13</v>
      </c>
      <c r="O230" s="96">
        <f t="shared" si="121"/>
        <v>13</v>
      </c>
      <c r="P230" s="96">
        <f t="shared" si="121"/>
        <v>13</v>
      </c>
      <c r="Q230" s="96">
        <f t="shared" si="121"/>
        <v>13</v>
      </c>
      <c r="R230" s="96">
        <f t="shared" si="121"/>
        <v>13</v>
      </c>
      <c r="S230" s="96">
        <f t="shared" si="121"/>
        <v>13</v>
      </c>
      <c r="T230" s="96">
        <f t="shared" si="121"/>
        <v>13</v>
      </c>
      <c r="U230" s="96">
        <f t="shared" si="121"/>
        <v>13</v>
      </c>
      <c r="V230" s="96">
        <f t="shared" si="121"/>
        <v>13</v>
      </c>
    </row>
    <row r="231" spans="1:22" x14ac:dyDescent="0.25">
      <c r="B231" s="39" t="s">
        <v>112</v>
      </c>
      <c r="C231" s="103" t="e">
        <f ca="1">SUM(C205:C212)</f>
        <v>#REF!</v>
      </c>
      <c r="D231" s="103" t="e">
        <f t="shared" ref="D231:V231" ca="1" si="122">SUM(D205:D212)</f>
        <v>#REF!</v>
      </c>
      <c r="E231" s="103" t="e">
        <f t="shared" ca="1" si="122"/>
        <v>#REF!</v>
      </c>
      <c r="F231" s="103" t="e">
        <f t="shared" ca="1" si="122"/>
        <v>#REF!</v>
      </c>
      <c r="G231" s="103" t="e">
        <f t="shared" ca="1" si="122"/>
        <v>#REF!</v>
      </c>
      <c r="H231" s="103" t="e">
        <f t="shared" ca="1" si="122"/>
        <v>#REF!</v>
      </c>
      <c r="I231" s="103" t="e">
        <f t="shared" ca="1" si="122"/>
        <v>#REF!</v>
      </c>
      <c r="J231" s="103" t="e">
        <f t="shared" ca="1" si="122"/>
        <v>#REF!</v>
      </c>
      <c r="K231" s="103" t="e">
        <f t="shared" ca="1" si="122"/>
        <v>#REF!</v>
      </c>
      <c r="L231" s="103" t="e">
        <f t="shared" ca="1" si="122"/>
        <v>#REF!</v>
      </c>
      <c r="M231" s="103" t="e">
        <f t="shared" ca="1" si="122"/>
        <v>#REF!</v>
      </c>
      <c r="N231" s="103" t="e">
        <f t="shared" ca="1" si="122"/>
        <v>#REF!</v>
      </c>
      <c r="O231" s="103" t="e">
        <f t="shared" ca="1" si="122"/>
        <v>#REF!</v>
      </c>
      <c r="P231" s="103" t="e">
        <f t="shared" ca="1" si="122"/>
        <v>#REF!</v>
      </c>
      <c r="Q231" s="103" t="e">
        <f t="shared" ca="1" si="122"/>
        <v>#REF!</v>
      </c>
      <c r="R231" s="103" t="e">
        <f t="shared" ca="1" si="122"/>
        <v>#REF!</v>
      </c>
      <c r="S231" s="103" t="e">
        <f t="shared" ca="1" si="122"/>
        <v>#REF!</v>
      </c>
      <c r="T231" s="103" t="e">
        <f t="shared" ca="1" si="122"/>
        <v>#REF!</v>
      </c>
      <c r="U231" s="103" t="e">
        <f t="shared" ca="1" si="122"/>
        <v>#REF!</v>
      </c>
      <c r="V231" s="103" t="e">
        <f t="shared" ca="1" si="122"/>
        <v>#REF!</v>
      </c>
    </row>
    <row r="233" spans="1:22" ht="14.4" x14ac:dyDescent="0.3">
      <c r="A233" s="104" t="s">
        <v>150</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A3B22-75F5-454B-AFD2-4420D36E43E8}">
  <sheetPr codeName="Sheet22">
    <tabColor rgb="FFFFFF00"/>
  </sheetPr>
  <dimension ref="A1:Y54"/>
  <sheetViews>
    <sheetView zoomScaleNormal="100" workbookViewId="0">
      <selection activeCell="H71" sqref="H71"/>
    </sheetView>
  </sheetViews>
  <sheetFormatPr defaultRowHeight="13.8" x14ac:dyDescent="0.25"/>
  <cols>
    <col min="1" max="1" width="21.6640625" style="3" customWidth="1"/>
    <col min="2" max="2" width="52.44140625" style="3" customWidth="1"/>
    <col min="3" max="22" width="9.44140625" style="90" customWidth="1"/>
    <col min="23" max="23" width="11.33203125" style="90" bestFit="1" customWidth="1"/>
    <col min="24" max="24" width="30.6640625" style="111" customWidth="1"/>
    <col min="25" max="16384" width="8.88671875" style="3"/>
  </cols>
  <sheetData>
    <row r="1" spans="1:25" s="12" customFormat="1" x14ac:dyDescent="0.25">
      <c r="A1" s="33" t="s">
        <v>32</v>
      </c>
      <c r="B1" s="33" t="s">
        <v>98</v>
      </c>
      <c r="C1" s="83">
        <v>2021</v>
      </c>
      <c r="D1" s="84">
        <v>2022</v>
      </c>
      <c r="E1" s="83">
        <v>2023</v>
      </c>
      <c r="F1" s="84">
        <v>2024</v>
      </c>
      <c r="G1" s="83">
        <v>2025</v>
      </c>
      <c r="H1" s="84">
        <v>2026</v>
      </c>
      <c r="I1" s="83">
        <v>2027</v>
      </c>
      <c r="J1" s="84">
        <v>2028</v>
      </c>
      <c r="K1" s="83">
        <v>2029</v>
      </c>
      <c r="L1" s="84">
        <v>2030</v>
      </c>
      <c r="M1" s="83">
        <v>2031</v>
      </c>
      <c r="N1" s="84">
        <v>2032</v>
      </c>
      <c r="O1" s="83">
        <v>2033</v>
      </c>
      <c r="P1" s="84">
        <v>2034</v>
      </c>
      <c r="Q1" s="83">
        <v>2035</v>
      </c>
      <c r="R1" s="84">
        <v>2036</v>
      </c>
      <c r="S1" s="83">
        <v>2037</v>
      </c>
      <c r="T1" s="84">
        <v>2038</v>
      </c>
      <c r="U1" s="83">
        <v>2039</v>
      </c>
      <c r="V1" s="84">
        <v>2040</v>
      </c>
      <c r="W1" s="85"/>
      <c r="X1" s="50" t="s">
        <v>218</v>
      </c>
    </row>
    <row r="2" spans="1:25" x14ac:dyDescent="0.25">
      <c r="A2" s="35" t="s">
        <v>63</v>
      </c>
      <c r="B2" s="36" t="s">
        <v>57</v>
      </c>
      <c r="C2" s="106"/>
      <c r="D2" s="106"/>
      <c r="E2" s="106"/>
      <c r="F2" s="106"/>
      <c r="G2" s="106"/>
      <c r="H2" s="106"/>
      <c r="I2" s="106"/>
      <c r="J2" s="106"/>
      <c r="K2" s="106"/>
      <c r="L2" s="106"/>
      <c r="M2" s="106"/>
      <c r="N2" s="106"/>
      <c r="O2" s="106"/>
      <c r="P2" s="106"/>
      <c r="Q2" s="106"/>
      <c r="R2" s="106"/>
      <c r="S2" s="106"/>
      <c r="T2" s="106"/>
      <c r="U2" s="106"/>
      <c r="V2" s="106"/>
      <c r="W2" s="3"/>
    </row>
    <row r="3" spans="1:25" x14ac:dyDescent="0.25">
      <c r="A3" s="35" t="s">
        <v>33</v>
      </c>
      <c r="B3" s="36" t="s">
        <v>57</v>
      </c>
      <c r="C3" s="106">
        <v>2249.4702694444441</v>
      </c>
      <c r="D3" s="106">
        <v>1189.7750000000001</v>
      </c>
      <c r="E3" s="106">
        <v>649.57638888888891</v>
      </c>
      <c r="F3" s="106">
        <v>1663.1641649999997</v>
      </c>
      <c r="G3" s="106">
        <v>1663.1641649999997</v>
      </c>
      <c r="H3" s="106">
        <v>1663.1641649999997</v>
      </c>
      <c r="I3" s="106">
        <v>1663.1641649999997</v>
      </c>
      <c r="J3" s="106">
        <v>1663.1641649999997</v>
      </c>
      <c r="K3" s="106">
        <v>1663.1641649999997</v>
      </c>
      <c r="L3" s="106">
        <v>1663.1641649999997</v>
      </c>
      <c r="M3" s="106">
        <v>1663.1641649999997</v>
      </c>
      <c r="N3" s="106">
        <v>1663.1641649999997</v>
      </c>
      <c r="O3" s="106">
        <v>1663.1641649999997</v>
      </c>
      <c r="P3" s="106">
        <v>1663.1641649999997</v>
      </c>
      <c r="Q3" s="106">
        <v>1663.1641649999997</v>
      </c>
      <c r="R3" s="106">
        <v>1663.1641649999997</v>
      </c>
      <c r="S3" s="106">
        <v>1663.1641649999997</v>
      </c>
      <c r="T3" s="106">
        <v>1663.1641649999997</v>
      </c>
      <c r="U3" s="106">
        <v>1663.1641649999997</v>
      </c>
      <c r="V3" s="106">
        <v>1663.1641649999997</v>
      </c>
      <c r="W3" s="89"/>
      <c r="X3" s="147">
        <f>IFERROR(SUM(C3:V3)/COUNT(C3:V3),"-")</f>
        <v>1618.1306231666658</v>
      </c>
      <c r="Y3" s="112"/>
    </row>
    <row r="4" spans="1:25" x14ac:dyDescent="0.25">
      <c r="A4" s="35" t="s">
        <v>65</v>
      </c>
      <c r="B4" s="36" t="s">
        <v>57</v>
      </c>
      <c r="C4" s="106">
        <v>1151.5091666666667</v>
      </c>
      <c r="D4" s="106">
        <v>1164.4527777777778</v>
      </c>
      <c r="E4" s="106">
        <v>862.00805555555553</v>
      </c>
      <c r="F4" s="106">
        <v>1093.0107777777775</v>
      </c>
      <c r="G4" s="106">
        <v>1093.0107777777775</v>
      </c>
      <c r="H4" s="106">
        <v>1093.0107777777775</v>
      </c>
      <c r="I4" s="106">
        <v>1093.0107777777775</v>
      </c>
      <c r="J4" s="106">
        <v>1093.0107777777775</v>
      </c>
      <c r="K4" s="106">
        <v>1093.0107777777775</v>
      </c>
      <c r="L4" s="106">
        <v>1093.0107777777775</v>
      </c>
      <c r="M4" s="106">
        <v>1093.0107777777775</v>
      </c>
      <c r="N4" s="106">
        <v>1093.0107777777775</v>
      </c>
      <c r="O4" s="106">
        <v>1093.0107777777775</v>
      </c>
      <c r="P4" s="106">
        <v>1093.0107777777775</v>
      </c>
      <c r="Q4" s="106">
        <v>1093.0107777777775</v>
      </c>
      <c r="R4" s="106">
        <v>1093.0107777777775</v>
      </c>
      <c r="S4" s="106">
        <v>1093.0107777777775</v>
      </c>
      <c r="T4" s="106">
        <v>1093.0107777777775</v>
      </c>
      <c r="U4" s="106">
        <v>1093.0107777777775</v>
      </c>
      <c r="V4" s="106">
        <v>1093.0107777777775</v>
      </c>
      <c r="W4" s="89"/>
      <c r="X4" s="147">
        <f t="shared" ref="X4:X48" si="0">IFERROR(SUM(C4:V4)/COUNT(C4:V4),"-")</f>
        <v>1087.9576611111108</v>
      </c>
    </row>
    <row r="5" spans="1:25" x14ac:dyDescent="0.25">
      <c r="A5" s="35" t="s">
        <v>66</v>
      </c>
      <c r="B5" s="42" t="s">
        <v>64</v>
      </c>
      <c r="C5" s="106"/>
      <c r="D5" s="106"/>
      <c r="E5" s="106"/>
      <c r="F5" s="106"/>
      <c r="G5" s="106"/>
      <c r="H5" s="106"/>
      <c r="I5" s="106"/>
      <c r="J5" s="106"/>
      <c r="K5" s="106"/>
      <c r="L5" s="106"/>
      <c r="M5" s="106"/>
      <c r="N5" s="106"/>
      <c r="O5" s="106"/>
      <c r="P5" s="106"/>
      <c r="Q5" s="106"/>
      <c r="R5" s="106"/>
      <c r="S5" s="106"/>
      <c r="T5" s="106"/>
      <c r="U5" s="106"/>
      <c r="V5" s="106"/>
      <c r="W5" s="3"/>
      <c r="X5" s="147" t="str">
        <f t="shared" si="0"/>
        <v>-</v>
      </c>
    </row>
    <row r="6" spans="1:25" x14ac:dyDescent="0.25">
      <c r="A6" s="35" t="s">
        <v>67</v>
      </c>
      <c r="B6" s="43" t="s">
        <v>58</v>
      </c>
      <c r="C6" s="106">
        <v>30.559216666666664</v>
      </c>
      <c r="D6" s="106">
        <v>69.774163888888879</v>
      </c>
      <c r="E6" s="106">
        <v>18.289311111111111</v>
      </c>
      <c r="F6" s="106">
        <v>35.440637222222215</v>
      </c>
      <c r="G6" s="106">
        <v>35.440637222222215</v>
      </c>
      <c r="H6" s="106">
        <v>35.440637222222215</v>
      </c>
      <c r="I6" s="106">
        <v>35.440637222222215</v>
      </c>
      <c r="J6" s="106">
        <v>35.440637222222215</v>
      </c>
      <c r="K6" s="106">
        <v>35.440637222222215</v>
      </c>
      <c r="L6" s="106">
        <v>35.440637222222215</v>
      </c>
      <c r="M6" s="106">
        <v>35.440637222222215</v>
      </c>
      <c r="N6" s="106">
        <v>35.440637222222215</v>
      </c>
      <c r="O6" s="106">
        <v>35.440637222222215</v>
      </c>
      <c r="P6" s="106">
        <v>35.440637222222215</v>
      </c>
      <c r="Q6" s="106">
        <v>35.440637222222215</v>
      </c>
      <c r="R6" s="106">
        <v>35.440637222222215</v>
      </c>
      <c r="S6" s="106">
        <v>35.440637222222215</v>
      </c>
      <c r="T6" s="106">
        <v>35.440637222222215</v>
      </c>
      <c r="U6" s="106">
        <v>35.440637222222215</v>
      </c>
      <c r="V6" s="106">
        <v>35.440637222222215</v>
      </c>
      <c r="W6" s="3"/>
      <c r="X6" s="147">
        <f t="shared" si="0"/>
        <v>36.055676222222218</v>
      </c>
    </row>
    <row r="7" spans="1:25" x14ac:dyDescent="0.25">
      <c r="A7" s="35" t="s">
        <v>68</v>
      </c>
      <c r="B7" s="36" t="s">
        <v>57</v>
      </c>
      <c r="C7" s="106">
        <v>667.42555555555555</v>
      </c>
      <c r="D7" s="106">
        <v>707.53916666666669</v>
      </c>
      <c r="E7" s="106">
        <v>608.43833333333339</v>
      </c>
      <c r="F7" s="106">
        <v>671.11811111111115</v>
      </c>
      <c r="G7" s="106">
        <v>671.11811111111115</v>
      </c>
      <c r="H7" s="106">
        <v>671.11811111111115</v>
      </c>
      <c r="I7" s="106">
        <v>671.11811111111115</v>
      </c>
      <c r="J7" s="106">
        <v>671.11811111111115</v>
      </c>
      <c r="K7" s="106">
        <v>671.11811111111115</v>
      </c>
      <c r="L7" s="106">
        <v>671.11811111111115</v>
      </c>
      <c r="M7" s="106">
        <v>671.11811111111115</v>
      </c>
      <c r="N7" s="106">
        <v>671.11811111111115</v>
      </c>
      <c r="O7" s="106">
        <v>671.11811111111115</v>
      </c>
      <c r="P7" s="106">
        <v>671.11811111111115</v>
      </c>
      <c r="Q7" s="106">
        <v>671.11811111111115</v>
      </c>
      <c r="R7" s="106">
        <v>671.11811111111115</v>
      </c>
      <c r="S7" s="106">
        <v>671.11811111111115</v>
      </c>
      <c r="T7" s="106">
        <v>671.11811111111115</v>
      </c>
      <c r="U7" s="106">
        <v>671.11811111111115</v>
      </c>
      <c r="V7" s="106">
        <v>671.11811111111115</v>
      </c>
      <c r="W7" s="3"/>
      <c r="X7" s="147">
        <f t="shared" si="0"/>
        <v>669.62054722222206</v>
      </c>
    </row>
    <row r="8" spans="1:25" x14ac:dyDescent="0.25">
      <c r="A8" s="35" t="s">
        <v>34</v>
      </c>
      <c r="B8" s="44" t="s">
        <v>64</v>
      </c>
      <c r="C8" s="106">
        <v>508.14004722222222</v>
      </c>
      <c r="D8" s="106">
        <v>377.5913888888889</v>
      </c>
      <c r="E8" s="106">
        <v>307.24861111111113</v>
      </c>
      <c r="F8" s="106">
        <v>392.20349666666669</v>
      </c>
      <c r="G8" s="106">
        <v>392.20349666666669</v>
      </c>
      <c r="H8" s="106">
        <v>392.20349666666669</v>
      </c>
      <c r="I8" s="106">
        <v>392.20349666666669</v>
      </c>
      <c r="J8" s="106">
        <v>392.20349666666669</v>
      </c>
      <c r="K8" s="106">
        <v>392.20349666666669</v>
      </c>
      <c r="L8" s="106">
        <v>392.20349666666669</v>
      </c>
      <c r="M8" s="106">
        <v>392.20349666666669</v>
      </c>
      <c r="N8" s="106">
        <v>392.20349666666669</v>
      </c>
      <c r="O8" s="106">
        <v>392.20349666666669</v>
      </c>
      <c r="P8" s="106">
        <v>392.20349666666669</v>
      </c>
      <c r="Q8" s="106">
        <v>392.20349666666669</v>
      </c>
      <c r="R8" s="106">
        <v>392.20349666666669</v>
      </c>
      <c r="S8" s="106">
        <v>392.20349666666669</v>
      </c>
      <c r="T8" s="106">
        <v>392.20349666666669</v>
      </c>
      <c r="U8" s="106">
        <v>392.20349666666669</v>
      </c>
      <c r="V8" s="106">
        <v>392.20349666666669</v>
      </c>
      <c r="W8" s="3"/>
      <c r="X8" s="147">
        <f t="shared" si="0"/>
        <v>393.0219745277779</v>
      </c>
    </row>
    <row r="9" spans="1:25" x14ac:dyDescent="0.25">
      <c r="A9" s="35" t="s">
        <v>69</v>
      </c>
      <c r="B9" s="36" t="s">
        <v>57</v>
      </c>
      <c r="C9" s="106"/>
      <c r="D9" s="106"/>
      <c r="E9" s="106"/>
      <c r="F9" s="106"/>
      <c r="G9" s="106"/>
      <c r="H9" s="106"/>
      <c r="I9" s="106"/>
      <c r="J9" s="106"/>
      <c r="K9" s="106"/>
      <c r="L9" s="106"/>
      <c r="M9" s="106"/>
      <c r="N9" s="106"/>
      <c r="O9" s="106"/>
      <c r="P9" s="106"/>
      <c r="Q9" s="106"/>
      <c r="R9" s="106"/>
      <c r="S9" s="106"/>
      <c r="T9" s="106"/>
      <c r="U9" s="106"/>
      <c r="V9" s="106"/>
      <c r="W9" s="3"/>
      <c r="X9" s="147" t="str">
        <f t="shared" si="0"/>
        <v>-</v>
      </c>
    </row>
    <row r="10" spans="1:25" x14ac:dyDescent="0.25">
      <c r="A10" s="35" t="s">
        <v>70</v>
      </c>
      <c r="B10" s="43" t="s">
        <v>59</v>
      </c>
      <c r="C10" s="106">
        <v>1178.5658305555555</v>
      </c>
      <c r="D10" s="106">
        <v>779.39891388888896</v>
      </c>
      <c r="E10" s="106">
        <v>4.2386111111111111</v>
      </c>
      <c r="F10" s="106">
        <v>871.54136999999992</v>
      </c>
      <c r="G10" s="106">
        <v>871.54136999999992</v>
      </c>
      <c r="H10" s="106">
        <v>871.54136999999992</v>
      </c>
      <c r="I10" s="106">
        <v>871.54136999999992</v>
      </c>
      <c r="J10" s="106">
        <v>871.54136999999992</v>
      </c>
      <c r="K10" s="106">
        <v>871.54136999999992</v>
      </c>
      <c r="L10" s="106">
        <v>871.54136999999992</v>
      </c>
      <c r="M10" s="106">
        <v>871.54136999999992</v>
      </c>
      <c r="N10" s="106">
        <v>871.54136999999992</v>
      </c>
      <c r="O10" s="106">
        <v>871.54136999999992</v>
      </c>
      <c r="P10" s="106">
        <v>871.54136999999992</v>
      </c>
      <c r="Q10" s="106">
        <v>871.54136999999992</v>
      </c>
      <c r="R10" s="106">
        <v>871.54136999999992</v>
      </c>
      <c r="S10" s="106">
        <v>871.54136999999992</v>
      </c>
      <c r="T10" s="106">
        <v>871.54136999999992</v>
      </c>
      <c r="U10" s="106">
        <v>871.54136999999992</v>
      </c>
      <c r="V10" s="106">
        <v>871.54136999999992</v>
      </c>
      <c r="W10" s="3"/>
      <c r="X10" s="147">
        <f t="shared" si="0"/>
        <v>838.92033227777733</v>
      </c>
    </row>
    <row r="11" spans="1:25" x14ac:dyDescent="0.25">
      <c r="A11" s="35" t="s">
        <v>71</v>
      </c>
      <c r="B11" s="43" t="s">
        <v>58</v>
      </c>
      <c r="C11" s="106"/>
      <c r="D11" s="106"/>
      <c r="E11" s="106"/>
      <c r="F11" s="106"/>
      <c r="G11" s="106"/>
      <c r="H11" s="106"/>
      <c r="I11" s="106"/>
      <c r="J11" s="106"/>
      <c r="K11" s="106"/>
      <c r="L11" s="106"/>
      <c r="M11" s="106"/>
      <c r="N11" s="106"/>
      <c r="O11" s="106"/>
      <c r="P11" s="106"/>
      <c r="Q11" s="106"/>
      <c r="R11" s="106"/>
      <c r="S11" s="106"/>
      <c r="T11" s="106"/>
      <c r="U11" s="106"/>
      <c r="V11" s="106"/>
      <c r="W11" s="3"/>
      <c r="X11" s="147" t="str">
        <f t="shared" si="0"/>
        <v>-</v>
      </c>
    </row>
    <row r="12" spans="1:25" x14ac:dyDescent="0.25">
      <c r="A12" s="35" t="s">
        <v>72</v>
      </c>
      <c r="B12" s="42" t="s">
        <v>59</v>
      </c>
      <c r="C12" s="106"/>
      <c r="D12" s="106"/>
      <c r="E12" s="106"/>
      <c r="F12" s="106"/>
      <c r="G12" s="106"/>
      <c r="H12" s="106"/>
      <c r="I12" s="106"/>
      <c r="J12" s="106"/>
      <c r="K12" s="106"/>
      <c r="L12" s="106"/>
      <c r="M12" s="106"/>
      <c r="N12" s="106"/>
      <c r="O12" s="106"/>
      <c r="P12" s="106"/>
      <c r="Q12" s="106"/>
      <c r="R12" s="106"/>
      <c r="S12" s="106"/>
      <c r="T12" s="106"/>
      <c r="U12" s="106"/>
      <c r="V12" s="106"/>
      <c r="W12" s="3"/>
      <c r="X12" s="147" t="str">
        <f t="shared" si="0"/>
        <v>-</v>
      </c>
    </row>
    <row r="13" spans="1:25" x14ac:dyDescent="0.25">
      <c r="A13" s="35" t="s">
        <v>82</v>
      </c>
      <c r="B13" s="44" t="s">
        <v>64</v>
      </c>
      <c r="C13" s="106"/>
      <c r="D13" s="106"/>
      <c r="E13" s="106"/>
      <c r="F13" s="106"/>
      <c r="G13" s="106"/>
      <c r="H13" s="106"/>
      <c r="I13" s="106"/>
      <c r="J13" s="106"/>
      <c r="K13" s="106"/>
      <c r="L13" s="106"/>
      <c r="M13" s="106"/>
      <c r="N13" s="106"/>
      <c r="O13" s="106"/>
      <c r="P13" s="106"/>
      <c r="Q13" s="106"/>
      <c r="R13" s="106"/>
      <c r="S13" s="106"/>
      <c r="T13" s="106"/>
      <c r="U13" s="106"/>
      <c r="V13" s="106"/>
      <c r="W13" s="3"/>
      <c r="X13" s="147" t="str">
        <f t="shared" si="0"/>
        <v>-</v>
      </c>
    </row>
    <row r="14" spans="1:25" x14ac:dyDescent="0.25">
      <c r="A14" s="35" t="s">
        <v>35</v>
      </c>
      <c r="B14" s="36" t="s">
        <v>57</v>
      </c>
      <c r="C14" s="106">
        <v>851.36055555555549</v>
      </c>
      <c r="D14" s="106">
        <v>921.41561944444436</v>
      </c>
      <c r="E14" s="106">
        <v>793.34499999999991</v>
      </c>
      <c r="F14" s="106">
        <v>796.60534611111109</v>
      </c>
      <c r="G14" s="106">
        <v>796.60534611111109</v>
      </c>
      <c r="H14" s="106">
        <v>796.60534611111109</v>
      </c>
      <c r="I14" s="106">
        <v>796.60534611111109</v>
      </c>
      <c r="J14" s="106">
        <v>796.60534611111109</v>
      </c>
      <c r="K14" s="106">
        <v>796.60534611111109</v>
      </c>
      <c r="L14" s="106">
        <v>796.60534611111109</v>
      </c>
      <c r="M14" s="106">
        <v>796.60534611111109</v>
      </c>
      <c r="N14" s="106">
        <v>796.60534611111109</v>
      </c>
      <c r="O14" s="106">
        <v>796.60534611111109</v>
      </c>
      <c r="P14" s="106">
        <v>796.60534611111109</v>
      </c>
      <c r="Q14" s="106">
        <v>796.60534611111109</v>
      </c>
      <c r="R14" s="106">
        <v>796.60534611111109</v>
      </c>
      <c r="S14" s="106">
        <v>796.60534611111109</v>
      </c>
      <c r="T14" s="106">
        <v>796.60534611111109</v>
      </c>
      <c r="U14" s="106">
        <v>796.60534611111109</v>
      </c>
      <c r="V14" s="106">
        <v>796.60534611111109</v>
      </c>
      <c r="W14" s="3"/>
      <c r="X14" s="147">
        <f t="shared" si="0"/>
        <v>805.42060294444468</v>
      </c>
    </row>
    <row r="15" spans="1:25" x14ac:dyDescent="0.25">
      <c r="A15" s="48" t="s">
        <v>83</v>
      </c>
      <c r="B15" s="36" t="s">
        <v>56</v>
      </c>
      <c r="C15" s="106"/>
      <c r="D15" s="106"/>
      <c r="E15" s="106"/>
      <c r="F15" s="106"/>
      <c r="G15" s="106"/>
      <c r="H15" s="106"/>
      <c r="I15" s="106"/>
      <c r="J15" s="106"/>
      <c r="K15" s="106"/>
      <c r="L15" s="106"/>
      <c r="M15" s="106"/>
      <c r="N15" s="106"/>
      <c r="O15" s="106"/>
      <c r="P15" s="106"/>
      <c r="Q15" s="106"/>
      <c r="R15" s="106"/>
      <c r="S15" s="106"/>
      <c r="T15" s="106"/>
      <c r="U15" s="106"/>
      <c r="V15" s="106"/>
      <c r="W15" s="3"/>
      <c r="X15" s="147" t="str">
        <f t="shared" si="0"/>
        <v>-</v>
      </c>
    </row>
    <row r="16" spans="1:25" x14ac:dyDescent="0.25">
      <c r="A16" s="48" t="s">
        <v>84</v>
      </c>
      <c r="B16" s="36" t="s">
        <v>56</v>
      </c>
      <c r="C16" s="106"/>
      <c r="D16" s="106"/>
      <c r="E16" s="106"/>
      <c r="F16" s="106"/>
      <c r="G16" s="106"/>
      <c r="H16" s="106"/>
      <c r="I16" s="106"/>
      <c r="J16" s="106"/>
      <c r="K16" s="106"/>
      <c r="L16" s="106"/>
      <c r="M16" s="106"/>
      <c r="N16" s="106"/>
      <c r="O16" s="106"/>
      <c r="P16" s="106"/>
      <c r="Q16" s="106"/>
      <c r="R16" s="106"/>
      <c r="S16" s="106"/>
      <c r="T16" s="106"/>
      <c r="U16" s="106"/>
      <c r="V16" s="106"/>
      <c r="W16" s="3"/>
      <c r="X16" s="147" t="str">
        <f t="shared" si="0"/>
        <v>-</v>
      </c>
    </row>
    <row r="17" spans="1:24" x14ac:dyDescent="0.25">
      <c r="A17" s="48" t="s">
        <v>85</v>
      </c>
      <c r="B17" s="36" t="s">
        <v>56</v>
      </c>
      <c r="C17" s="106"/>
      <c r="D17" s="106"/>
      <c r="E17" s="106"/>
      <c r="F17" s="106"/>
      <c r="G17" s="106"/>
      <c r="H17" s="106"/>
      <c r="I17" s="106"/>
      <c r="J17" s="106"/>
      <c r="K17" s="106"/>
      <c r="L17" s="106"/>
      <c r="M17" s="106"/>
      <c r="N17" s="106"/>
      <c r="O17" s="106"/>
      <c r="P17" s="106"/>
      <c r="Q17" s="106"/>
      <c r="R17" s="106"/>
      <c r="S17" s="106"/>
      <c r="T17" s="106"/>
      <c r="U17" s="106"/>
      <c r="V17" s="106"/>
      <c r="W17" s="3"/>
      <c r="X17" s="147" t="str">
        <f t="shared" si="0"/>
        <v>-</v>
      </c>
    </row>
    <row r="18" spans="1:24" x14ac:dyDescent="0.25">
      <c r="A18" s="48" t="s">
        <v>86</v>
      </c>
      <c r="B18" s="36" t="s">
        <v>56</v>
      </c>
      <c r="C18" s="106"/>
      <c r="D18" s="106"/>
      <c r="E18" s="106"/>
      <c r="F18" s="106"/>
      <c r="G18" s="106"/>
      <c r="H18" s="106"/>
      <c r="I18" s="106"/>
      <c r="J18" s="106"/>
      <c r="K18" s="106"/>
      <c r="L18" s="106"/>
      <c r="M18" s="106"/>
      <c r="N18" s="106"/>
      <c r="O18" s="106"/>
      <c r="P18" s="106"/>
      <c r="Q18" s="106"/>
      <c r="R18" s="106"/>
      <c r="S18" s="106"/>
      <c r="T18" s="106"/>
      <c r="U18" s="106"/>
      <c r="V18" s="106"/>
      <c r="W18" s="3"/>
      <c r="X18" s="147" t="str">
        <f t="shared" si="0"/>
        <v>-</v>
      </c>
    </row>
    <row r="19" spans="1:24" x14ac:dyDescent="0.25">
      <c r="A19" s="35" t="s">
        <v>36</v>
      </c>
      <c r="B19" s="36" t="s">
        <v>57</v>
      </c>
      <c r="C19" s="107">
        <v>3121.1464916666664</v>
      </c>
      <c r="D19" s="107">
        <v>3157.8943527777778</v>
      </c>
      <c r="E19" s="107">
        <v>2937.5030555555554</v>
      </c>
      <c r="F19" s="107">
        <v>3137.9728877777775</v>
      </c>
      <c r="G19" s="107">
        <v>3137.9728877777775</v>
      </c>
      <c r="H19" s="107">
        <v>3137.9728877777775</v>
      </c>
      <c r="I19" s="107">
        <v>3137.9728877777775</v>
      </c>
      <c r="J19" s="107">
        <v>3137.9728877777775</v>
      </c>
      <c r="K19" s="107">
        <v>3137.9728877777775</v>
      </c>
      <c r="L19" s="107">
        <v>3137.9728877777775</v>
      </c>
      <c r="M19" s="107">
        <v>3137.9728877777775</v>
      </c>
      <c r="N19" s="107">
        <v>3137.9728877777775</v>
      </c>
      <c r="O19" s="107">
        <v>3137.9728877777775</v>
      </c>
      <c r="P19" s="107">
        <v>3137.9728877777775</v>
      </c>
      <c r="Q19" s="107">
        <v>3137.9728877777775</v>
      </c>
      <c r="R19" s="107">
        <v>3137.9728877777775</v>
      </c>
      <c r="S19" s="107">
        <v>3137.9728877777775</v>
      </c>
      <c r="T19" s="107">
        <v>3137.9728877777775</v>
      </c>
      <c r="U19" s="107">
        <v>3137.9728877777775</v>
      </c>
      <c r="V19" s="107">
        <v>3137.9728877777775</v>
      </c>
      <c r="W19" s="3"/>
      <c r="X19" s="147">
        <f t="shared" si="0"/>
        <v>3128.1041496111093</v>
      </c>
    </row>
    <row r="20" spans="1:24" x14ac:dyDescent="0.25">
      <c r="A20" s="35" t="s">
        <v>37</v>
      </c>
      <c r="B20" s="36" t="s">
        <v>57</v>
      </c>
      <c r="C20" s="107">
        <v>3653.0924999999997</v>
      </c>
      <c r="D20" s="107">
        <v>3468.0533333333337</v>
      </c>
      <c r="E20" s="107">
        <v>3224.0014777777778</v>
      </c>
      <c r="F20" s="107">
        <v>3454.7784394444448</v>
      </c>
      <c r="G20" s="107">
        <v>3454.7784394444448</v>
      </c>
      <c r="H20" s="107">
        <v>3454.7784394444448</v>
      </c>
      <c r="I20" s="107">
        <v>3454.7784394444448</v>
      </c>
      <c r="J20" s="107">
        <v>3454.7784394444448</v>
      </c>
      <c r="K20" s="107">
        <v>3454.7784394444448</v>
      </c>
      <c r="L20" s="107">
        <v>3454.7784394444448</v>
      </c>
      <c r="M20" s="107">
        <v>3454.7784394444448</v>
      </c>
      <c r="N20" s="107">
        <v>3454.7784394444448</v>
      </c>
      <c r="O20" s="107">
        <v>3454.7784394444448</v>
      </c>
      <c r="P20" s="107">
        <v>3454.7784394444448</v>
      </c>
      <c r="Q20" s="107">
        <v>3454.7784394444448</v>
      </c>
      <c r="R20" s="107">
        <v>3454.7784394444448</v>
      </c>
      <c r="S20" s="107">
        <v>3454.7784394444448</v>
      </c>
      <c r="T20" s="107">
        <v>3454.7784394444448</v>
      </c>
      <c r="U20" s="107">
        <v>3454.7784394444448</v>
      </c>
      <c r="V20" s="107">
        <v>3454.7784394444448</v>
      </c>
      <c r="W20" s="3"/>
      <c r="X20" s="147">
        <f t="shared" si="0"/>
        <v>3453.8190390833342</v>
      </c>
    </row>
    <row r="21" spans="1:24" x14ac:dyDescent="0.25">
      <c r="A21" s="35" t="s">
        <v>40</v>
      </c>
      <c r="B21" s="49" t="s">
        <v>58</v>
      </c>
      <c r="C21" s="106"/>
      <c r="D21" s="106"/>
      <c r="E21" s="106"/>
      <c r="F21" s="106"/>
      <c r="G21" s="106"/>
      <c r="H21" s="106"/>
      <c r="I21" s="106"/>
      <c r="J21" s="106"/>
      <c r="K21" s="106"/>
      <c r="L21" s="106"/>
      <c r="M21" s="106"/>
      <c r="N21" s="106"/>
      <c r="O21" s="106"/>
      <c r="P21" s="106"/>
      <c r="Q21" s="106"/>
      <c r="R21" s="106"/>
      <c r="S21" s="106"/>
      <c r="T21" s="106"/>
      <c r="U21" s="106"/>
      <c r="V21" s="106"/>
      <c r="W21" s="3"/>
      <c r="X21" s="147" t="str">
        <f t="shared" si="0"/>
        <v>-</v>
      </c>
    </row>
    <row r="22" spans="1:24" x14ac:dyDescent="0.25">
      <c r="A22" s="35" t="s">
        <v>73</v>
      </c>
      <c r="B22" s="36" t="s">
        <v>57</v>
      </c>
      <c r="C22" s="106"/>
      <c r="D22" s="106"/>
      <c r="E22" s="106"/>
      <c r="F22" s="106"/>
      <c r="G22" s="106"/>
      <c r="H22" s="106"/>
      <c r="I22" s="106"/>
      <c r="J22" s="106"/>
      <c r="K22" s="106"/>
      <c r="L22" s="106"/>
      <c r="M22" s="106"/>
      <c r="N22" s="106"/>
      <c r="O22" s="106"/>
      <c r="P22" s="106"/>
      <c r="Q22" s="106"/>
      <c r="R22" s="106"/>
      <c r="S22" s="106"/>
      <c r="T22" s="106"/>
      <c r="U22" s="106"/>
      <c r="V22" s="106"/>
      <c r="W22" s="3"/>
      <c r="X22" s="147" t="str">
        <f t="shared" si="0"/>
        <v>-</v>
      </c>
    </row>
    <row r="23" spans="1:24" x14ac:dyDescent="0.25">
      <c r="A23" s="35" t="s">
        <v>38</v>
      </c>
      <c r="B23" s="36" t="s">
        <v>57</v>
      </c>
      <c r="C23" s="106">
        <v>21.986611111111113</v>
      </c>
      <c r="D23" s="106">
        <v>1.1333333333333333</v>
      </c>
      <c r="E23" s="106">
        <v>3.7333333333333334</v>
      </c>
      <c r="F23" s="106">
        <v>23.303841111111115</v>
      </c>
      <c r="G23" s="106">
        <v>23.303841111111115</v>
      </c>
      <c r="H23" s="106">
        <v>23.303841111111115</v>
      </c>
      <c r="I23" s="106">
        <v>23.303841111111115</v>
      </c>
      <c r="J23" s="106">
        <v>23.303841111111115</v>
      </c>
      <c r="K23" s="106">
        <v>23.303841111111115</v>
      </c>
      <c r="L23" s="106">
        <v>23.303841111111115</v>
      </c>
      <c r="M23" s="106">
        <v>23.303841111111115</v>
      </c>
      <c r="N23" s="106">
        <v>23.303841111111115</v>
      </c>
      <c r="O23" s="106">
        <v>23.303841111111115</v>
      </c>
      <c r="P23" s="106">
        <v>23.303841111111115</v>
      </c>
      <c r="Q23" s="106">
        <v>23.303841111111115</v>
      </c>
      <c r="R23" s="106">
        <v>23.303841111111115</v>
      </c>
      <c r="S23" s="106">
        <v>23.303841111111115</v>
      </c>
      <c r="T23" s="106">
        <v>23.303841111111115</v>
      </c>
      <c r="U23" s="106">
        <v>23.303841111111115</v>
      </c>
      <c r="V23" s="106">
        <v>23.303841111111115</v>
      </c>
      <c r="W23" s="3"/>
      <c r="X23" s="147">
        <f t="shared" si="0"/>
        <v>21.150928833333342</v>
      </c>
    </row>
    <row r="24" spans="1:24" s="68" customFormat="1" x14ac:dyDescent="0.25">
      <c r="A24" s="108" t="s">
        <v>39</v>
      </c>
      <c r="B24" s="109" t="s">
        <v>59</v>
      </c>
      <c r="C24" s="110">
        <v>7757.52</v>
      </c>
      <c r="D24" s="110">
        <v>7884.0724999999993</v>
      </c>
      <c r="E24" s="110">
        <v>7411.0455555555554</v>
      </c>
      <c r="F24" s="110">
        <v>7749.4853583333334</v>
      </c>
      <c r="G24" s="110">
        <v>7749.4853583333334</v>
      </c>
      <c r="H24" s="110">
        <v>7749.4853583333334</v>
      </c>
      <c r="I24" s="110">
        <v>7749.4853583333334</v>
      </c>
      <c r="J24" s="110">
        <v>7749.4853583333334</v>
      </c>
      <c r="K24" s="110">
        <v>7749.4853583333334</v>
      </c>
      <c r="L24" s="110">
        <v>7749.4853583333334</v>
      </c>
      <c r="M24" s="110">
        <v>7749.4853583333334</v>
      </c>
      <c r="N24" s="110">
        <v>7749.4853583333334</v>
      </c>
      <c r="O24" s="110">
        <v>7749.4853583333334</v>
      </c>
      <c r="P24" s="110">
        <v>7749.4853583333334</v>
      </c>
      <c r="Q24" s="110">
        <v>7749.4853583333334</v>
      </c>
      <c r="R24" s="110">
        <v>7749.4853583333334</v>
      </c>
      <c r="S24" s="110">
        <v>7749.4853583333334</v>
      </c>
      <c r="T24" s="110">
        <v>7749.4853583333334</v>
      </c>
      <c r="U24" s="110">
        <v>7749.4853583333334</v>
      </c>
      <c r="V24" s="110">
        <v>7749.4853583333334</v>
      </c>
      <c r="W24" s="3"/>
      <c r="X24" s="147">
        <f t="shared" si="0"/>
        <v>7739.6944573611108</v>
      </c>
    </row>
    <row r="25" spans="1:24" x14ac:dyDescent="0.25">
      <c r="A25" s="35" t="s">
        <v>41</v>
      </c>
      <c r="B25" s="36" t="s">
        <v>60</v>
      </c>
      <c r="C25" s="106"/>
      <c r="D25" s="106"/>
      <c r="E25" s="106"/>
      <c r="F25" s="106"/>
      <c r="G25" s="106"/>
      <c r="H25" s="106"/>
      <c r="I25" s="106"/>
      <c r="J25" s="106"/>
      <c r="K25" s="106"/>
      <c r="L25" s="106"/>
      <c r="M25" s="106"/>
      <c r="N25" s="106"/>
      <c r="O25" s="106"/>
      <c r="P25" s="106"/>
      <c r="Q25" s="106"/>
      <c r="R25" s="106"/>
      <c r="S25" s="106"/>
      <c r="T25" s="106"/>
      <c r="U25" s="106"/>
      <c r="V25" s="106"/>
      <c r="W25" s="3"/>
      <c r="X25" s="147" t="str">
        <f t="shared" si="0"/>
        <v>-</v>
      </c>
    </row>
    <row r="26" spans="1:24" x14ac:dyDescent="0.25">
      <c r="A26" s="35" t="s">
        <v>74</v>
      </c>
      <c r="B26" s="36" t="s">
        <v>57</v>
      </c>
      <c r="C26" s="106"/>
      <c r="D26" s="106"/>
      <c r="E26" s="106"/>
      <c r="F26" s="106"/>
      <c r="G26" s="106"/>
      <c r="H26" s="106"/>
      <c r="I26" s="106"/>
      <c r="J26" s="106"/>
      <c r="K26" s="106"/>
      <c r="L26" s="106"/>
      <c r="M26" s="106"/>
      <c r="N26" s="106"/>
      <c r="O26" s="106"/>
      <c r="P26" s="106"/>
      <c r="Q26" s="106"/>
      <c r="R26" s="106"/>
      <c r="S26" s="106"/>
      <c r="T26" s="106"/>
      <c r="U26" s="106"/>
      <c r="V26" s="106"/>
      <c r="W26" s="3"/>
      <c r="X26" s="147" t="str">
        <f t="shared" si="0"/>
        <v>-</v>
      </c>
    </row>
    <row r="27" spans="1:24" x14ac:dyDescent="0.25">
      <c r="A27" s="35" t="s">
        <v>75</v>
      </c>
      <c r="B27" s="36" t="s">
        <v>57</v>
      </c>
      <c r="C27" s="106"/>
      <c r="D27" s="106"/>
      <c r="E27" s="106"/>
      <c r="F27" s="106"/>
      <c r="G27" s="106"/>
      <c r="H27" s="106"/>
      <c r="I27" s="106"/>
      <c r="J27" s="106"/>
      <c r="K27" s="106"/>
      <c r="L27" s="106"/>
      <c r="M27" s="106"/>
      <c r="N27" s="106"/>
      <c r="O27" s="106"/>
      <c r="P27" s="106"/>
      <c r="Q27" s="106"/>
      <c r="R27" s="106"/>
      <c r="S27" s="106"/>
      <c r="T27" s="106"/>
      <c r="U27" s="106"/>
      <c r="V27" s="106"/>
      <c r="W27" s="3"/>
      <c r="X27" s="147" t="str">
        <f t="shared" si="0"/>
        <v>-</v>
      </c>
    </row>
    <row r="28" spans="1:24" x14ac:dyDescent="0.25">
      <c r="A28" s="35" t="s">
        <v>76</v>
      </c>
      <c r="B28" s="36" t="s">
        <v>57</v>
      </c>
      <c r="C28" s="106"/>
      <c r="D28" s="106"/>
      <c r="E28" s="106"/>
      <c r="F28" s="106"/>
      <c r="G28" s="106"/>
      <c r="H28" s="106"/>
      <c r="I28" s="106"/>
      <c r="J28" s="106"/>
      <c r="K28" s="106"/>
      <c r="L28" s="106"/>
      <c r="M28" s="106"/>
      <c r="N28" s="106"/>
      <c r="O28" s="106"/>
      <c r="P28" s="106"/>
      <c r="Q28" s="106"/>
      <c r="R28" s="106"/>
      <c r="S28" s="106"/>
      <c r="T28" s="106"/>
      <c r="U28" s="106"/>
      <c r="V28" s="106"/>
      <c r="W28" s="3"/>
      <c r="X28" s="147" t="str">
        <f t="shared" si="0"/>
        <v>-</v>
      </c>
    </row>
    <row r="29" spans="1:24" x14ac:dyDescent="0.25">
      <c r="A29" s="35" t="s">
        <v>42</v>
      </c>
      <c r="B29" s="43" t="s">
        <v>61</v>
      </c>
      <c r="C29" s="106"/>
      <c r="D29" s="106"/>
      <c r="E29" s="106"/>
      <c r="F29" s="106"/>
      <c r="G29" s="106"/>
      <c r="H29" s="106"/>
      <c r="I29" s="106"/>
      <c r="J29" s="106"/>
      <c r="K29" s="106"/>
      <c r="L29" s="106"/>
      <c r="M29" s="106"/>
      <c r="N29" s="106"/>
      <c r="O29" s="106"/>
      <c r="P29" s="106"/>
      <c r="Q29" s="106"/>
      <c r="R29" s="106"/>
      <c r="S29" s="106"/>
      <c r="T29" s="106"/>
      <c r="U29" s="106"/>
      <c r="V29" s="106"/>
      <c r="W29" s="3"/>
      <c r="X29" s="147" t="str">
        <f t="shared" si="0"/>
        <v>-</v>
      </c>
    </row>
    <row r="30" spans="1:24" x14ac:dyDescent="0.25">
      <c r="A30" s="35" t="s">
        <v>77</v>
      </c>
      <c r="B30" s="43" t="s">
        <v>58</v>
      </c>
      <c r="C30" s="106"/>
      <c r="D30" s="106"/>
      <c r="E30" s="106"/>
      <c r="F30" s="106"/>
      <c r="G30" s="106"/>
      <c r="H30" s="106"/>
      <c r="I30" s="106"/>
      <c r="J30" s="106"/>
      <c r="K30" s="106"/>
      <c r="L30" s="106"/>
      <c r="M30" s="106"/>
      <c r="N30" s="106"/>
      <c r="O30" s="106"/>
      <c r="P30" s="106"/>
      <c r="Q30" s="106"/>
      <c r="R30" s="106"/>
      <c r="S30" s="106"/>
      <c r="T30" s="106"/>
      <c r="U30" s="106"/>
      <c r="V30" s="106"/>
      <c r="W30" s="3"/>
      <c r="X30" s="147" t="str">
        <f t="shared" si="0"/>
        <v>-</v>
      </c>
    </row>
    <row r="31" spans="1:24" x14ac:dyDescent="0.25">
      <c r="A31" s="35" t="s">
        <v>87</v>
      </c>
      <c r="B31" s="36" t="s">
        <v>56</v>
      </c>
      <c r="C31" s="106">
        <v>221.29177222222222</v>
      </c>
      <c r="D31" s="106">
        <v>244.03194444444446</v>
      </c>
      <c r="E31" s="106">
        <v>248.09916666666669</v>
      </c>
      <c r="F31" s="106">
        <v>251.81902111111111</v>
      </c>
      <c r="G31" s="106">
        <v>251.81902111111111</v>
      </c>
      <c r="H31" s="106">
        <v>251.81902111111111</v>
      </c>
      <c r="I31" s="106">
        <v>251.81902111111111</v>
      </c>
      <c r="J31" s="106">
        <v>251.81902111111111</v>
      </c>
      <c r="K31" s="106">
        <v>251.81902111111111</v>
      </c>
      <c r="L31" s="106">
        <v>251.81902111111111</v>
      </c>
      <c r="M31" s="106">
        <v>251.81902111111111</v>
      </c>
      <c r="N31" s="106">
        <v>251.81902111111111</v>
      </c>
      <c r="O31" s="106">
        <v>251.81902111111111</v>
      </c>
      <c r="P31" s="106">
        <v>251.81902111111111</v>
      </c>
      <c r="Q31" s="106">
        <v>251.81902111111111</v>
      </c>
      <c r="R31" s="106">
        <v>251.81902111111111</v>
      </c>
      <c r="S31" s="106">
        <v>251.81902111111111</v>
      </c>
      <c r="T31" s="106">
        <v>251.81902111111111</v>
      </c>
      <c r="U31" s="106">
        <v>251.81902111111111</v>
      </c>
      <c r="V31" s="106">
        <v>251.81902111111111</v>
      </c>
      <c r="W31" s="3"/>
      <c r="X31" s="147">
        <f t="shared" si="0"/>
        <v>249.71731211111108</v>
      </c>
    </row>
    <row r="32" spans="1:24" x14ac:dyDescent="0.25">
      <c r="A32" s="35" t="s">
        <v>43</v>
      </c>
      <c r="B32" s="43" t="s">
        <v>61</v>
      </c>
      <c r="C32" s="106">
        <v>64.996111111111119</v>
      </c>
      <c r="D32" s="106">
        <v>0</v>
      </c>
      <c r="E32" s="106">
        <v>0</v>
      </c>
      <c r="F32" s="106">
        <v>111.85489222222222</v>
      </c>
      <c r="G32" s="106">
        <v>111.85489222222222</v>
      </c>
      <c r="H32" s="106">
        <v>111.85489222222222</v>
      </c>
      <c r="I32" s="106">
        <v>111.85489222222222</v>
      </c>
      <c r="J32" s="106">
        <v>111.85489222222222</v>
      </c>
      <c r="K32" s="106">
        <v>111.85489222222222</v>
      </c>
      <c r="L32" s="106">
        <v>111.85489222222222</v>
      </c>
      <c r="M32" s="106">
        <v>111.85489222222222</v>
      </c>
      <c r="N32" s="106">
        <v>111.85489222222222</v>
      </c>
      <c r="O32" s="106">
        <v>111.85489222222222</v>
      </c>
      <c r="P32" s="106">
        <v>111.85489222222222</v>
      </c>
      <c r="Q32" s="106">
        <v>111.85489222222222</v>
      </c>
      <c r="R32" s="106">
        <v>111.85489222222222</v>
      </c>
      <c r="S32" s="106">
        <v>111.85489222222222</v>
      </c>
      <c r="T32" s="106">
        <v>111.85489222222222</v>
      </c>
      <c r="U32" s="106">
        <v>111.85489222222222</v>
      </c>
      <c r="V32" s="106">
        <v>111.85489222222222</v>
      </c>
      <c r="W32" s="3"/>
      <c r="X32" s="147">
        <f t="shared" si="0"/>
        <v>98.326463944444413</v>
      </c>
    </row>
    <row r="33" spans="1:24" x14ac:dyDescent="0.25">
      <c r="A33" s="35" t="s">
        <v>55</v>
      </c>
      <c r="B33" s="36" t="s">
        <v>57</v>
      </c>
      <c r="C33" s="106">
        <v>575.81194444444441</v>
      </c>
      <c r="D33" s="106">
        <v>580.59861111111104</v>
      </c>
      <c r="E33" s="106">
        <v>499.24888888888893</v>
      </c>
      <c r="F33" s="106">
        <v>565.82727777777768</v>
      </c>
      <c r="G33" s="106">
        <v>565.82727777777768</v>
      </c>
      <c r="H33" s="106">
        <v>565.82727777777768</v>
      </c>
      <c r="I33" s="106">
        <v>565.82727777777768</v>
      </c>
      <c r="J33" s="106">
        <v>565.82727777777768</v>
      </c>
      <c r="K33" s="106">
        <v>565.82727777777768</v>
      </c>
      <c r="L33" s="106">
        <v>565.82727777777768</v>
      </c>
      <c r="M33" s="106">
        <v>565.82727777777768</v>
      </c>
      <c r="N33" s="106">
        <v>565.82727777777768</v>
      </c>
      <c r="O33" s="106">
        <v>565.82727777777768</v>
      </c>
      <c r="P33" s="106">
        <v>565.82727777777768</v>
      </c>
      <c r="Q33" s="106">
        <v>565.82727777777768</v>
      </c>
      <c r="R33" s="106">
        <v>565.82727777777768</v>
      </c>
      <c r="S33" s="106">
        <v>565.82727777777768</v>
      </c>
      <c r="T33" s="106">
        <v>565.82727777777768</v>
      </c>
      <c r="U33" s="106">
        <v>565.82727777777768</v>
      </c>
      <c r="V33" s="106">
        <v>565.82727777777768</v>
      </c>
      <c r="W33" s="3"/>
      <c r="X33" s="147">
        <f t="shared" si="0"/>
        <v>563.73615833333338</v>
      </c>
    </row>
    <row r="34" spans="1:24" x14ac:dyDescent="0.25">
      <c r="A34" s="35" t="s">
        <v>44</v>
      </c>
      <c r="B34" s="35"/>
      <c r="C34" s="106"/>
      <c r="D34" s="106"/>
      <c r="E34" s="106"/>
      <c r="F34" s="106"/>
      <c r="G34" s="106"/>
      <c r="H34" s="106"/>
      <c r="I34" s="106"/>
      <c r="J34" s="106"/>
      <c r="K34" s="106"/>
      <c r="L34" s="106"/>
      <c r="M34" s="106"/>
      <c r="N34" s="106"/>
      <c r="O34" s="106"/>
      <c r="P34" s="106"/>
      <c r="Q34" s="106"/>
      <c r="R34" s="106"/>
      <c r="S34" s="106"/>
      <c r="T34" s="106"/>
      <c r="U34" s="106"/>
      <c r="V34" s="106"/>
      <c r="W34" s="3"/>
      <c r="X34" s="147" t="str">
        <f t="shared" si="0"/>
        <v>-</v>
      </c>
    </row>
    <row r="35" spans="1:24" x14ac:dyDescent="0.25">
      <c r="A35" s="35" t="s">
        <v>78</v>
      </c>
      <c r="B35" s="36" t="s">
        <v>57</v>
      </c>
      <c r="C35" s="106">
        <v>64.579722222222216</v>
      </c>
      <c r="D35" s="106">
        <v>56.487941666666664</v>
      </c>
      <c r="E35" s="106">
        <v>49.259444444444441</v>
      </c>
      <c r="F35" s="106">
        <v>60.035777777777774</v>
      </c>
      <c r="G35" s="106">
        <v>60.035777777777774</v>
      </c>
      <c r="H35" s="106">
        <v>60.035777777777774</v>
      </c>
      <c r="I35" s="106">
        <v>60.035777777777774</v>
      </c>
      <c r="J35" s="106">
        <v>60.035777777777774</v>
      </c>
      <c r="K35" s="106">
        <v>60.035777777777774</v>
      </c>
      <c r="L35" s="106">
        <v>60.035777777777774</v>
      </c>
      <c r="M35" s="106">
        <v>60.035777777777774</v>
      </c>
      <c r="N35" s="106">
        <v>60.035777777777774</v>
      </c>
      <c r="O35" s="106">
        <v>60.035777777777774</v>
      </c>
      <c r="P35" s="106">
        <v>60.035777777777774</v>
      </c>
      <c r="Q35" s="106">
        <v>60.035777777777774</v>
      </c>
      <c r="R35" s="106">
        <v>60.035777777777774</v>
      </c>
      <c r="S35" s="106">
        <v>60.035777777777774</v>
      </c>
      <c r="T35" s="106">
        <v>60.035777777777774</v>
      </c>
      <c r="U35" s="106">
        <v>60.035777777777774</v>
      </c>
      <c r="V35" s="106">
        <v>60.035777777777774</v>
      </c>
      <c r="W35" s="3"/>
      <c r="X35" s="147">
        <f t="shared" si="0"/>
        <v>59.546766527777777</v>
      </c>
    </row>
    <row r="36" spans="1:24" x14ac:dyDescent="0.25">
      <c r="A36" s="35" t="s">
        <v>45</v>
      </c>
      <c r="B36" s="36" t="s">
        <v>57</v>
      </c>
      <c r="C36" s="106"/>
      <c r="D36" s="106"/>
      <c r="E36" s="106"/>
      <c r="F36" s="106"/>
      <c r="G36" s="106"/>
      <c r="H36" s="106"/>
      <c r="I36" s="106"/>
      <c r="J36" s="106"/>
      <c r="K36" s="106"/>
      <c r="L36" s="106"/>
      <c r="M36" s="106"/>
      <c r="N36" s="106"/>
      <c r="O36" s="106"/>
      <c r="P36" s="106"/>
      <c r="Q36" s="106"/>
      <c r="R36" s="106"/>
      <c r="S36" s="106"/>
      <c r="T36" s="106"/>
      <c r="U36" s="106"/>
      <c r="V36" s="106"/>
      <c r="W36" s="3"/>
      <c r="X36" s="147" t="str">
        <f t="shared" si="0"/>
        <v>-</v>
      </c>
    </row>
    <row r="37" spans="1:24" x14ac:dyDescent="0.25">
      <c r="A37" s="35" t="s">
        <v>46</v>
      </c>
      <c r="B37" s="109" t="s">
        <v>59</v>
      </c>
      <c r="C37" s="106"/>
      <c r="D37" s="106"/>
      <c r="E37" s="106"/>
      <c r="F37" s="106"/>
      <c r="G37" s="106"/>
      <c r="H37" s="106"/>
      <c r="I37" s="106"/>
      <c r="J37" s="106"/>
      <c r="K37" s="106"/>
      <c r="L37" s="106"/>
      <c r="M37" s="106"/>
      <c r="N37" s="106"/>
      <c r="O37" s="106"/>
      <c r="P37" s="106"/>
      <c r="Q37" s="106"/>
      <c r="R37" s="106"/>
      <c r="S37" s="106"/>
      <c r="T37" s="106"/>
      <c r="U37" s="106"/>
      <c r="V37" s="106"/>
      <c r="W37" s="3"/>
      <c r="X37" s="147" t="str">
        <f t="shared" si="0"/>
        <v>-</v>
      </c>
    </row>
    <row r="38" spans="1:24" x14ac:dyDescent="0.25">
      <c r="A38" s="35" t="s">
        <v>47</v>
      </c>
      <c r="B38" s="44" t="s">
        <v>64</v>
      </c>
      <c r="C38" s="106"/>
      <c r="D38" s="106"/>
      <c r="E38" s="106"/>
      <c r="F38" s="106"/>
      <c r="G38" s="106"/>
      <c r="H38" s="106"/>
      <c r="I38" s="106"/>
      <c r="J38" s="106"/>
      <c r="K38" s="106"/>
      <c r="L38" s="106"/>
      <c r="M38" s="106"/>
      <c r="N38" s="106"/>
      <c r="O38" s="106"/>
      <c r="P38" s="106"/>
      <c r="Q38" s="106"/>
      <c r="R38" s="106"/>
      <c r="S38" s="106"/>
      <c r="T38" s="106"/>
      <c r="U38" s="106"/>
      <c r="V38" s="106"/>
      <c r="W38" s="3"/>
      <c r="X38" s="147" t="str">
        <f t="shared" si="0"/>
        <v>-</v>
      </c>
    </row>
    <row r="39" spans="1:24" x14ac:dyDescent="0.25">
      <c r="A39" s="35" t="s">
        <v>48</v>
      </c>
      <c r="B39" s="44" t="s">
        <v>64</v>
      </c>
      <c r="C39" s="106"/>
      <c r="D39" s="106"/>
      <c r="E39" s="106"/>
      <c r="F39" s="106"/>
      <c r="G39" s="106"/>
      <c r="H39" s="106"/>
      <c r="I39" s="106"/>
      <c r="J39" s="106"/>
      <c r="K39" s="106"/>
      <c r="L39" s="106"/>
      <c r="M39" s="106"/>
      <c r="N39" s="106"/>
      <c r="O39" s="106"/>
      <c r="P39" s="106"/>
      <c r="Q39" s="106"/>
      <c r="R39" s="106"/>
      <c r="S39" s="106"/>
      <c r="T39" s="106"/>
      <c r="U39" s="106"/>
      <c r="V39" s="106"/>
      <c r="W39" s="3"/>
      <c r="X39" s="147" t="str">
        <f t="shared" si="0"/>
        <v>-</v>
      </c>
    </row>
    <row r="40" spans="1:24" x14ac:dyDescent="0.25">
      <c r="A40" s="35" t="s">
        <v>49</v>
      </c>
      <c r="B40" s="36" t="s">
        <v>57</v>
      </c>
      <c r="C40" s="106">
        <v>0</v>
      </c>
      <c r="D40" s="106">
        <v>0</v>
      </c>
      <c r="E40" s="106">
        <v>0</v>
      </c>
      <c r="F40" s="106">
        <v>1368.9678622222223</v>
      </c>
      <c r="G40" s="106">
        <v>1368.9678622222223</v>
      </c>
      <c r="H40" s="106">
        <v>1368.9678622222223</v>
      </c>
      <c r="I40" s="106">
        <v>1368.9678622222223</v>
      </c>
      <c r="J40" s="106">
        <v>1368.9678622222223</v>
      </c>
      <c r="K40" s="106">
        <v>1368.9678622222223</v>
      </c>
      <c r="L40" s="106">
        <v>1368.9678622222223</v>
      </c>
      <c r="M40" s="106">
        <v>1368.9678622222223</v>
      </c>
      <c r="N40" s="106">
        <v>1368.9678622222223</v>
      </c>
      <c r="O40" s="106">
        <v>1368.9678622222223</v>
      </c>
      <c r="P40" s="106">
        <v>1368.9678622222223</v>
      </c>
      <c r="Q40" s="106">
        <v>1368.9678622222223</v>
      </c>
      <c r="R40" s="106">
        <v>1368.9678622222223</v>
      </c>
      <c r="S40" s="106">
        <v>1368.9678622222223</v>
      </c>
      <c r="T40" s="106">
        <v>1368.9678622222223</v>
      </c>
      <c r="U40" s="106">
        <v>1368.9678622222223</v>
      </c>
      <c r="V40" s="106">
        <v>1368.9678622222223</v>
      </c>
      <c r="W40" s="3"/>
      <c r="X40" s="147">
        <f t="shared" si="0"/>
        <v>1163.6226828888891</v>
      </c>
    </row>
    <row r="41" spans="1:24" x14ac:dyDescent="0.25">
      <c r="A41" s="35" t="s">
        <v>50</v>
      </c>
      <c r="B41" s="43" t="s">
        <v>61</v>
      </c>
      <c r="C41" s="106">
        <v>1321.6547222222223</v>
      </c>
      <c r="D41" s="106">
        <v>1450.1822222222222</v>
      </c>
      <c r="E41" s="106">
        <v>1386.2452777777776</v>
      </c>
      <c r="F41" s="106">
        <v>1393.7255555555555</v>
      </c>
      <c r="G41" s="106">
        <v>1393.7255555555555</v>
      </c>
      <c r="H41" s="106">
        <v>1393.7255555555555</v>
      </c>
      <c r="I41" s="106">
        <v>1393.7255555555555</v>
      </c>
      <c r="J41" s="106">
        <v>1393.7255555555555</v>
      </c>
      <c r="K41" s="106">
        <v>1393.7255555555555</v>
      </c>
      <c r="L41" s="106">
        <v>1393.7255555555555</v>
      </c>
      <c r="M41" s="106">
        <v>1393.7255555555555</v>
      </c>
      <c r="N41" s="106">
        <v>1393.7255555555555</v>
      </c>
      <c r="O41" s="106">
        <v>1393.7255555555555</v>
      </c>
      <c r="P41" s="106">
        <v>1393.7255555555555</v>
      </c>
      <c r="Q41" s="106">
        <v>1393.7255555555555</v>
      </c>
      <c r="R41" s="106">
        <v>1393.7255555555555</v>
      </c>
      <c r="S41" s="106">
        <v>1393.7255555555555</v>
      </c>
      <c r="T41" s="106">
        <v>1393.7255555555555</v>
      </c>
      <c r="U41" s="106">
        <v>1393.7255555555555</v>
      </c>
      <c r="V41" s="106">
        <v>1393.7255555555555</v>
      </c>
      <c r="W41" s="3"/>
      <c r="X41" s="147">
        <f t="shared" si="0"/>
        <v>1392.5708333333337</v>
      </c>
    </row>
    <row r="42" spans="1:24" x14ac:dyDescent="0.25">
      <c r="A42" s="35" t="s">
        <v>79</v>
      </c>
      <c r="B42" s="43" t="s">
        <v>59</v>
      </c>
      <c r="C42" s="106"/>
      <c r="D42" s="106"/>
      <c r="E42" s="106"/>
      <c r="F42" s="106"/>
      <c r="G42" s="106"/>
      <c r="H42" s="106"/>
      <c r="I42" s="106"/>
      <c r="J42" s="106"/>
      <c r="K42" s="106"/>
      <c r="L42" s="106"/>
      <c r="M42" s="106"/>
      <c r="N42" s="106"/>
      <c r="O42" s="106"/>
      <c r="P42" s="106"/>
      <c r="Q42" s="106"/>
      <c r="R42" s="106"/>
      <c r="S42" s="106"/>
      <c r="T42" s="106"/>
      <c r="U42" s="106"/>
      <c r="V42" s="106"/>
      <c r="W42" s="3"/>
      <c r="X42" s="147" t="str">
        <f t="shared" si="0"/>
        <v>-</v>
      </c>
    </row>
    <row r="43" spans="1:24" x14ac:dyDescent="0.25">
      <c r="A43" s="35" t="s">
        <v>80</v>
      </c>
      <c r="B43" s="36" t="s">
        <v>62</v>
      </c>
      <c r="C43" s="106"/>
      <c r="D43" s="106"/>
      <c r="E43" s="106"/>
      <c r="F43" s="106"/>
      <c r="G43" s="106"/>
      <c r="H43" s="106"/>
      <c r="I43" s="106"/>
      <c r="J43" s="106"/>
      <c r="K43" s="106"/>
      <c r="L43" s="106"/>
      <c r="M43" s="106"/>
      <c r="N43" s="106"/>
      <c r="O43" s="106"/>
      <c r="P43" s="106"/>
      <c r="Q43" s="106"/>
      <c r="R43" s="106"/>
      <c r="S43" s="106"/>
      <c r="T43" s="106"/>
      <c r="U43" s="106"/>
      <c r="V43" s="106"/>
      <c r="W43" s="3"/>
      <c r="X43" s="147" t="str">
        <f t="shared" si="0"/>
        <v>-</v>
      </c>
    </row>
    <row r="44" spans="1:24" x14ac:dyDescent="0.25">
      <c r="A44" s="35" t="s">
        <v>81</v>
      </c>
      <c r="B44" s="36" t="s">
        <v>57</v>
      </c>
      <c r="C44" s="106">
        <v>3017.8666666666668</v>
      </c>
      <c r="D44" s="106">
        <v>3078.4611111111108</v>
      </c>
      <c r="E44" s="106">
        <v>2765.7895222222219</v>
      </c>
      <c r="F44" s="106">
        <v>3000.2460561111111</v>
      </c>
      <c r="G44" s="106">
        <v>3000.2460561111111</v>
      </c>
      <c r="H44" s="106">
        <v>3000.2460561111111</v>
      </c>
      <c r="I44" s="106">
        <v>3000.2460561111111</v>
      </c>
      <c r="J44" s="106">
        <v>3000.2460561111111</v>
      </c>
      <c r="K44" s="106">
        <v>3000.2460561111111</v>
      </c>
      <c r="L44" s="106">
        <v>3000.2460561111111</v>
      </c>
      <c r="M44" s="106">
        <v>3000.2460561111111</v>
      </c>
      <c r="N44" s="106">
        <v>3000.2460561111111</v>
      </c>
      <c r="O44" s="106">
        <v>3000.2460561111111</v>
      </c>
      <c r="P44" s="106">
        <v>3000.2460561111111</v>
      </c>
      <c r="Q44" s="106">
        <v>3000.2460561111111</v>
      </c>
      <c r="R44" s="106">
        <v>3000.2460561111111</v>
      </c>
      <c r="S44" s="106">
        <v>3000.2460561111111</v>
      </c>
      <c r="T44" s="106">
        <v>3000.2460561111111</v>
      </c>
      <c r="U44" s="106">
        <v>3000.2460561111111</v>
      </c>
      <c r="V44" s="106">
        <v>3000.2460561111111</v>
      </c>
      <c r="W44" s="3"/>
      <c r="X44" s="147">
        <f t="shared" si="0"/>
        <v>2993.3150126944429</v>
      </c>
    </row>
    <row r="45" spans="1:24" x14ac:dyDescent="0.25">
      <c r="A45" s="35" t="s">
        <v>51</v>
      </c>
      <c r="B45" s="36" t="s">
        <v>56</v>
      </c>
      <c r="C45" s="106"/>
      <c r="D45" s="106"/>
      <c r="E45" s="106"/>
      <c r="F45" s="106"/>
      <c r="G45" s="106"/>
      <c r="H45" s="106"/>
      <c r="I45" s="106"/>
      <c r="J45" s="106"/>
      <c r="K45" s="106"/>
      <c r="L45" s="106"/>
      <c r="M45" s="106"/>
      <c r="N45" s="106"/>
      <c r="O45" s="106"/>
      <c r="P45" s="106"/>
      <c r="Q45" s="106"/>
      <c r="R45" s="106"/>
      <c r="S45" s="106"/>
      <c r="T45" s="106"/>
      <c r="U45" s="106"/>
      <c r="V45" s="106"/>
      <c r="W45" s="3"/>
      <c r="X45" s="147" t="str">
        <f t="shared" si="0"/>
        <v>-</v>
      </c>
    </row>
    <row r="46" spans="1:24" x14ac:dyDescent="0.25">
      <c r="A46" s="35" t="s">
        <v>52</v>
      </c>
      <c r="B46" s="36" t="s">
        <v>56</v>
      </c>
      <c r="C46" s="106"/>
      <c r="D46" s="106"/>
      <c r="E46" s="106"/>
      <c r="F46" s="106"/>
      <c r="G46" s="106"/>
      <c r="H46" s="106"/>
      <c r="I46" s="106"/>
      <c r="J46" s="106"/>
      <c r="K46" s="106"/>
      <c r="L46" s="106"/>
      <c r="M46" s="106"/>
      <c r="N46" s="106"/>
      <c r="O46" s="106"/>
      <c r="P46" s="106"/>
      <c r="Q46" s="106"/>
      <c r="R46" s="106"/>
      <c r="S46" s="106"/>
      <c r="T46" s="106"/>
      <c r="U46" s="106"/>
      <c r="V46" s="106"/>
      <c r="W46" s="3"/>
      <c r="X46" s="147" t="str">
        <f t="shared" si="0"/>
        <v>-</v>
      </c>
    </row>
    <row r="47" spans="1:24" x14ac:dyDescent="0.25">
      <c r="A47" s="35" t="s">
        <v>53</v>
      </c>
      <c r="B47" s="36" t="s">
        <v>56</v>
      </c>
      <c r="C47" s="106"/>
      <c r="D47" s="106"/>
      <c r="E47" s="106"/>
      <c r="F47" s="106"/>
      <c r="G47" s="106"/>
      <c r="H47" s="106"/>
      <c r="I47" s="106"/>
      <c r="J47" s="106"/>
      <c r="K47" s="106"/>
      <c r="L47" s="106"/>
      <c r="M47" s="106"/>
      <c r="N47" s="106"/>
      <c r="O47" s="106"/>
      <c r="P47" s="106"/>
      <c r="Q47" s="106"/>
      <c r="R47" s="106"/>
      <c r="S47" s="106"/>
      <c r="T47" s="106"/>
      <c r="U47" s="106"/>
      <c r="V47" s="106"/>
      <c r="W47" s="3"/>
      <c r="X47" s="147" t="str">
        <f t="shared" si="0"/>
        <v>-</v>
      </c>
    </row>
    <row r="48" spans="1:24" x14ac:dyDescent="0.25">
      <c r="A48" s="35" t="s">
        <v>54</v>
      </c>
      <c r="B48" s="36" t="s">
        <v>57</v>
      </c>
      <c r="C48" s="106"/>
      <c r="D48" s="106"/>
      <c r="E48" s="106"/>
      <c r="F48" s="106"/>
      <c r="G48" s="106"/>
      <c r="H48" s="106"/>
      <c r="I48" s="106"/>
      <c r="J48" s="106"/>
      <c r="K48" s="106"/>
      <c r="L48" s="106"/>
      <c r="M48" s="106"/>
      <c r="N48" s="106"/>
      <c r="O48" s="106"/>
      <c r="P48" s="106"/>
      <c r="Q48" s="106"/>
      <c r="R48" s="106"/>
      <c r="S48" s="106"/>
      <c r="T48" s="106"/>
      <c r="U48" s="106"/>
      <c r="V48" s="106"/>
      <c r="W48" s="3"/>
      <c r="X48" s="147" t="str">
        <f t="shared" si="0"/>
        <v>-</v>
      </c>
    </row>
    <row r="49" spans="1:24" x14ac:dyDescent="0.25">
      <c r="C49" s="29"/>
      <c r="D49" s="29"/>
      <c r="E49" s="29"/>
      <c r="F49" s="29"/>
      <c r="G49" s="29"/>
      <c r="H49" s="29"/>
      <c r="I49" s="29"/>
      <c r="J49" s="29"/>
      <c r="K49" s="29"/>
      <c r="L49" s="29"/>
      <c r="M49" s="29"/>
      <c r="N49" s="29"/>
      <c r="O49" s="29"/>
      <c r="P49" s="29"/>
      <c r="Q49" s="29"/>
      <c r="R49" s="29"/>
      <c r="S49" s="29"/>
      <c r="T49" s="29"/>
      <c r="U49" s="29"/>
      <c r="V49" s="29"/>
      <c r="X49" s="148"/>
    </row>
    <row r="50" spans="1:24" x14ac:dyDescent="0.25">
      <c r="C50" s="29">
        <f>SUM(C2:C48)</f>
        <v>26456.977183333336</v>
      </c>
      <c r="D50" s="29">
        <f t="shared" ref="D50:V50" si="1">SUM(D2:D48)</f>
        <v>25130.862380555554</v>
      </c>
      <c r="E50" s="29">
        <f t="shared" si="1"/>
        <v>21768.07003333333</v>
      </c>
      <c r="F50" s="29">
        <f t="shared" si="1"/>
        <v>26641.100873333336</v>
      </c>
      <c r="G50" s="29">
        <f t="shared" si="1"/>
        <v>26641.100873333336</v>
      </c>
      <c r="H50" s="29">
        <f t="shared" si="1"/>
        <v>26641.100873333336</v>
      </c>
      <c r="I50" s="29">
        <f t="shared" si="1"/>
        <v>26641.100873333336</v>
      </c>
      <c r="J50" s="29">
        <f t="shared" si="1"/>
        <v>26641.100873333336</v>
      </c>
      <c r="K50" s="29">
        <f t="shared" si="1"/>
        <v>26641.100873333336</v>
      </c>
      <c r="L50" s="29">
        <f t="shared" si="1"/>
        <v>26641.100873333336</v>
      </c>
      <c r="M50" s="29">
        <f t="shared" si="1"/>
        <v>26641.100873333336</v>
      </c>
      <c r="N50" s="29">
        <f t="shared" si="1"/>
        <v>26641.100873333336</v>
      </c>
      <c r="O50" s="29">
        <f t="shared" si="1"/>
        <v>26641.100873333336</v>
      </c>
      <c r="P50" s="29">
        <f t="shared" si="1"/>
        <v>26641.100873333336</v>
      </c>
      <c r="Q50" s="29">
        <f t="shared" si="1"/>
        <v>26641.100873333336</v>
      </c>
      <c r="R50" s="29">
        <f t="shared" si="1"/>
        <v>26641.100873333336</v>
      </c>
      <c r="S50" s="29">
        <f t="shared" si="1"/>
        <v>26641.100873333336</v>
      </c>
      <c r="T50" s="29">
        <f t="shared" si="1"/>
        <v>26641.100873333336</v>
      </c>
      <c r="U50" s="29">
        <f t="shared" si="1"/>
        <v>26641.100873333336</v>
      </c>
      <c r="V50" s="29">
        <f t="shared" si="1"/>
        <v>26641.100873333336</v>
      </c>
      <c r="W50" s="29"/>
      <c r="X50" s="148"/>
    </row>
    <row r="51" spans="1:24" x14ac:dyDescent="0.25">
      <c r="C51" s="29"/>
      <c r="D51" s="29"/>
      <c r="E51" s="29"/>
      <c r="F51" s="29"/>
      <c r="G51" s="29"/>
      <c r="H51" s="29"/>
      <c r="I51" s="29"/>
      <c r="J51" s="29"/>
      <c r="K51" s="29"/>
      <c r="L51" s="29"/>
      <c r="M51" s="29"/>
      <c r="N51" s="29"/>
      <c r="O51" s="29"/>
      <c r="P51" s="29"/>
      <c r="Q51" s="29"/>
      <c r="R51" s="29"/>
      <c r="S51" s="29"/>
      <c r="T51" s="29"/>
      <c r="U51" s="29"/>
      <c r="V51" s="29"/>
    </row>
    <row r="52" spans="1:24" x14ac:dyDescent="0.25">
      <c r="A52" s="3" t="s">
        <v>151</v>
      </c>
      <c r="C52" s="29"/>
      <c r="D52" s="29"/>
      <c r="E52" s="29"/>
      <c r="F52" s="29"/>
      <c r="G52" s="29"/>
      <c r="H52" s="29"/>
      <c r="I52" s="29"/>
      <c r="J52" s="29"/>
      <c r="K52" s="29"/>
      <c r="L52" s="29"/>
      <c r="M52" s="29"/>
      <c r="N52" s="29"/>
      <c r="O52" s="29"/>
      <c r="P52" s="29"/>
      <c r="Q52" s="29"/>
      <c r="R52" s="29"/>
      <c r="S52" s="29"/>
      <c r="T52" s="29"/>
      <c r="U52" s="29"/>
      <c r="V52" s="29"/>
    </row>
    <row r="53" spans="1:24" x14ac:dyDescent="0.25">
      <c r="A53" s="3" t="s">
        <v>157</v>
      </c>
      <c r="C53" s="29"/>
      <c r="D53" s="29"/>
      <c r="E53" s="29"/>
      <c r="F53" s="29"/>
      <c r="G53" s="29"/>
      <c r="H53" s="29"/>
      <c r="I53" s="29"/>
      <c r="J53" s="29"/>
      <c r="K53" s="29"/>
      <c r="L53" s="29"/>
      <c r="M53" s="29"/>
      <c r="N53" s="29"/>
      <c r="O53" s="29"/>
      <c r="P53" s="29"/>
      <c r="Q53" s="29"/>
      <c r="R53" s="29"/>
      <c r="S53" s="29"/>
      <c r="T53" s="29"/>
      <c r="U53" s="29"/>
      <c r="V53" s="29"/>
    </row>
    <row r="54" spans="1:24" ht="15.6" x14ac:dyDescent="0.3">
      <c r="C54" s="146" t="s">
        <v>217</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9DC0C-B41A-45B2-A140-C306D3971347}">
  <sheetPr codeName="Sheet9">
    <tabColor rgb="FFFFFF00"/>
  </sheetPr>
  <dimension ref="A1:V60"/>
  <sheetViews>
    <sheetView zoomScaleNormal="100" workbookViewId="0">
      <selection activeCell="H71" sqref="H71"/>
    </sheetView>
  </sheetViews>
  <sheetFormatPr defaultRowHeight="14.4" x14ac:dyDescent="0.3"/>
  <cols>
    <col min="1" max="1" width="18.33203125" style="38" customWidth="1"/>
    <col min="2" max="2" width="53.88671875" style="38" customWidth="1"/>
    <col min="3" max="22" width="9.44140625" style="60" customWidth="1"/>
    <col min="23" max="16384" width="8.88671875" style="38"/>
  </cols>
  <sheetData>
    <row r="1" spans="1:22" s="12" customFormat="1" ht="13.8" x14ac:dyDescent="0.25">
      <c r="A1" s="33" t="s">
        <v>32</v>
      </c>
      <c r="B1" s="33" t="s">
        <v>98</v>
      </c>
      <c r="C1" s="83">
        <v>2021</v>
      </c>
      <c r="D1" s="84">
        <v>2022</v>
      </c>
      <c r="E1" s="83">
        <v>2023</v>
      </c>
      <c r="F1" s="84">
        <v>2024</v>
      </c>
      <c r="G1" s="83">
        <v>2025</v>
      </c>
      <c r="H1" s="84">
        <v>2026</v>
      </c>
      <c r="I1" s="83">
        <v>2027</v>
      </c>
      <c r="J1" s="84">
        <v>2028</v>
      </c>
      <c r="K1" s="83">
        <v>2029</v>
      </c>
      <c r="L1" s="84">
        <v>2030</v>
      </c>
      <c r="M1" s="83">
        <v>2031</v>
      </c>
      <c r="N1" s="84">
        <v>2032</v>
      </c>
      <c r="O1" s="83">
        <v>2033</v>
      </c>
      <c r="P1" s="84">
        <v>2034</v>
      </c>
      <c r="Q1" s="83">
        <v>2035</v>
      </c>
      <c r="R1" s="84">
        <v>2036</v>
      </c>
      <c r="S1" s="83">
        <v>2037</v>
      </c>
      <c r="T1" s="84">
        <v>2038</v>
      </c>
      <c r="U1" s="83">
        <v>2039</v>
      </c>
      <c r="V1" s="84">
        <v>2040</v>
      </c>
    </row>
    <row r="2" spans="1:22" x14ac:dyDescent="0.3">
      <c r="A2" s="35" t="s">
        <v>63</v>
      </c>
      <c r="B2" s="36" t="s">
        <v>57</v>
      </c>
      <c r="C2" s="113">
        <f>IFERROR(IF(ISBLANK(Current_DTE!C2),INDEX(Minutes_by_use_case!$B$2:$B$9,MATCH($B2,Minutes_by_use_case!$A$2:$A$9,0)),Current_DTE!C2),"-")</f>
        <v>133409.35004928565</v>
      </c>
      <c r="D2" s="113">
        <f>IFERROR(IF(ISBLANK(Current_DTE!D2),INDEX(Minutes_by_use_case!$B$2:$B$9,MATCH($B2,Minutes_by_use_case!$A$2:$A$9,0)),Current_DTE!D2),"-")</f>
        <v>133409.35004928565</v>
      </c>
      <c r="E2" s="113">
        <f>IFERROR(IF(ISBLANK(Current_DTE!E2),INDEX(Minutes_by_use_case!$B$2:$B$9,MATCH($B2,Minutes_by_use_case!$A$2:$A$9,0)),Current_DTE!E2),"-")</f>
        <v>133409.35004928565</v>
      </c>
      <c r="F2" s="113">
        <f>IFERROR(IF(ISBLANK(Current_DTE!F2),INDEX(Minutes_by_use_case!$B$2:$B$9,MATCH($B2,Minutes_by_use_case!$A$2:$A$9,0)),Current_DTE!F2),"-")</f>
        <v>133409.35004928565</v>
      </c>
      <c r="G2" s="113">
        <f>IFERROR(IF(ISBLANK(Current_DTE!G2),INDEX(Minutes_by_use_case!$B$2:$B$9,MATCH($B2,Minutes_by_use_case!$A$2:$A$9,0)),Current_DTE!G2),"-")</f>
        <v>133409.35004928565</v>
      </c>
      <c r="H2" s="113">
        <f>IFERROR(IF(ISBLANK(Current_DTE!H2),INDEX(Minutes_by_use_case!$B$2:$B$9,MATCH($B2,Minutes_by_use_case!$A$2:$A$9,0)),Current_DTE!H2),"-")</f>
        <v>133409.35004928565</v>
      </c>
      <c r="I2" s="113">
        <f>IFERROR(IF(ISBLANK(Current_DTE!I2),INDEX(Minutes_by_use_case!$B$2:$B$9,MATCH($B2,Minutes_by_use_case!$A$2:$A$9,0)),Current_DTE!I2),"-")</f>
        <v>133409.35004928565</v>
      </c>
      <c r="J2" s="113">
        <f>IFERROR(IF(ISBLANK(Current_DTE!J2),INDEX(Minutes_by_use_case!$B$2:$B$9,MATCH($B2,Minutes_by_use_case!$A$2:$A$9,0)),Current_DTE!J2),"-")</f>
        <v>133409.35004928565</v>
      </c>
      <c r="K2" s="113">
        <f>IFERROR(IF(ISBLANK(Current_DTE!K2),INDEX(Minutes_by_use_case!$B$2:$B$9,MATCH($B2,Minutes_by_use_case!$A$2:$A$9,0)),Current_DTE!K2),"-")</f>
        <v>133409.35004928565</v>
      </c>
      <c r="L2" s="113">
        <f>IFERROR(IF(ISBLANK(Current_DTE!L2),INDEX(Minutes_by_use_case!$B$2:$B$9,MATCH($B2,Minutes_by_use_case!$A$2:$A$9,0)),Current_DTE!L2),"-")</f>
        <v>133409.35004928565</v>
      </c>
      <c r="M2" s="113">
        <f>IFERROR(IF(ISBLANK(Current_DTE!M2),INDEX(Minutes_by_use_case!$B$2:$B$9,MATCH($B2,Minutes_by_use_case!$A$2:$A$9,0)),Current_DTE!M2),"-")</f>
        <v>133409.35004928565</v>
      </c>
      <c r="N2" s="113">
        <f>IFERROR(IF(ISBLANK(Current_DTE!N2),INDEX(Minutes_by_use_case!$B$2:$B$9,MATCH($B2,Minutes_by_use_case!$A$2:$A$9,0)),Current_DTE!N2),"-")</f>
        <v>133409.35004928565</v>
      </c>
      <c r="O2" s="113">
        <f>IFERROR(IF(ISBLANK(Current_DTE!O2),INDEX(Minutes_by_use_case!$B$2:$B$9,MATCH($B2,Minutes_by_use_case!$A$2:$A$9,0)),Current_DTE!O2),"-")</f>
        <v>133409.35004928565</v>
      </c>
      <c r="P2" s="113">
        <f>IFERROR(IF(ISBLANK(Current_DTE!P2),INDEX(Minutes_by_use_case!$B$2:$B$9,MATCH($B2,Minutes_by_use_case!$A$2:$A$9,0)),Current_DTE!P2),"-")</f>
        <v>133409.35004928565</v>
      </c>
      <c r="Q2" s="113">
        <f>IFERROR(IF(ISBLANK(Current_DTE!Q2),INDEX(Minutes_by_use_case!$B$2:$B$9,MATCH($B2,Minutes_by_use_case!$A$2:$A$9,0)),Current_DTE!Q2),"-")</f>
        <v>133409.35004928565</v>
      </c>
      <c r="R2" s="113">
        <f>IFERROR(IF(ISBLANK(Current_DTE!R2),INDEX(Minutes_by_use_case!$B$2:$B$9,MATCH($B2,Minutes_by_use_case!$A$2:$A$9,0)),Current_DTE!R2),"-")</f>
        <v>133409.35004928565</v>
      </c>
      <c r="S2" s="113">
        <f>IFERROR(IF(ISBLANK(Current_DTE!S2),INDEX(Minutes_by_use_case!$B$2:$B$9,MATCH($B2,Minutes_by_use_case!$A$2:$A$9,0)),Current_DTE!S2),"-")</f>
        <v>133409.35004928565</v>
      </c>
      <c r="T2" s="113">
        <f>IFERROR(IF(ISBLANK(Current_DTE!T2),INDEX(Minutes_by_use_case!$B$2:$B$9,MATCH($B2,Minutes_by_use_case!$A$2:$A$9,0)),Current_DTE!T2),"-")</f>
        <v>133409.35004928565</v>
      </c>
      <c r="U2" s="113">
        <f>IFERROR(IF(ISBLANK(Current_DTE!U2),INDEX(Minutes_by_use_case!$B$2:$B$9,MATCH($B2,Minutes_by_use_case!$A$2:$A$9,0)),Current_DTE!U2),"-")</f>
        <v>133409.35004928565</v>
      </c>
      <c r="V2" s="113">
        <f>IFERROR(IF(ISBLANK(Current_DTE!V2),INDEX(Minutes_by_use_case!$B$2:$B$9,MATCH($B2,Minutes_by_use_case!$A$2:$A$9,0)),Current_DTE!V2),"-")</f>
        <v>133409.35004928565</v>
      </c>
    </row>
    <row r="3" spans="1:22" x14ac:dyDescent="0.3">
      <c r="A3" s="35" t="s">
        <v>33</v>
      </c>
      <c r="B3" s="36" t="s">
        <v>57</v>
      </c>
      <c r="C3" s="113">
        <f>IFERROR(IF(ISBLANK(Current_DTE!C3),INDEX(Minutes_by_use_case!$B$2:$B$9,MATCH($B3,Minutes_by_use_case!$A$2:$A$9,0)),Current_DTE!C3),"-")</f>
        <v>2249.4702694444441</v>
      </c>
      <c r="D3" s="113">
        <f>IFERROR(IF(ISBLANK(Current_DTE!D3),INDEX(Minutes_by_use_case!$B$2:$B$9,MATCH($B3,Minutes_by_use_case!$A$2:$A$9,0)),Current_DTE!D3),"-")</f>
        <v>1189.7750000000001</v>
      </c>
      <c r="E3" s="113">
        <f>IFERROR(IF(ISBLANK(Current_DTE!E3),INDEX(Minutes_by_use_case!$B$2:$B$9,MATCH($B3,Minutes_by_use_case!$A$2:$A$9,0)),Current_DTE!E3),"-")</f>
        <v>649.57638888888891</v>
      </c>
      <c r="F3" s="113">
        <f>IFERROR(IF(ISBLANK(Current_DTE!F3),INDEX(Minutes_by_use_case!$B$2:$B$9,MATCH($B3,Minutes_by_use_case!$A$2:$A$9,0)),Current_DTE!F3),"-")</f>
        <v>1663.1641649999997</v>
      </c>
      <c r="G3" s="113">
        <f>IFERROR(IF(ISBLANK(Current_DTE!G3),INDEX(Minutes_by_use_case!$B$2:$B$9,MATCH($B3,Minutes_by_use_case!$A$2:$A$9,0)),Current_DTE!G3),"-")</f>
        <v>1663.1641649999997</v>
      </c>
      <c r="H3" s="113">
        <f>IFERROR(IF(ISBLANK(Current_DTE!H3),INDEX(Minutes_by_use_case!$B$2:$B$9,MATCH($B3,Minutes_by_use_case!$A$2:$A$9,0)),Current_DTE!H3),"-")</f>
        <v>1663.1641649999997</v>
      </c>
      <c r="I3" s="113">
        <f>IFERROR(IF(ISBLANK(Current_DTE!I3),INDEX(Minutes_by_use_case!$B$2:$B$9,MATCH($B3,Minutes_by_use_case!$A$2:$A$9,0)),Current_DTE!I3),"-")</f>
        <v>1663.1641649999997</v>
      </c>
      <c r="J3" s="113">
        <f>IFERROR(IF(ISBLANK(Current_DTE!J3),INDEX(Minutes_by_use_case!$B$2:$B$9,MATCH($B3,Minutes_by_use_case!$A$2:$A$9,0)),Current_DTE!J3),"-")</f>
        <v>1663.1641649999997</v>
      </c>
      <c r="K3" s="113">
        <f>IFERROR(IF(ISBLANK(Current_DTE!K3),INDEX(Minutes_by_use_case!$B$2:$B$9,MATCH($B3,Minutes_by_use_case!$A$2:$A$9,0)),Current_DTE!K3),"-")</f>
        <v>1663.1641649999997</v>
      </c>
      <c r="L3" s="113">
        <f>IFERROR(IF(ISBLANK(Current_DTE!L3),INDEX(Minutes_by_use_case!$B$2:$B$9,MATCH($B3,Minutes_by_use_case!$A$2:$A$9,0)),Current_DTE!L3),"-")</f>
        <v>1663.1641649999997</v>
      </c>
      <c r="M3" s="113">
        <f>IFERROR(IF(ISBLANK(Current_DTE!M3),INDEX(Minutes_by_use_case!$B$2:$B$9,MATCH($B3,Minutes_by_use_case!$A$2:$A$9,0)),Current_DTE!M3),"-")</f>
        <v>1663.1641649999997</v>
      </c>
      <c r="N3" s="113">
        <f>IFERROR(IF(ISBLANK(Current_DTE!N3),INDEX(Minutes_by_use_case!$B$2:$B$9,MATCH($B3,Minutes_by_use_case!$A$2:$A$9,0)),Current_DTE!N3),"-")</f>
        <v>1663.1641649999997</v>
      </c>
      <c r="O3" s="113">
        <f>IFERROR(IF(ISBLANK(Current_DTE!O3),INDEX(Minutes_by_use_case!$B$2:$B$9,MATCH($B3,Minutes_by_use_case!$A$2:$A$9,0)),Current_DTE!O3),"-")</f>
        <v>1663.1641649999997</v>
      </c>
      <c r="P3" s="113">
        <f>IFERROR(IF(ISBLANK(Current_DTE!P3),INDEX(Minutes_by_use_case!$B$2:$B$9,MATCH($B3,Minutes_by_use_case!$A$2:$A$9,0)),Current_DTE!P3),"-")</f>
        <v>1663.1641649999997</v>
      </c>
      <c r="Q3" s="113">
        <f>IFERROR(IF(ISBLANK(Current_DTE!Q3),INDEX(Minutes_by_use_case!$B$2:$B$9,MATCH($B3,Minutes_by_use_case!$A$2:$A$9,0)),Current_DTE!Q3),"-")</f>
        <v>1663.1641649999997</v>
      </c>
      <c r="R3" s="113">
        <f>IFERROR(IF(ISBLANK(Current_DTE!R3),INDEX(Minutes_by_use_case!$B$2:$B$9,MATCH($B3,Minutes_by_use_case!$A$2:$A$9,0)),Current_DTE!R3),"-")</f>
        <v>1663.1641649999997</v>
      </c>
      <c r="S3" s="113">
        <f>IFERROR(IF(ISBLANK(Current_DTE!S3),INDEX(Minutes_by_use_case!$B$2:$B$9,MATCH($B3,Minutes_by_use_case!$A$2:$A$9,0)),Current_DTE!S3),"-")</f>
        <v>1663.1641649999997</v>
      </c>
      <c r="T3" s="113">
        <f>IFERROR(IF(ISBLANK(Current_DTE!T3),INDEX(Minutes_by_use_case!$B$2:$B$9,MATCH($B3,Minutes_by_use_case!$A$2:$A$9,0)),Current_DTE!T3),"-")</f>
        <v>1663.1641649999997</v>
      </c>
      <c r="U3" s="113">
        <f>IFERROR(IF(ISBLANK(Current_DTE!U3),INDEX(Minutes_by_use_case!$B$2:$B$9,MATCH($B3,Minutes_by_use_case!$A$2:$A$9,0)),Current_DTE!U3),"-")</f>
        <v>1663.1641649999997</v>
      </c>
      <c r="V3" s="113">
        <f>IFERROR(IF(ISBLANK(Current_DTE!V3),INDEX(Minutes_by_use_case!$B$2:$B$9,MATCH($B3,Minutes_by_use_case!$A$2:$A$9,0)),Current_DTE!V3),"-")</f>
        <v>1663.1641649999997</v>
      </c>
    </row>
    <row r="4" spans="1:22" x14ac:dyDescent="0.3">
      <c r="A4" s="35" t="s">
        <v>65</v>
      </c>
      <c r="B4" s="36" t="s">
        <v>57</v>
      </c>
      <c r="C4" s="113">
        <f>IFERROR(IF(ISBLANK(Current_DTE!C4),INDEX(Minutes_by_use_case!$B$2:$B$9,MATCH($B4,Minutes_by_use_case!$A$2:$A$9,0)),Current_DTE!C4),"-")</f>
        <v>1151.5091666666667</v>
      </c>
      <c r="D4" s="113">
        <f>IFERROR(IF(ISBLANK(Current_DTE!D4),INDEX(Minutes_by_use_case!$B$2:$B$9,MATCH($B4,Minutes_by_use_case!$A$2:$A$9,0)),Current_DTE!D4),"-")</f>
        <v>1164.4527777777778</v>
      </c>
      <c r="E4" s="113">
        <f>IFERROR(IF(ISBLANK(Current_DTE!E4),INDEX(Minutes_by_use_case!$B$2:$B$9,MATCH($B4,Minutes_by_use_case!$A$2:$A$9,0)),Current_DTE!E4),"-")</f>
        <v>862.00805555555553</v>
      </c>
      <c r="F4" s="113">
        <f>IFERROR(IF(ISBLANK(Current_DTE!F4),INDEX(Minutes_by_use_case!$B$2:$B$9,MATCH($B4,Minutes_by_use_case!$A$2:$A$9,0)),Current_DTE!F4),"-")</f>
        <v>1093.0107777777775</v>
      </c>
      <c r="G4" s="113">
        <f>IFERROR(IF(ISBLANK(Current_DTE!G4),INDEX(Minutes_by_use_case!$B$2:$B$9,MATCH($B4,Minutes_by_use_case!$A$2:$A$9,0)),Current_DTE!G4),"-")</f>
        <v>1093.0107777777775</v>
      </c>
      <c r="H4" s="113">
        <f>IFERROR(IF(ISBLANK(Current_DTE!H4),INDEX(Minutes_by_use_case!$B$2:$B$9,MATCH($B4,Minutes_by_use_case!$A$2:$A$9,0)),Current_DTE!H4),"-")</f>
        <v>1093.0107777777775</v>
      </c>
      <c r="I4" s="113">
        <f>IFERROR(IF(ISBLANK(Current_DTE!I4),INDEX(Minutes_by_use_case!$B$2:$B$9,MATCH($B4,Minutes_by_use_case!$A$2:$A$9,0)),Current_DTE!I4),"-")</f>
        <v>1093.0107777777775</v>
      </c>
      <c r="J4" s="113">
        <f>IFERROR(IF(ISBLANK(Current_DTE!J4),INDEX(Minutes_by_use_case!$B$2:$B$9,MATCH($B4,Minutes_by_use_case!$A$2:$A$9,0)),Current_DTE!J4),"-")</f>
        <v>1093.0107777777775</v>
      </c>
      <c r="K4" s="113">
        <f>IFERROR(IF(ISBLANK(Current_DTE!K4),INDEX(Minutes_by_use_case!$B$2:$B$9,MATCH($B4,Minutes_by_use_case!$A$2:$A$9,0)),Current_DTE!K4),"-")</f>
        <v>1093.0107777777775</v>
      </c>
      <c r="L4" s="113">
        <f>IFERROR(IF(ISBLANK(Current_DTE!L4),INDEX(Minutes_by_use_case!$B$2:$B$9,MATCH($B4,Minutes_by_use_case!$A$2:$A$9,0)),Current_DTE!L4),"-")</f>
        <v>1093.0107777777775</v>
      </c>
      <c r="M4" s="113">
        <f>IFERROR(IF(ISBLANK(Current_DTE!M4),INDEX(Minutes_by_use_case!$B$2:$B$9,MATCH($B4,Minutes_by_use_case!$A$2:$A$9,0)),Current_DTE!M4),"-")</f>
        <v>1093.0107777777775</v>
      </c>
      <c r="N4" s="113">
        <f>IFERROR(IF(ISBLANK(Current_DTE!N4),INDEX(Minutes_by_use_case!$B$2:$B$9,MATCH($B4,Minutes_by_use_case!$A$2:$A$9,0)),Current_DTE!N4),"-")</f>
        <v>1093.0107777777775</v>
      </c>
      <c r="O4" s="113">
        <f>IFERROR(IF(ISBLANK(Current_DTE!O4),INDEX(Minutes_by_use_case!$B$2:$B$9,MATCH($B4,Minutes_by_use_case!$A$2:$A$9,0)),Current_DTE!O4),"-")</f>
        <v>1093.0107777777775</v>
      </c>
      <c r="P4" s="113">
        <f>IFERROR(IF(ISBLANK(Current_DTE!P4),INDEX(Minutes_by_use_case!$B$2:$B$9,MATCH($B4,Minutes_by_use_case!$A$2:$A$9,0)),Current_DTE!P4),"-")</f>
        <v>1093.0107777777775</v>
      </c>
      <c r="Q4" s="113">
        <f>IFERROR(IF(ISBLANK(Current_DTE!Q4),INDEX(Minutes_by_use_case!$B$2:$B$9,MATCH($B4,Minutes_by_use_case!$A$2:$A$9,0)),Current_DTE!Q4),"-")</f>
        <v>1093.0107777777775</v>
      </c>
      <c r="R4" s="113">
        <f>IFERROR(IF(ISBLANK(Current_DTE!R4),INDEX(Minutes_by_use_case!$B$2:$B$9,MATCH($B4,Minutes_by_use_case!$A$2:$A$9,0)),Current_DTE!R4),"-")</f>
        <v>1093.0107777777775</v>
      </c>
      <c r="S4" s="113">
        <f>IFERROR(IF(ISBLANK(Current_DTE!S4),INDEX(Minutes_by_use_case!$B$2:$B$9,MATCH($B4,Minutes_by_use_case!$A$2:$A$9,0)),Current_DTE!S4),"-")</f>
        <v>1093.0107777777775</v>
      </c>
      <c r="T4" s="113">
        <f>IFERROR(IF(ISBLANK(Current_DTE!T4),INDEX(Minutes_by_use_case!$B$2:$B$9,MATCH($B4,Minutes_by_use_case!$A$2:$A$9,0)),Current_DTE!T4),"-")</f>
        <v>1093.0107777777775</v>
      </c>
      <c r="U4" s="113">
        <f>IFERROR(IF(ISBLANK(Current_DTE!U4),INDEX(Minutes_by_use_case!$B$2:$B$9,MATCH($B4,Minutes_by_use_case!$A$2:$A$9,0)),Current_DTE!U4),"-")</f>
        <v>1093.0107777777775</v>
      </c>
      <c r="V4" s="113">
        <f>IFERROR(IF(ISBLANK(Current_DTE!V4),INDEX(Minutes_by_use_case!$B$2:$B$9,MATCH($B4,Minutes_by_use_case!$A$2:$A$9,0)),Current_DTE!V4),"-")</f>
        <v>1093.0107777777775</v>
      </c>
    </row>
    <row r="5" spans="1:22" x14ac:dyDescent="0.3">
      <c r="A5" s="35" t="s">
        <v>66</v>
      </c>
      <c r="B5" s="42" t="s">
        <v>59</v>
      </c>
      <c r="C5" s="113">
        <f>IFERROR(IF(ISBLANK(Current_DTE!C5),INDEX(Minutes_by_use_case!$B$2:$B$9,MATCH($B5,Minutes_by_use_case!$A$2:$A$9,0)),Current_DTE!C5),"-")</f>
        <v>171572.29579277776</v>
      </c>
      <c r="D5" s="113">
        <f>IFERROR(IF(ISBLANK(Current_DTE!D5),INDEX(Minutes_by_use_case!$B$2:$B$9,MATCH($B5,Minutes_by_use_case!$A$2:$A$9,0)),Current_DTE!D5),"-")</f>
        <v>171572.29579277776</v>
      </c>
      <c r="E5" s="113">
        <f>IFERROR(IF(ISBLANK(Current_DTE!E5),INDEX(Minutes_by_use_case!$B$2:$B$9,MATCH($B5,Minutes_by_use_case!$A$2:$A$9,0)),Current_DTE!E5),"-")</f>
        <v>171572.29579277776</v>
      </c>
      <c r="F5" s="113">
        <f>IFERROR(IF(ISBLANK(Current_DTE!F5),INDEX(Minutes_by_use_case!$B$2:$B$9,MATCH($B5,Minutes_by_use_case!$A$2:$A$9,0)),Current_DTE!F5),"-")</f>
        <v>171572.29579277776</v>
      </c>
      <c r="G5" s="113">
        <f>IFERROR(IF(ISBLANK(Current_DTE!G5),INDEX(Minutes_by_use_case!$B$2:$B$9,MATCH($B5,Minutes_by_use_case!$A$2:$A$9,0)),Current_DTE!G5),"-")</f>
        <v>171572.29579277776</v>
      </c>
      <c r="H5" s="113">
        <f>IFERROR(IF(ISBLANK(Current_DTE!H5),INDEX(Minutes_by_use_case!$B$2:$B$9,MATCH($B5,Minutes_by_use_case!$A$2:$A$9,0)),Current_DTE!H5),"-")</f>
        <v>171572.29579277776</v>
      </c>
      <c r="I5" s="113">
        <f>IFERROR(IF(ISBLANK(Current_DTE!I5),INDEX(Minutes_by_use_case!$B$2:$B$9,MATCH($B5,Minutes_by_use_case!$A$2:$A$9,0)),Current_DTE!I5),"-")</f>
        <v>171572.29579277776</v>
      </c>
      <c r="J5" s="113">
        <f>IFERROR(IF(ISBLANK(Current_DTE!J5),INDEX(Minutes_by_use_case!$B$2:$B$9,MATCH($B5,Minutes_by_use_case!$A$2:$A$9,0)),Current_DTE!J5),"-")</f>
        <v>171572.29579277776</v>
      </c>
      <c r="K5" s="113">
        <f>IFERROR(IF(ISBLANK(Current_DTE!K5),INDEX(Minutes_by_use_case!$B$2:$B$9,MATCH($B5,Minutes_by_use_case!$A$2:$A$9,0)),Current_DTE!K5),"-")</f>
        <v>171572.29579277776</v>
      </c>
      <c r="L5" s="113">
        <f>IFERROR(IF(ISBLANK(Current_DTE!L5),INDEX(Minutes_by_use_case!$B$2:$B$9,MATCH($B5,Minutes_by_use_case!$A$2:$A$9,0)),Current_DTE!L5),"-")</f>
        <v>171572.29579277776</v>
      </c>
      <c r="M5" s="113">
        <f>IFERROR(IF(ISBLANK(Current_DTE!M5),INDEX(Minutes_by_use_case!$B$2:$B$9,MATCH($B5,Minutes_by_use_case!$A$2:$A$9,0)),Current_DTE!M5),"-")</f>
        <v>171572.29579277776</v>
      </c>
      <c r="N5" s="113">
        <f>IFERROR(IF(ISBLANK(Current_DTE!N5),INDEX(Minutes_by_use_case!$B$2:$B$9,MATCH($B5,Minutes_by_use_case!$A$2:$A$9,0)),Current_DTE!N5),"-")</f>
        <v>171572.29579277776</v>
      </c>
      <c r="O5" s="113">
        <f>IFERROR(IF(ISBLANK(Current_DTE!O5),INDEX(Minutes_by_use_case!$B$2:$B$9,MATCH($B5,Minutes_by_use_case!$A$2:$A$9,0)),Current_DTE!O5),"-")</f>
        <v>171572.29579277776</v>
      </c>
      <c r="P5" s="113">
        <f>IFERROR(IF(ISBLANK(Current_DTE!P5),INDEX(Minutes_by_use_case!$B$2:$B$9,MATCH($B5,Minutes_by_use_case!$A$2:$A$9,0)),Current_DTE!P5),"-")</f>
        <v>171572.29579277776</v>
      </c>
      <c r="Q5" s="113">
        <f>IFERROR(IF(ISBLANK(Current_DTE!Q5),INDEX(Minutes_by_use_case!$B$2:$B$9,MATCH($B5,Minutes_by_use_case!$A$2:$A$9,0)),Current_DTE!Q5),"-")</f>
        <v>171572.29579277776</v>
      </c>
      <c r="R5" s="113">
        <f>IFERROR(IF(ISBLANK(Current_DTE!R5),INDEX(Minutes_by_use_case!$B$2:$B$9,MATCH($B5,Minutes_by_use_case!$A$2:$A$9,0)),Current_DTE!R5),"-")</f>
        <v>171572.29579277776</v>
      </c>
      <c r="S5" s="113">
        <f>IFERROR(IF(ISBLANK(Current_DTE!S5),INDEX(Minutes_by_use_case!$B$2:$B$9,MATCH($B5,Minutes_by_use_case!$A$2:$A$9,0)),Current_DTE!S5),"-")</f>
        <v>171572.29579277776</v>
      </c>
      <c r="T5" s="113">
        <f>IFERROR(IF(ISBLANK(Current_DTE!T5),INDEX(Minutes_by_use_case!$B$2:$B$9,MATCH($B5,Minutes_by_use_case!$A$2:$A$9,0)),Current_DTE!T5),"-")</f>
        <v>171572.29579277776</v>
      </c>
      <c r="U5" s="113">
        <f>IFERROR(IF(ISBLANK(Current_DTE!U5),INDEX(Minutes_by_use_case!$B$2:$B$9,MATCH($B5,Minutes_by_use_case!$A$2:$A$9,0)),Current_DTE!U5),"-")</f>
        <v>171572.29579277776</v>
      </c>
      <c r="V5" s="113">
        <f>IFERROR(IF(ISBLANK(Current_DTE!V5),INDEX(Minutes_by_use_case!$B$2:$B$9,MATCH($B5,Minutes_by_use_case!$A$2:$A$9,0)),Current_DTE!V5),"-")</f>
        <v>171572.29579277776</v>
      </c>
    </row>
    <row r="6" spans="1:22" x14ac:dyDescent="0.3">
      <c r="A6" s="35" t="s">
        <v>67</v>
      </c>
      <c r="B6" s="43" t="s">
        <v>58</v>
      </c>
      <c r="C6" s="113">
        <f>IFERROR(IF(ISBLANK(Current_DTE!C6),INDEX(Minutes_by_use_case!$B$2:$B$9,MATCH($B6,Minutes_by_use_case!$A$2:$A$9,0)),Current_DTE!C6),"-")</f>
        <v>30.559216666666664</v>
      </c>
      <c r="D6" s="113">
        <f>IFERROR(IF(ISBLANK(Current_DTE!D6),INDEX(Minutes_by_use_case!$B$2:$B$9,MATCH($B6,Minutes_by_use_case!$A$2:$A$9,0)),Current_DTE!D6),"-")</f>
        <v>69.774163888888879</v>
      </c>
      <c r="E6" s="113">
        <f>IFERROR(IF(ISBLANK(Current_DTE!E6),INDEX(Minutes_by_use_case!$B$2:$B$9,MATCH($B6,Minutes_by_use_case!$A$2:$A$9,0)),Current_DTE!E6),"-")</f>
        <v>18.289311111111111</v>
      </c>
      <c r="F6" s="113">
        <f>IFERROR(IF(ISBLANK(Current_DTE!F6),INDEX(Minutes_by_use_case!$B$2:$B$9,MATCH($B6,Minutes_by_use_case!$A$2:$A$9,0)),Current_DTE!F6),"-")</f>
        <v>35.440637222222215</v>
      </c>
      <c r="G6" s="113">
        <f>IFERROR(IF(ISBLANK(Current_DTE!G6),INDEX(Minutes_by_use_case!$B$2:$B$9,MATCH($B6,Minutes_by_use_case!$A$2:$A$9,0)),Current_DTE!G6),"-")</f>
        <v>35.440637222222215</v>
      </c>
      <c r="H6" s="113">
        <f>IFERROR(IF(ISBLANK(Current_DTE!H6),INDEX(Minutes_by_use_case!$B$2:$B$9,MATCH($B6,Minutes_by_use_case!$A$2:$A$9,0)),Current_DTE!H6),"-")</f>
        <v>35.440637222222215</v>
      </c>
      <c r="I6" s="113">
        <f>IFERROR(IF(ISBLANK(Current_DTE!I6),INDEX(Minutes_by_use_case!$B$2:$B$9,MATCH($B6,Minutes_by_use_case!$A$2:$A$9,0)),Current_DTE!I6),"-")</f>
        <v>35.440637222222215</v>
      </c>
      <c r="J6" s="113">
        <f>IFERROR(IF(ISBLANK(Current_DTE!J6),INDEX(Minutes_by_use_case!$B$2:$B$9,MATCH($B6,Minutes_by_use_case!$A$2:$A$9,0)),Current_DTE!J6),"-")</f>
        <v>35.440637222222215</v>
      </c>
      <c r="K6" s="113">
        <f>IFERROR(IF(ISBLANK(Current_DTE!K6),INDEX(Minutes_by_use_case!$B$2:$B$9,MATCH($B6,Minutes_by_use_case!$A$2:$A$9,0)),Current_DTE!K6),"-")</f>
        <v>35.440637222222215</v>
      </c>
      <c r="L6" s="113">
        <f>IFERROR(IF(ISBLANK(Current_DTE!L6),INDEX(Minutes_by_use_case!$B$2:$B$9,MATCH($B6,Minutes_by_use_case!$A$2:$A$9,0)),Current_DTE!L6),"-")</f>
        <v>35.440637222222215</v>
      </c>
      <c r="M6" s="113">
        <f>IFERROR(IF(ISBLANK(Current_DTE!M6),INDEX(Minutes_by_use_case!$B$2:$B$9,MATCH($B6,Minutes_by_use_case!$A$2:$A$9,0)),Current_DTE!M6),"-")</f>
        <v>35.440637222222215</v>
      </c>
      <c r="N6" s="113">
        <f>IFERROR(IF(ISBLANK(Current_DTE!N6),INDEX(Minutes_by_use_case!$B$2:$B$9,MATCH($B6,Minutes_by_use_case!$A$2:$A$9,0)),Current_DTE!N6),"-")</f>
        <v>35.440637222222215</v>
      </c>
      <c r="O6" s="113">
        <f>IFERROR(IF(ISBLANK(Current_DTE!O6),INDEX(Minutes_by_use_case!$B$2:$B$9,MATCH($B6,Minutes_by_use_case!$A$2:$A$9,0)),Current_DTE!O6),"-")</f>
        <v>35.440637222222215</v>
      </c>
      <c r="P6" s="113">
        <f>IFERROR(IF(ISBLANK(Current_DTE!P6),INDEX(Minutes_by_use_case!$B$2:$B$9,MATCH($B6,Minutes_by_use_case!$A$2:$A$9,0)),Current_DTE!P6),"-")</f>
        <v>35.440637222222215</v>
      </c>
      <c r="Q6" s="113">
        <f>IFERROR(IF(ISBLANK(Current_DTE!Q6),INDEX(Minutes_by_use_case!$B$2:$B$9,MATCH($B6,Minutes_by_use_case!$A$2:$A$9,0)),Current_DTE!Q6),"-")</f>
        <v>35.440637222222215</v>
      </c>
      <c r="R6" s="113">
        <f>IFERROR(IF(ISBLANK(Current_DTE!R6),INDEX(Minutes_by_use_case!$B$2:$B$9,MATCH($B6,Minutes_by_use_case!$A$2:$A$9,0)),Current_DTE!R6),"-")</f>
        <v>35.440637222222215</v>
      </c>
      <c r="S6" s="113">
        <f>IFERROR(IF(ISBLANK(Current_DTE!S6),INDEX(Minutes_by_use_case!$B$2:$B$9,MATCH($B6,Minutes_by_use_case!$A$2:$A$9,0)),Current_DTE!S6),"-")</f>
        <v>35.440637222222215</v>
      </c>
      <c r="T6" s="113">
        <f>IFERROR(IF(ISBLANK(Current_DTE!T6),INDEX(Minutes_by_use_case!$B$2:$B$9,MATCH($B6,Minutes_by_use_case!$A$2:$A$9,0)),Current_DTE!T6),"-")</f>
        <v>35.440637222222215</v>
      </c>
      <c r="U6" s="113">
        <f>IFERROR(IF(ISBLANK(Current_DTE!U6),INDEX(Minutes_by_use_case!$B$2:$B$9,MATCH($B6,Minutes_by_use_case!$A$2:$A$9,0)),Current_DTE!U6),"-")</f>
        <v>35.440637222222215</v>
      </c>
      <c r="V6" s="113">
        <f>IFERROR(IF(ISBLANK(Current_DTE!V6),INDEX(Minutes_by_use_case!$B$2:$B$9,MATCH($B6,Minutes_by_use_case!$A$2:$A$9,0)),Current_DTE!V6),"-")</f>
        <v>35.440637222222215</v>
      </c>
    </row>
    <row r="7" spans="1:22" x14ac:dyDescent="0.3">
      <c r="A7" s="35" t="s">
        <v>68</v>
      </c>
      <c r="B7" s="36" t="s">
        <v>57</v>
      </c>
      <c r="C7" s="113">
        <f>IFERROR(IF(ISBLANK(Current_DTE!C7),INDEX(Minutes_by_use_case!$B$2:$B$9,MATCH($B7,Minutes_by_use_case!$A$2:$A$9,0)),Current_DTE!C7),"-")</f>
        <v>667.42555555555555</v>
      </c>
      <c r="D7" s="113">
        <f>IFERROR(IF(ISBLANK(Current_DTE!D7),INDEX(Minutes_by_use_case!$B$2:$B$9,MATCH($B7,Minutes_by_use_case!$A$2:$A$9,0)),Current_DTE!D7),"-")</f>
        <v>707.53916666666669</v>
      </c>
      <c r="E7" s="113">
        <f>IFERROR(IF(ISBLANK(Current_DTE!E7),INDEX(Minutes_by_use_case!$B$2:$B$9,MATCH($B7,Minutes_by_use_case!$A$2:$A$9,0)),Current_DTE!E7),"-")</f>
        <v>608.43833333333339</v>
      </c>
      <c r="F7" s="113">
        <f>IFERROR(IF(ISBLANK(Current_DTE!F7),INDEX(Minutes_by_use_case!$B$2:$B$9,MATCH($B7,Minutes_by_use_case!$A$2:$A$9,0)),Current_DTE!F7),"-")</f>
        <v>671.11811111111115</v>
      </c>
      <c r="G7" s="113">
        <f>IFERROR(IF(ISBLANK(Current_DTE!G7),INDEX(Minutes_by_use_case!$B$2:$B$9,MATCH($B7,Minutes_by_use_case!$A$2:$A$9,0)),Current_DTE!G7),"-")</f>
        <v>671.11811111111115</v>
      </c>
      <c r="H7" s="113">
        <f>IFERROR(IF(ISBLANK(Current_DTE!H7),INDEX(Minutes_by_use_case!$B$2:$B$9,MATCH($B7,Minutes_by_use_case!$A$2:$A$9,0)),Current_DTE!H7),"-")</f>
        <v>671.11811111111115</v>
      </c>
      <c r="I7" s="113">
        <f>IFERROR(IF(ISBLANK(Current_DTE!I7),INDEX(Minutes_by_use_case!$B$2:$B$9,MATCH($B7,Minutes_by_use_case!$A$2:$A$9,0)),Current_DTE!I7),"-")</f>
        <v>671.11811111111115</v>
      </c>
      <c r="J7" s="113">
        <f>IFERROR(IF(ISBLANK(Current_DTE!J7),INDEX(Minutes_by_use_case!$B$2:$B$9,MATCH($B7,Minutes_by_use_case!$A$2:$A$9,0)),Current_DTE!J7),"-")</f>
        <v>671.11811111111115</v>
      </c>
      <c r="K7" s="113">
        <f>IFERROR(IF(ISBLANK(Current_DTE!K7),INDEX(Minutes_by_use_case!$B$2:$B$9,MATCH($B7,Minutes_by_use_case!$A$2:$A$9,0)),Current_DTE!K7),"-")</f>
        <v>671.11811111111115</v>
      </c>
      <c r="L7" s="113">
        <f>IFERROR(IF(ISBLANK(Current_DTE!L7),INDEX(Minutes_by_use_case!$B$2:$B$9,MATCH($B7,Minutes_by_use_case!$A$2:$A$9,0)),Current_DTE!L7),"-")</f>
        <v>671.11811111111115</v>
      </c>
      <c r="M7" s="113">
        <f>IFERROR(IF(ISBLANK(Current_DTE!M7),INDEX(Minutes_by_use_case!$B$2:$B$9,MATCH($B7,Minutes_by_use_case!$A$2:$A$9,0)),Current_DTE!M7),"-")</f>
        <v>671.11811111111115</v>
      </c>
      <c r="N7" s="113">
        <f>IFERROR(IF(ISBLANK(Current_DTE!N7),INDEX(Minutes_by_use_case!$B$2:$B$9,MATCH($B7,Minutes_by_use_case!$A$2:$A$9,0)),Current_DTE!N7),"-")</f>
        <v>671.11811111111115</v>
      </c>
      <c r="O7" s="113">
        <f>IFERROR(IF(ISBLANK(Current_DTE!O7),INDEX(Minutes_by_use_case!$B$2:$B$9,MATCH($B7,Minutes_by_use_case!$A$2:$A$9,0)),Current_DTE!O7),"-")</f>
        <v>671.11811111111115</v>
      </c>
      <c r="P7" s="113">
        <f>IFERROR(IF(ISBLANK(Current_DTE!P7),INDEX(Minutes_by_use_case!$B$2:$B$9,MATCH($B7,Minutes_by_use_case!$A$2:$A$9,0)),Current_DTE!P7),"-")</f>
        <v>671.11811111111115</v>
      </c>
      <c r="Q7" s="113">
        <f>IFERROR(IF(ISBLANK(Current_DTE!Q7),INDEX(Minutes_by_use_case!$B$2:$B$9,MATCH($B7,Minutes_by_use_case!$A$2:$A$9,0)),Current_DTE!Q7),"-")</f>
        <v>671.11811111111115</v>
      </c>
      <c r="R7" s="113">
        <f>IFERROR(IF(ISBLANK(Current_DTE!R7),INDEX(Minutes_by_use_case!$B$2:$B$9,MATCH($B7,Minutes_by_use_case!$A$2:$A$9,0)),Current_DTE!R7),"-")</f>
        <v>671.11811111111115</v>
      </c>
      <c r="S7" s="113">
        <f>IFERROR(IF(ISBLANK(Current_DTE!S7),INDEX(Minutes_by_use_case!$B$2:$B$9,MATCH($B7,Minutes_by_use_case!$A$2:$A$9,0)),Current_DTE!S7),"-")</f>
        <v>671.11811111111115</v>
      </c>
      <c r="T7" s="113">
        <f>IFERROR(IF(ISBLANK(Current_DTE!T7),INDEX(Minutes_by_use_case!$B$2:$B$9,MATCH($B7,Minutes_by_use_case!$A$2:$A$9,0)),Current_DTE!T7),"-")</f>
        <v>671.11811111111115</v>
      </c>
      <c r="U7" s="113">
        <f>IFERROR(IF(ISBLANK(Current_DTE!U7),INDEX(Minutes_by_use_case!$B$2:$B$9,MATCH($B7,Minutes_by_use_case!$A$2:$A$9,0)),Current_DTE!U7),"-")</f>
        <v>671.11811111111115</v>
      </c>
      <c r="V7" s="113">
        <f>IFERROR(IF(ISBLANK(Current_DTE!V7),INDEX(Minutes_by_use_case!$B$2:$B$9,MATCH($B7,Minutes_by_use_case!$A$2:$A$9,0)),Current_DTE!V7),"-")</f>
        <v>671.11811111111115</v>
      </c>
    </row>
    <row r="8" spans="1:22" x14ac:dyDescent="0.3">
      <c r="A8" s="35" t="s">
        <v>34</v>
      </c>
      <c r="B8" s="44" t="s">
        <v>64</v>
      </c>
      <c r="C8" s="113">
        <f>IFERROR(IF(ISBLANK(Current_DTE!C8),INDEX(Minutes_by_use_case!$B$2:$B$9,MATCH($B8,Minutes_by_use_case!$A$2:$A$9,0)),Current_DTE!C8),"-")</f>
        <v>508.14004722222222</v>
      </c>
      <c r="D8" s="113">
        <f>IFERROR(IF(ISBLANK(Current_DTE!D8),INDEX(Minutes_by_use_case!$B$2:$B$9,MATCH($B8,Minutes_by_use_case!$A$2:$A$9,0)),Current_DTE!D8),"-")</f>
        <v>377.5913888888889</v>
      </c>
      <c r="E8" s="113">
        <f>IFERROR(IF(ISBLANK(Current_DTE!E8),INDEX(Minutes_by_use_case!$B$2:$B$9,MATCH($B8,Minutes_by_use_case!$A$2:$A$9,0)),Current_DTE!E8),"-")</f>
        <v>307.24861111111113</v>
      </c>
      <c r="F8" s="113">
        <f>IFERROR(IF(ISBLANK(Current_DTE!F8),INDEX(Minutes_by_use_case!$B$2:$B$9,MATCH($B8,Minutes_by_use_case!$A$2:$A$9,0)),Current_DTE!F8),"-")</f>
        <v>392.20349666666669</v>
      </c>
      <c r="G8" s="113">
        <f>IFERROR(IF(ISBLANK(Current_DTE!G8),INDEX(Minutes_by_use_case!$B$2:$B$9,MATCH($B8,Minutes_by_use_case!$A$2:$A$9,0)),Current_DTE!G8),"-")</f>
        <v>392.20349666666669</v>
      </c>
      <c r="H8" s="113">
        <f>IFERROR(IF(ISBLANK(Current_DTE!H8),INDEX(Minutes_by_use_case!$B$2:$B$9,MATCH($B8,Minutes_by_use_case!$A$2:$A$9,0)),Current_DTE!H8),"-")</f>
        <v>392.20349666666669</v>
      </c>
      <c r="I8" s="113">
        <f>IFERROR(IF(ISBLANK(Current_DTE!I8),INDEX(Minutes_by_use_case!$B$2:$B$9,MATCH($B8,Minutes_by_use_case!$A$2:$A$9,0)),Current_DTE!I8),"-")</f>
        <v>392.20349666666669</v>
      </c>
      <c r="J8" s="113">
        <f>IFERROR(IF(ISBLANK(Current_DTE!J8),INDEX(Minutes_by_use_case!$B$2:$B$9,MATCH($B8,Minutes_by_use_case!$A$2:$A$9,0)),Current_DTE!J8),"-")</f>
        <v>392.20349666666669</v>
      </c>
      <c r="K8" s="113">
        <f>IFERROR(IF(ISBLANK(Current_DTE!K8),INDEX(Minutes_by_use_case!$B$2:$B$9,MATCH($B8,Minutes_by_use_case!$A$2:$A$9,0)),Current_DTE!K8),"-")</f>
        <v>392.20349666666669</v>
      </c>
      <c r="L8" s="113">
        <f>IFERROR(IF(ISBLANK(Current_DTE!L8),INDEX(Minutes_by_use_case!$B$2:$B$9,MATCH($B8,Minutes_by_use_case!$A$2:$A$9,0)),Current_DTE!L8),"-")</f>
        <v>392.20349666666669</v>
      </c>
      <c r="M8" s="113">
        <f>IFERROR(IF(ISBLANK(Current_DTE!M8),INDEX(Minutes_by_use_case!$B$2:$B$9,MATCH($B8,Minutes_by_use_case!$A$2:$A$9,0)),Current_DTE!M8),"-")</f>
        <v>392.20349666666669</v>
      </c>
      <c r="N8" s="113">
        <f>IFERROR(IF(ISBLANK(Current_DTE!N8),INDEX(Minutes_by_use_case!$B$2:$B$9,MATCH($B8,Minutes_by_use_case!$A$2:$A$9,0)),Current_DTE!N8),"-")</f>
        <v>392.20349666666669</v>
      </c>
      <c r="O8" s="113">
        <f>IFERROR(IF(ISBLANK(Current_DTE!O8),INDEX(Minutes_by_use_case!$B$2:$B$9,MATCH($B8,Minutes_by_use_case!$A$2:$A$9,0)),Current_DTE!O8),"-")</f>
        <v>392.20349666666669</v>
      </c>
      <c r="P8" s="113">
        <f>IFERROR(IF(ISBLANK(Current_DTE!P8),INDEX(Minutes_by_use_case!$B$2:$B$9,MATCH($B8,Minutes_by_use_case!$A$2:$A$9,0)),Current_DTE!P8),"-")</f>
        <v>392.20349666666669</v>
      </c>
      <c r="Q8" s="113">
        <f>IFERROR(IF(ISBLANK(Current_DTE!Q8),INDEX(Minutes_by_use_case!$B$2:$B$9,MATCH($B8,Minutes_by_use_case!$A$2:$A$9,0)),Current_DTE!Q8),"-")</f>
        <v>392.20349666666669</v>
      </c>
      <c r="R8" s="113">
        <f>IFERROR(IF(ISBLANK(Current_DTE!R8),INDEX(Minutes_by_use_case!$B$2:$B$9,MATCH($B8,Minutes_by_use_case!$A$2:$A$9,0)),Current_DTE!R8),"-")</f>
        <v>392.20349666666669</v>
      </c>
      <c r="S8" s="113">
        <f>IFERROR(IF(ISBLANK(Current_DTE!S8),INDEX(Minutes_by_use_case!$B$2:$B$9,MATCH($B8,Minutes_by_use_case!$A$2:$A$9,0)),Current_DTE!S8),"-")</f>
        <v>392.20349666666669</v>
      </c>
      <c r="T8" s="113">
        <f>IFERROR(IF(ISBLANK(Current_DTE!T8),INDEX(Minutes_by_use_case!$B$2:$B$9,MATCH($B8,Minutes_by_use_case!$A$2:$A$9,0)),Current_DTE!T8),"-")</f>
        <v>392.20349666666669</v>
      </c>
      <c r="U8" s="113">
        <f>IFERROR(IF(ISBLANK(Current_DTE!U8),INDEX(Minutes_by_use_case!$B$2:$B$9,MATCH($B8,Minutes_by_use_case!$A$2:$A$9,0)),Current_DTE!U8),"-")</f>
        <v>392.20349666666669</v>
      </c>
      <c r="V8" s="113">
        <f>IFERROR(IF(ISBLANK(Current_DTE!V8),INDEX(Minutes_by_use_case!$B$2:$B$9,MATCH($B8,Minutes_by_use_case!$A$2:$A$9,0)),Current_DTE!V8),"-")</f>
        <v>392.20349666666669</v>
      </c>
    </row>
    <row r="9" spans="1:22" x14ac:dyDescent="0.3">
      <c r="A9" s="35" t="s">
        <v>69</v>
      </c>
      <c r="B9" s="36" t="s">
        <v>57</v>
      </c>
      <c r="C9" s="113">
        <f>IFERROR(IF(ISBLANK(Current_DTE!C9),INDEX(Minutes_by_use_case!$B$2:$B$9,MATCH($B9,Minutes_by_use_case!$A$2:$A$9,0)),Current_DTE!C9),"-")</f>
        <v>133409.35004928565</v>
      </c>
      <c r="D9" s="113">
        <f>IFERROR(IF(ISBLANK(Current_DTE!D9),INDEX(Minutes_by_use_case!$B$2:$B$9,MATCH($B9,Minutes_by_use_case!$A$2:$A$9,0)),Current_DTE!D9),"-")</f>
        <v>133409.35004928565</v>
      </c>
      <c r="E9" s="113">
        <f>IFERROR(IF(ISBLANK(Current_DTE!E9),INDEX(Minutes_by_use_case!$B$2:$B$9,MATCH($B9,Minutes_by_use_case!$A$2:$A$9,0)),Current_DTE!E9),"-")</f>
        <v>133409.35004928565</v>
      </c>
      <c r="F9" s="113">
        <f>IFERROR(IF(ISBLANK(Current_DTE!F9),INDEX(Minutes_by_use_case!$B$2:$B$9,MATCH($B9,Minutes_by_use_case!$A$2:$A$9,0)),Current_DTE!F9),"-")</f>
        <v>133409.35004928565</v>
      </c>
      <c r="G9" s="113">
        <f>IFERROR(IF(ISBLANK(Current_DTE!G9),INDEX(Minutes_by_use_case!$B$2:$B$9,MATCH($B9,Minutes_by_use_case!$A$2:$A$9,0)),Current_DTE!G9),"-")</f>
        <v>133409.35004928565</v>
      </c>
      <c r="H9" s="113">
        <f>IFERROR(IF(ISBLANK(Current_DTE!H9),INDEX(Minutes_by_use_case!$B$2:$B$9,MATCH($B9,Minutes_by_use_case!$A$2:$A$9,0)),Current_DTE!H9),"-")</f>
        <v>133409.35004928565</v>
      </c>
      <c r="I9" s="113">
        <f>IFERROR(IF(ISBLANK(Current_DTE!I9),INDEX(Minutes_by_use_case!$B$2:$B$9,MATCH($B9,Minutes_by_use_case!$A$2:$A$9,0)),Current_DTE!I9),"-")</f>
        <v>133409.35004928565</v>
      </c>
      <c r="J9" s="113">
        <f>IFERROR(IF(ISBLANK(Current_DTE!J9),INDEX(Minutes_by_use_case!$B$2:$B$9,MATCH($B9,Minutes_by_use_case!$A$2:$A$9,0)),Current_DTE!J9),"-")</f>
        <v>133409.35004928565</v>
      </c>
      <c r="K9" s="113">
        <f>IFERROR(IF(ISBLANK(Current_DTE!K9),INDEX(Minutes_by_use_case!$B$2:$B$9,MATCH($B9,Minutes_by_use_case!$A$2:$A$9,0)),Current_DTE!K9),"-")</f>
        <v>133409.35004928565</v>
      </c>
      <c r="L9" s="113">
        <f>IFERROR(IF(ISBLANK(Current_DTE!L9),INDEX(Minutes_by_use_case!$B$2:$B$9,MATCH($B9,Minutes_by_use_case!$A$2:$A$9,0)),Current_DTE!L9),"-")</f>
        <v>133409.35004928565</v>
      </c>
      <c r="M9" s="113">
        <f>IFERROR(IF(ISBLANK(Current_DTE!M9),INDEX(Minutes_by_use_case!$B$2:$B$9,MATCH($B9,Minutes_by_use_case!$A$2:$A$9,0)),Current_DTE!M9),"-")</f>
        <v>133409.35004928565</v>
      </c>
      <c r="N9" s="113">
        <f>IFERROR(IF(ISBLANK(Current_DTE!N9),INDEX(Minutes_by_use_case!$B$2:$B$9,MATCH($B9,Minutes_by_use_case!$A$2:$A$9,0)),Current_DTE!N9),"-")</f>
        <v>133409.35004928565</v>
      </c>
      <c r="O9" s="113">
        <f>IFERROR(IF(ISBLANK(Current_DTE!O9),INDEX(Minutes_by_use_case!$B$2:$B$9,MATCH($B9,Minutes_by_use_case!$A$2:$A$9,0)),Current_DTE!O9),"-")</f>
        <v>133409.35004928565</v>
      </c>
      <c r="P9" s="113">
        <f>IFERROR(IF(ISBLANK(Current_DTE!P9),INDEX(Minutes_by_use_case!$B$2:$B$9,MATCH($B9,Minutes_by_use_case!$A$2:$A$9,0)),Current_DTE!P9),"-")</f>
        <v>133409.35004928565</v>
      </c>
      <c r="Q9" s="113">
        <f>IFERROR(IF(ISBLANK(Current_DTE!Q9),INDEX(Minutes_by_use_case!$B$2:$B$9,MATCH($B9,Minutes_by_use_case!$A$2:$A$9,0)),Current_DTE!Q9),"-")</f>
        <v>133409.35004928565</v>
      </c>
      <c r="R9" s="113">
        <f>IFERROR(IF(ISBLANK(Current_DTE!R9),INDEX(Minutes_by_use_case!$B$2:$B$9,MATCH($B9,Minutes_by_use_case!$A$2:$A$9,0)),Current_DTE!R9),"-")</f>
        <v>133409.35004928565</v>
      </c>
      <c r="S9" s="113">
        <f>IFERROR(IF(ISBLANK(Current_DTE!S9),INDEX(Minutes_by_use_case!$B$2:$B$9,MATCH($B9,Minutes_by_use_case!$A$2:$A$9,0)),Current_DTE!S9),"-")</f>
        <v>133409.35004928565</v>
      </c>
      <c r="T9" s="113">
        <f>IFERROR(IF(ISBLANK(Current_DTE!T9),INDEX(Minutes_by_use_case!$B$2:$B$9,MATCH($B9,Minutes_by_use_case!$A$2:$A$9,0)),Current_DTE!T9),"-")</f>
        <v>133409.35004928565</v>
      </c>
      <c r="U9" s="113">
        <f>IFERROR(IF(ISBLANK(Current_DTE!U9),INDEX(Minutes_by_use_case!$B$2:$B$9,MATCH($B9,Minutes_by_use_case!$A$2:$A$9,0)),Current_DTE!U9),"-")</f>
        <v>133409.35004928565</v>
      </c>
      <c r="V9" s="113">
        <f>IFERROR(IF(ISBLANK(Current_DTE!V9),INDEX(Minutes_by_use_case!$B$2:$B$9,MATCH($B9,Minutes_by_use_case!$A$2:$A$9,0)),Current_DTE!V9),"-")</f>
        <v>133409.35004928565</v>
      </c>
    </row>
    <row r="10" spans="1:22" x14ac:dyDescent="0.3">
      <c r="A10" s="35" t="s">
        <v>70</v>
      </c>
      <c r="B10" s="43" t="s">
        <v>59</v>
      </c>
      <c r="C10" s="113">
        <f>IFERROR(IF(ISBLANK(Current_DTE!C10),INDEX(Minutes_by_use_case!$B$2:$B$9,MATCH($B10,Minutes_by_use_case!$A$2:$A$9,0)),Current_DTE!C10),"-")</f>
        <v>1178.5658305555555</v>
      </c>
      <c r="D10" s="113">
        <f>IFERROR(IF(ISBLANK(Current_DTE!D10),INDEX(Minutes_by_use_case!$B$2:$B$9,MATCH($B10,Minutes_by_use_case!$A$2:$A$9,0)),Current_DTE!D10),"-")</f>
        <v>779.39891388888896</v>
      </c>
      <c r="E10" s="113">
        <f>IFERROR(IF(ISBLANK(Current_DTE!E10),INDEX(Minutes_by_use_case!$B$2:$B$9,MATCH($B10,Minutes_by_use_case!$A$2:$A$9,0)),Current_DTE!E10),"-")</f>
        <v>4.2386111111111111</v>
      </c>
      <c r="F10" s="113">
        <f>IFERROR(IF(ISBLANK(Current_DTE!F10),INDEX(Minutes_by_use_case!$B$2:$B$9,MATCH($B10,Minutes_by_use_case!$A$2:$A$9,0)),Current_DTE!F10),"-")</f>
        <v>871.54136999999992</v>
      </c>
      <c r="G10" s="113">
        <f>IFERROR(IF(ISBLANK(Current_DTE!G10),INDEX(Minutes_by_use_case!$B$2:$B$9,MATCH($B10,Minutes_by_use_case!$A$2:$A$9,0)),Current_DTE!G10),"-")</f>
        <v>871.54136999999992</v>
      </c>
      <c r="H10" s="113">
        <f>IFERROR(IF(ISBLANK(Current_DTE!H10),INDEX(Minutes_by_use_case!$B$2:$B$9,MATCH($B10,Minutes_by_use_case!$A$2:$A$9,0)),Current_DTE!H10),"-")</f>
        <v>871.54136999999992</v>
      </c>
      <c r="I10" s="113">
        <f>IFERROR(IF(ISBLANK(Current_DTE!I10),INDEX(Minutes_by_use_case!$B$2:$B$9,MATCH($B10,Minutes_by_use_case!$A$2:$A$9,0)),Current_DTE!I10),"-")</f>
        <v>871.54136999999992</v>
      </c>
      <c r="J10" s="113">
        <f>IFERROR(IF(ISBLANK(Current_DTE!J10),INDEX(Minutes_by_use_case!$B$2:$B$9,MATCH($B10,Minutes_by_use_case!$A$2:$A$9,0)),Current_DTE!J10),"-")</f>
        <v>871.54136999999992</v>
      </c>
      <c r="K10" s="113">
        <f>IFERROR(IF(ISBLANK(Current_DTE!K10),INDEX(Minutes_by_use_case!$B$2:$B$9,MATCH($B10,Minutes_by_use_case!$A$2:$A$9,0)),Current_DTE!K10),"-")</f>
        <v>871.54136999999992</v>
      </c>
      <c r="L10" s="113">
        <f>IFERROR(IF(ISBLANK(Current_DTE!L10),INDEX(Minutes_by_use_case!$B$2:$B$9,MATCH($B10,Minutes_by_use_case!$A$2:$A$9,0)),Current_DTE!L10),"-")</f>
        <v>871.54136999999992</v>
      </c>
      <c r="M10" s="113">
        <f>IFERROR(IF(ISBLANK(Current_DTE!M10),INDEX(Minutes_by_use_case!$B$2:$B$9,MATCH($B10,Minutes_by_use_case!$A$2:$A$9,0)),Current_DTE!M10),"-")</f>
        <v>871.54136999999992</v>
      </c>
      <c r="N10" s="113">
        <f>IFERROR(IF(ISBLANK(Current_DTE!N10),INDEX(Minutes_by_use_case!$B$2:$B$9,MATCH($B10,Minutes_by_use_case!$A$2:$A$9,0)),Current_DTE!N10),"-")</f>
        <v>871.54136999999992</v>
      </c>
      <c r="O10" s="113">
        <f>IFERROR(IF(ISBLANK(Current_DTE!O10),INDEX(Minutes_by_use_case!$B$2:$B$9,MATCH($B10,Minutes_by_use_case!$A$2:$A$9,0)),Current_DTE!O10),"-")</f>
        <v>871.54136999999992</v>
      </c>
      <c r="P10" s="113">
        <f>IFERROR(IF(ISBLANK(Current_DTE!P10),INDEX(Minutes_by_use_case!$B$2:$B$9,MATCH($B10,Minutes_by_use_case!$A$2:$A$9,0)),Current_DTE!P10),"-")</f>
        <v>871.54136999999992</v>
      </c>
      <c r="Q10" s="113">
        <f>IFERROR(IF(ISBLANK(Current_DTE!Q10),INDEX(Minutes_by_use_case!$B$2:$B$9,MATCH($B10,Minutes_by_use_case!$A$2:$A$9,0)),Current_DTE!Q10),"-")</f>
        <v>871.54136999999992</v>
      </c>
      <c r="R10" s="113">
        <f>IFERROR(IF(ISBLANK(Current_DTE!R10),INDEX(Minutes_by_use_case!$B$2:$B$9,MATCH($B10,Minutes_by_use_case!$A$2:$A$9,0)),Current_DTE!R10),"-")</f>
        <v>871.54136999999992</v>
      </c>
      <c r="S10" s="113">
        <f>IFERROR(IF(ISBLANK(Current_DTE!S10),INDEX(Minutes_by_use_case!$B$2:$B$9,MATCH($B10,Minutes_by_use_case!$A$2:$A$9,0)),Current_DTE!S10),"-")</f>
        <v>871.54136999999992</v>
      </c>
      <c r="T10" s="113">
        <f>IFERROR(IF(ISBLANK(Current_DTE!T10),INDEX(Minutes_by_use_case!$B$2:$B$9,MATCH($B10,Minutes_by_use_case!$A$2:$A$9,0)),Current_DTE!T10),"-")</f>
        <v>871.54136999999992</v>
      </c>
      <c r="U10" s="113">
        <f>IFERROR(IF(ISBLANK(Current_DTE!U10),INDEX(Minutes_by_use_case!$B$2:$B$9,MATCH($B10,Minutes_by_use_case!$A$2:$A$9,0)),Current_DTE!U10),"-")</f>
        <v>871.54136999999992</v>
      </c>
      <c r="V10" s="113">
        <f>IFERROR(IF(ISBLANK(Current_DTE!V10),INDEX(Minutes_by_use_case!$B$2:$B$9,MATCH($B10,Minutes_by_use_case!$A$2:$A$9,0)),Current_DTE!V10),"-")</f>
        <v>871.54136999999992</v>
      </c>
    </row>
    <row r="11" spans="1:22" x14ac:dyDescent="0.3">
      <c r="A11" s="35" t="s">
        <v>71</v>
      </c>
      <c r="B11" s="43" t="s">
        <v>58</v>
      </c>
      <c r="C11" s="113">
        <f>IFERROR(IF(ISBLANK(Current_DTE!C11),INDEX(Minutes_by_use_case!$B$2:$B$9,MATCH($B11,Minutes_by_use_case!$A$2:$A$9,0)),Current_DTE!C11),"-")</f>
        <v>721.11352444444435</v>
      </c>
      <c r="D11" s="113">
        <f>IFERROR(IF(ISBLANK(Current_DTE!D11),INDEX(Minutes_by_use_case!$B$2:$B$9,MATCH($B11,Minutes_by_use_case!$A$2:$A$9,0)),Current_DTE!D11),"-")</f>
        <v>721.11352444444435</v>
      </c>
      <c r="E11" s="113">
        <f>IFERROR(IF(ISBLANK(Current_DTE!E11),INDEX(Minutes_by_use_case!$B$2:$B$9,MATCH($B11,Minutes_by_use_case!$A$2:$A$9,0)),Current_DTE!E11),"-")</f>
        <v>721.11352444444435</v>
      </c>
      <c r="F11" s="113">
        <f>IFERROR(IF(ISBLANK(Current_DTE!F11),INDEX(Minutes_by_use_case!$B$2:$B$9,MATCH($B11,Minutes_by_use_case!$A$2:$A$9,0)),Current_DTE!F11),"-")</f>
        <v>721.11352444444435</v>
      </c>
      <c r="G11" s="113">
        <f>IFERROR(IF(ISBLANK(Current_DTE!G11),INDEX(Minutes_by_use_case!$B$2:$B$9,MATCH($B11,Minutes_by_use_case!$A$2:$A$9,0)),Current_DTE!G11),"-")</f>
        <v>721.11352444444435</v>
      </c>
      <c r="H11" s="113">
        <f>IFERROR(IF(ISBLANK(Current_DTE!H11),INDEX(Minutes_by_use_case!$B$2:$B$9,MATCH($B11,Minutes_by_use_case!$A$2:$A$9,0)),Current_DTE!H11),"-")</f>
        <v>721.11352444444435</v>
      </c>
      <c r="I11" s="113">
        <f>IFERROR(IF(ISBLANK(Current_DTE!I11),INDEX(Minutes_by_use_case!$B$2:$B$9,MATCH($B11,Minutes_by_use_case!$A$2:$A$9,0)),Current_DTE!I11),"-")</f>
        <v>721.11352444444435</v>
      </c>
      <c r="J11" s="113">
        <f>IFERROR(IF(ISBLANK(Current_DTE!J11),INDEX(Minutes_by_use_case!$B$2:$B$9,MATCH($B11,Minutes_by_use_case!$A$2:$A$9,0)),Current_DTE!J11),"-")</f>
        <v>721.11352444444435</v>
      </c>
      <c r="K11" s="113">
        <f>IFERROR(IF(ISBLANK(Current_DTE!K11),INDEX(Minutes_by_use_case!$B$2:$B$9,MATCH($B11,Minutes_by_use_case!$A$2:$A$9,0)),Current_DTE!K11),"-")</f>
        <v>721.11352444444435</v>
      </c>
      <c r="L11" s="113">
        <f>IFERROR(IF(ISBLANK(Current_DTE!L11),INDEX(Minutes_by_use_case!$B$2:$B$9,MATCH($B11,Minutes_by_use_case!$A$2:$A$9,0)),Current_DTE!L11),"-")</f>
        <v>721.11352444444435</v>
      </c>
      <c r="M11" s="113">
        <f>IFERROR(IF(ISBLANK(Current_DTE!M11),INDEX(Minutes_by_use_case!$B$2:$B$9,MATCH($B11,Minutes_by_use_case!$A$2:$A$9,0)),Current_DTE!M11),"-")</f>
        <v>721.11352444444435</v>
      </c>
      <c r="N11" s="113">
        <f>IFERROR(IF(ISBLANK(Current_DTE!N11),INDEX(Minutes_by_use_case!$B$2:$B$9,MATCH($B11,Minutes_by_use_case!$A$2:$A$9,0)),Current_DTE!N11),"-")</f>
        <v>721.11352444444435</v>
      </c>
      <c r="O11" s="113">
        <f>IFERROR(IF(ISBLANK(Current_DTE!O11),INDEX(Minutes_by_use_case!$B$2:$B$9,MATCH($B11,Minutes_by_use_case!$A$2:$A$9,0)),Current_DTE!O11),"-")</f>
        <v>721.11352444444435</v>
      </c>
      <c r="P11" s="113">
        <f>IFERROR(IF(ISBLANK(Current_DTE!P11),INDEX(Minutes_by_use_case!$B$2:$B$9,MATCH($B11,Minutes_by_use_case!$A$2:$A$9,0)),Current_DTE!P11),"-")</f>
        <v>721.11352444444435</v>
      </c>
      <c r="Q11" s="113">
        <f>IFERROR(IF(ISBLANK(Current_DTE!Q11),INDEX(Minutes_by_use_case!$B$2:$B$9,MATCH($B11,Minutes_by_use_case!$A$2:$A$9,0)),Current_DTE!Q11),"-")</f>
        <v>721.11352444444435</v>
      </c>
      <c r="R11" s="113">
        <f>IFERROR(IF(ISBLANK(Current_DTE!R11),INDEX(Minutes_by_use_case!$B$2:$B$9,MATCH($B11,Minutes_by_use_case!$A$2:$A$9,0)),Current_DTE!R11),"-")</f>
        <v>721.11352444444435</v>
      </c>
      <c r="S11" s="113">
        <f>IFERROR(IF(ISBLANK(Current_DTE!S11),INDEX(Minutes_by_use_case!$B$2:$B$9,MATCH($B11,Minutes_by_use_case!$A$2:$A$9,0)),Current_DTE!S11),"-")</f>
        <v>721.11352444444435</v>
      </c>
      <c r="T11" s="113">
        <f>IFERROR(IF(ISBLANK(Current_DTE!T11),INDEX(Minutes_by_use_case!$B$2:$B$9,MATCH($B11,Minutes_by_use_case!$A$2:$A$9,0)),Current_DTE!T11),"-")</f>
        <v>721.11352444444435</v>
      </c>
      <c r="U11" s="113">
        <f>IFERROR(IF(ISBLANK(Current_DTE!U11),INDEX(Minutes_by_use_case!$B$2:$B$9,MATCH($B11,Minutes_by_use_case!$A$2:$A$9,0)),Current_DTE!U11),"-")</f>
        <v>721.11352444444435</v>
      </c>
      <c r="V11" s="113">
        <f>IFERROR(IF(ISBLANK(Current_DTE!V11),INDEX(Minutes_by_use_case!$B$2:$B$9,MATCH($B11,Minutes_by_use_case!$A$2:$A$9,0)),Current_DTE!V11),"-")</f>
        <v>721.11352444444435</v>
      </c>
    </row>
    <row r="12" spans="1:22" x14ac:dyDescent="0.3">
      <c r="A12" s="35" t="s">
        <v>72</v>
      </c>
      <c r="B12" s="42" t="s">
        <v>59</v>
      </c>
      <c r="C12" s="113">
        <f>IFERROR(IF(ISBLANK(Current_DTE!C12),INDEX(Minutes_by_use_case!$B$2:$B$9,MATCH($B12,Minutes_by_use_case!$A$2:$A$9,0)),Current_DTE!C12),"-")</f>
        <v>171572.29579277776</v>
      </c>
      <c r="D12" s="113">
        <f>IFERROR(IF(ISBLANK(Current_DTE!D12),INDEX(Minutes_by_use_case!$B$2:$B$9,MATCH($B12,Minutes_by_use_case!$A$2:$A$9,0)),Current_DTE!D12),"-")</f>
        <v>171572.29579277776</v>
      </c>
      <c r="E12" s="113">
        <f>IFERROR(IF(ISBLANK(Current_DTE!E12),INDEX(Minutes_by_use_case!$B$2:$B$9,MATCH($B12,Minutes_by_use_case!$A$2:$A$9,0)),Current_DTE!E12),"-")</f>
        <v>171572.29579277776</v>
      </c>
      <c r="F12" s="113">
        <f>IFERROR(IF(ISBLANK(Current_DTE!F12),INDEX(Minutes_by_use_case!$B$2:$B$9,MATCH($B12,Minutes_by_use_case!$A$2:$A$9,0)),Current_DTE!F12),"-")</f>
        <v>171572.29579277776</v>
      </c>
      <c r="G12" s="113">
        <f>IFERROR(IF(ISBLANK(Current_DTE!G12),INDEX(Minutes_by_use_case!$B$2:$B$9,MATCH($B12,Minutes_by_use_case!$A$2:$A$9,0)),Current_DTE!G12),"-")</f>
        <v>171572.29579277776</v>
      </c>
      <c r="H12" s="113">
        <f>IFERROR(IF(ISBLANK(Current_DTE!H12),INDEX(Minutes_by_use_case!$B$2:$B$9,MATCH($B12,Minutes_by_use_case!$A$2:$A$9,0)),Current_DTE!H12),"-")</f>
        <v>171572.29579277776</v>
      </c>
      <c r="I12" s="113">
        <f>IFERROR(IF(ISBLANK(Current_DTE!I12),INDEX(Minutes_by_use_case!$B$2:$B$9,MATCH($B12,Minutes_by_use_case!$A$2:$A$9,0)),Current_DTE!I12),"-")</f>
        <v>171572.29579277776</v>
      </c>
      <c r="J12" s="113">
        <f>IFERROR(IF(ISBLANK(Current_DTE!J12),INDEX(Minutes_by_use_case!$B$2:$B$9,MATCH($B12,Minutes_by_use_case!$A$2:$A$9,0)),Current_DTE!J12),"-")</f>
        <v>171572.29579277776</v>
      </c>
      <c r="K12" s="113">
        <f>IFERROR(IF(ISBLANK(Current_DTE!K12),INDEX(Minutes_by_use_case!$B$2:$B$9,MATCH($B12,Minutes_by_use_case!$A$2:$A$9,0)),Current_DTE!K12),"-")</f>
        <v>171572.29579277776</v>
      </c>
      <c r="L12" s="113">
        <f>IFERROR(IF(ISBLANK(Current_DTE!L12),INDEX(Minutes_by_use_case!$B$2:$B$9,MATCH($B12,Minutes_by_use_case!$A$2:$A$9,0)),Current_DTE!L12),"-")</f>
        <v>171572.29579277776</v>
      </c>
      <c r="M12" s="113">
        <f>IFERROR(IF(ISBLANK(Current_DTE!M12),INDEX(Minutes_by_use_case!$B$2:$B$9,MATCH($B12,Minutes_by_use_case!$A$2:$A$9,0)),Current_DTE!M12),"-")</f>
        <v>171572.29579277776</v>
      </c>
      <c r="N12" s="113">
        <f>IFERROR(IF(ISBLANK(Current_DTE!N12),INDEX(Minutes_by_use_case!$B$2:$B$9,MATCH($B12,Minutes_by_use_case!$A$2:$A$9,0)),Current_DTE!N12),"-")</f>
        <v>171572.29579277776</v>
      </c>
      <c r="O12" s="113">
        <f>IFERROR(IF(ISBLANK(Current_DTE!O12),INDEX(Minutes_by_use_case!$B$2:$B$9,MATCH($B12,Minutes_by_use_case!$A$2:$A$9,0)),Current_DTE!O12),"-")</f>
        <v>171572.29579277776</v>
      </c>
      <c r="P12" s="113">
        <f>IFERROR(IF(ISBLANK(Current_DTE!P12),INDEX(Minutes_by_use_case!$B$2:$B$9,MATCH($B12,Minutes_by_use_case!$A$2:$A$9,0)),Current_DTE!P12),"-")</f>
        <v>171572.29579277776</v>
      </c>
      <c r="Q12" s="113">
        <f>IFERROR(IF(ISBLANK(Current_DTE!Q12),INDEX(Minutes_by_use_case!$B$2:$B$9,MATCH($B12,Minutes_by_use_case!$A$2:$A$9,0)),Current_DTE!Q12),"-")</f>
        <v>171572.29579277776</v>
      </c>
      <c r="R12" s="113">
        <f>IFERROR(IF(ISBLANK(Current_DTE!R12),INDEX(Minutes_by_use_case!$B$2:$B$9,MATCH($B12,Minutes_by_use_case!$A$2:$A$9,0)),Current_DTE!R12),"-")</f>
        <v>171572.29579277776</v>
      </c>
      <c r="S12" s="113">
        <f>IFERROR(IF(ISBLANK(Current_DTE!S12),INDEX(Minutes_by_use_case!$B$2:$B$9,MATCH($B12,Minutes_by_use_case!$A$2:$A$9,0)),Current_DTE!S12),"-")</f>
        <v>171572.29579277776</v>
      </c>
      <c r="T12" s="113">
        <f>IFERROR(IF(ISBLANK(Current_DTE!T12),INDEX(Minutes_by_use_case!$B$2:$B$9,MATCH($B12,Minutes_by_use_case!$A$2:$A$9,0)),Current_DTE!T12),"-")</f>
        <v>171572.29579277776</v>
      </c>
      <c r="U12" s="113">
        <f>IFERROR(IF(ISBLANK(Current_DTE!U12),INDEX(Minutes_by_use_case!$B$2:$B$9,MATCH($B12,Minutes_by_use_case!$A$2:$A$9,0)),Current_DTE!U12),"-")</f>
        <v>171572.29579277776</v>
      </c>
      <c r="V12" s="113">
        <f>IFERROR(IF(ISBLANK(Current_DTE!V12),INDEX(Minutes_by_use_case!$B$2:$B$9,MATCH($B12,Minutes_by_use_case!$A$2:$A$9,0)),Current_DTE!V12),"-")</f>
        <v>171572.29579277776</v>
      </c>
    </row>
    <row r="13" spans="1:22" x14ac:dyDescent="0.3">
      <c r="A13" s="35" t="s">
        <v>82</v>
      </c>
      <c r="B13" s="44" t="s">
        <v>64</v>
      </c>
      <c r="C13" s="113" t="str">
        <f>IFERROR(IF(ISBLANK(Current_DTE!C13),INDEX(Minutes_by_use_case!$B$2:$B$9,MATCH($B13,Minutes_by_use_case!$A$2:$A$9,0)),Current_DTE!C13),"-")</f>
        <v>-</v>
      </c>
      <c r="D13" s="113" t="str">
        <f>IFERROR(IF(ISBLANK(Current_DTE!D13),INDEX(Minutes_by_use_case!$B$2:$B$9,MATCH($B13,Minutes_by_use_case!$A$2:$A$9,0)),Current_DTE!D13),"-")</f>
        <v>-</v>
      </c>
      <c r="E13" s="113" t="str">
        <f>IFERROR(IF(ISBLANK(Current_DTE!E13),INDEX(Minutes_by_use_case!$B$2:$B$9,MATCH($B13,Minutes_by_use_case!$A$2:$A$9,0)),Current_DTE!E13),"-")</f>
        <v>-</v>
      </c>
      <c r="F13" s="113" t="str">
        <f>IFERROR(IF(ISBLANK(Current_DTE!F13),INDEX(Minutes_by_use_case!$B$2:$B$9,MATCH($B13,Minutes_by_use_case!$A$2:$A$9,0)),Current_DTE!F13),"-")</f>
        <v>-</v>
      </c>
      <c r="G13" s="113" t="str">
        <f>IFERROR(IF(ISBLANK(Current_DTE!G13),INDEX(Minutes_by_use_case!$B$2:$B$9,MATCH($B13,Minutes_by_use_case!$A$2:$A$9,0)),Current_DTE!G13),"-")</f>
        <v>-</v>
      </c>
      <c r="H13" s="113" t="str">
        <f>IFERROR(IF(ISBLANK(Current_DTE!H13),INDEX(Minutes_by_use_case!$B$2:$B$9,MATCH($B13,Minutes_by_use_case!$A$2:$A$9,0)),Current_DTE!H13),"-")</f>
        <v>-</v>
      </c>
      <c r="I13" s="113" t="str">
        <f>IFERROR(IF(ISBLANK(Current_DTE!I13),INDEX(Minutes_by_use_case!$B$2:$B$9,MATCH($B13,Minutes_by_use_case!$A$2:$A$9,0)),Current_DTE!I13),"-")</f>
        <v>-</v>
      </c>
      <c r="J13" s="113" t="str">
        <f>IFERROR(IF(ISBLANK(Current_DTE!J13),INDEX(Minutes_by_use_case!$B$2:$B$9,MATCH($B13,Minutes_by_use_case!$A$2:$A$9,0)),Current_DTE!J13),"-")</f>
        <v>-</v>
      </c>
      <c r="K13" s="113" t="str">
        <f>IFERROR(IF(ISBLANK(Current_DTE!K13),INDEX(Minutes_by_use_case!$B$2:$B$9,MATCH($B13,Minutes_by_use_case!$A$2:$A$9,0)),Current_DTE!K13),"-")</f>
        <v>-</v>
      </c>
      <c r="L13" s="113" t="str">
        <f>IFERROR(IF(ISBLANK(Current_DTE!L13),INDEX(Minutes_by_use_case!$B$2:$B$9,MATCH($B13,Minutes_by_use_case!$A$2:$A$9,0)),Current_DTE!L13),"-")</f>
        <v>-</v>
      </c>
      <c r="M13" s="113" t="str">
        <f>IFERROR(IF(ISBLANK(Current_DTE!M13),INDEX(Minutes_by_use_case!$B$2:$B$9,MATCH($B13,Minutes_by_use_case!$A$2:$A$9,0)),Current_DTE!M13),"-")</f>
        <v>-</v>
      </c>
      <c r="N13" s="113" t="str">
        <f>IFERROR(IF(ISBLANK(Current_DTE!N13),INDEX(Minutes_by_use_case!$B$2:$B$9,MATCH($B13,Minutes_by_use_case!$A$2:$A$9,0)),Current_DTE!N13),"-")</f>
        <v>-</v>
      </c>
      <c r="O13" s="113" t="str">
        <f>IFERROR(IF(ISBLANK(Current_DTE!O13),INDEX(Minutes_by_use_case!$B$2:$B$9,MATCH($B13,Minutes_by_use_case!$A$2:$A$9,0)),Current_DTE!O13),"-")</f>
        <v>-</v>
      </c>
      <c r="P13" s="113" t="str">
        <f>IFERROR(IF(ISBLANK(Current_DTE!P13),INDEX(Minutes_by_use_case!$B$2:$B$9,MATCH($B13,Minutes_by_use_case!$A$2:$A$9,0)),Current_DTE!P13),"-")</f>
        <v>-</v>
      </c>
      <c r="Q13" s="113" t="str">
        <f>IFERROR(IF(ISBLANK(Current_DTE!Q13),INDEX(Minutes_by_use_case!$B$2:$B$9,MATCH($B13,Minutes_by_use_case!$A$2:$A$9,0)),Current_DTE!Q13),"-")</f>
        <v>-</v>
      </c>
      <c r="R13" s="113" t="str">
        <f>IFERROR(IF(ISBLANK(Current_DTE!R13),INDEX(Minutes_by_use_case!$B$2:$B$9,MATCH($B13,Minutes_by_use_case!$A$2:$A$9,0)),Current_DTE!R13),"-")</f>
        <v>-</v>
      </c>
      <c r="S13" s="113" t="str">
        <f>IFERROR(IF(ISBLANK(Current_DTE!S13),INDEX(Minutes_by_use_case!$B$2:$B$9,MATCH($B13,Minutes_by_use_case!$A$2:$A$9,0)),Current_DTE!S13),"-")</f>
        <v>-</v>
      </c>
      <c r="T13" s="113" t="str">
        <f>IFERROR(IF(ISBLANK(Current_DTE!T13),INDEX(Minutes_by_use_case!$B$2:$B$9,MATCH($B13,Minutes_by_use_case!$A$2:$A$9,0)),Current_DTE!T13),"-")</f>
        <v>-</v>
      </c>
      <c r="U13" s="113" t="str">
        <f>IFERROR(IF(ISBLANK(Current_DTE!U13),INDEX(Minutes_by_use_case!$B$2:$B$9,MATCH($B13,Minutes_by_use_case!$A$2:$A$9,0)),Current_DTE!U13),"-")</f>
        <v>-</v>
      </c>
      <c r="V13" s="113" t="str">
        <f>IFERROR(IF(ISBLANK(Current_DTE!V13),INDEX(Minutes_by_use_case!$B$2:$B$9,MATCH($B13,Minutes_by_use_case!$A$2:$A$9,0)),Current_DTE!V13),"-")</f>
        <v>-</v>
      </c>
    </row>
    <row r="14" spans="1:22" x14ac:dyDescent="0.3">
      <c r="A14" s="35" t="s">
        <v>35</v>
      </c>
      <c r="B14" s="36" t="s">
        <v>57</v>
      </c>
      <c r="C14" s="113">
        <f>IFERROR(IF(ISBLANK(Current_DTE!C14),INDEX(Minutes_by_use_case!$B$2:$B$9,MATCH($B14,Minutes_by_use_case!$A$2:$A$9,0)),Current_DTE!C14),"-")</f>
        <v>851.36055555555549</v>
      </c>
      <c r="D14" s="113">
        <f>IFERROR(IF(ISBLANK(Current_DTE!D14),INDEX(Minutes_by_use_case!$B$2:$B$9,MATCH($B14,Minutes_by_use_case!$A$2:$A$9,0)),Current_DTE!D14),"-")</f>
        <v>921.41561944444436</v>
      </c>
      <c r="E14" s="113">
        <f>IFERROR(IF(ISBLANK(Current_DTE!E14),INDEX(Minutes_by_use_case!$B$2:$B$9,MATCH($B14,Minutes_by_use_case!$A$2:$A$9,0)),Current_DTE!E14),"-")</f>
        <v>793.34499999999991</v>
      </c>
      <c r="F14" s="113">
        <f>IFERROR(IF(ISBLANK(Current_DTE!F14),INDEX(Minutes_by_use_case!$B$2:$B$9,MATCH($B14,Minutes_by_use_case!$A$2:$A$9,0)),Current_DTE!F14),"-")</f>
        <v>796.60534611111109</v>
      </c>
      <c r="G14" s="113">
        <f>IFERROR(IF(ISBLANK(Current_DTE!G14),INDEX(Minutes_by_use_case!$B$2:$B$9,MATCH($B14,Minutes_by_use_case!$A$2:$A$9,0)),Current_DTE!G14),"-")</f>
        <v>796.60534611111109</v>
      </c>
      <c r="H14" s="113">
        <f>IFERROR(IF(ISBLANK(Current_DTE!H14),INDEX(Minutes_by_use_case!$B$2:$B$9,MATCH($B14,Minutes_by_use_case!$A$2:$A$9,0)),Current_DTE!H14),"-")</f>
        <v>796.60534611111109</v>
      </c>
      <c r="I14" s="113">
        <f>IFERROR(IF(ISBLANK(Current_DTE!I14),INDEX(Minutes_by_use_case!$B$2:$B$9,MATCH($B14,Minutes_by_use_case!$A$2:$A$9,0)),Current_DTE!I14),"-")</f>
        <v>796.60534611111109</v>
      </c>
      <c r="J14" s="113">
        <f>IFERROR(IF(ISBLANK(Current_DTE!J14),INDEX(Minutes_by_use_case!$B$2:$B$9,MATCH($B14,Minutes_by_use_case!$A$2:$A$9,0)),Current_DTE!J14),"-")</f>
        <v>796.60534611111109</v>
      </c>
      <c r="K14" s="113">
        <f>IFERROR(IF(ISBLANK(Current_DTE!K14),INDEX(Minutes_by_use_case!$B$2:$B$9,MATCH($B14,Minutes_by_use_case!$A$2:$A$9,0)),Current_DTE!K14),"-")</f>
        <v>796.60534611111109</v>
      </c>
      <c r="L14" s="113">
        <f>IFERROR(IF(ISBLANK(Current_DTE!L14),INDEX(Minutes_by_use_case!$B$2:$B$9,MATCH($B14,Minutes_by_use_case!$A$2:$A$9,0)),Current_DTE!L14),"-")</f>
        <v>796.60534611111109</v>
      </c>
      <c r="M14" s="113">
        <f>IFERROR(IF(ISBLANK(Current_DTE!M14),INDEX(Minutes_by_use_case!$B$2:$B$9,MATCH($B14,Minutes_by_use_case!$A$2:$A$9,0)),Current_DTE!M14),"-")</f>
        <v>796.60534611111109</v>
      </c>
      <c r="N14" s="113">
        <f>IFERROR(IF(ISBLANK(Current_DTE!N14),INDEX(Minutes_by_use_case!$B$2:$B$9,MATCH($B14,Minutes_by_use_case!$A$2:$A$9,0)),Current_DTE!N14),"-")</f>
        <v>796.60534611111109</v>
      </c>
      <c r="O14" s="113">
        <f>IFERROR(IF(ISBLANK(Current_DTE!O14),INDEX(Minutes_by_use_case!$B$2:$B$9,MATCH($B14,Minutes_by_use_case!$A$2:$A$9,0)),Current_DTE!O14),"-")</f>
        <v>796.60534611111109</v>
      </c>
      <c r="P14" s="113">
        <f>IFERROR(IF(ISBLANK(Current_DTE!P14),INDEX(Minutes_by_use_case!$B$2:$B$9,MATCH($B14,Minutes_by_use_case!$A$2:$A$9,0)),Current_DTE!P14),"-")</f>
        <v>796.60534611111109</v>
      </c>
      <c r="Q14" s="113">
        <f>IFERROR(IF(ISBLANK(Current_DTE!Q14),INDEX(Minutes_by_use_case!$B$2:$B$9,MATCH($B14,Minutes_by_use_case!$A$2:$A$9,0)),Current_DTE!Q14),"-")</f>
        <v>796.60534611111109</v>
      </c>
      <c r="R14" s="113">
        <f>IFERROR(IF(ISBLANK(Current_DTE!R14),INDEX(Minutes_by_use_case!$B$2:$B$9,MATCH($B14,Minutes_by_use_case!$A$2:$A$9,0)),Current_DTE!R14),"-")</f>
        <v>796.60534611111109</v>
      </c>
      <c r="S14" s="113">
        <f>IFERROR(IF(ISBLANK(Current_DTE!S14),INDEX(Minutes_by_use_case!$B$2:$B$9,MATCH($B14,Minutes_by_use_case!$A$2:$A$9,0)),Current_DTE!S14),"-")</f>
        <v>796.60534611111109</v>
      </c>
      <c r="T14" s="113">
        <f>IFERROR(IF(ISBLANK(Current_DTE!T14),INDEX(Minutes_by_use_case!$B$2:$B$9,MATCH($B14,Minutes_by_use_case!$A$2:$A$9,0)),Current_DTE!T14),"-")</f>
        <v>796.60534611111109</v>
      </c>
      <c r="U14" s="113">
        <f>IFERROR(IF(ISBLANK(Current_DTE!U14),INDEX(Minutes_by_use_case!$B$2:$B$9,MATCH($B14,Minutes_by_use_case!$A$2:$A$9,0)),Current_DTE!U14),"-")</f>
        <v>796.60534611111109</v>
      </c>
      <c r="V14" s="113">
        <f>IFERROR(IF(ISBLANK(Current_DTE!V14),INDEX(Minutes_by_use_case!$B$2:$B$9,MATCH($B14,Minutes_by_use_case!$A$2:$A$9,0)),Current_DTE!V14),"-")</f>
        <v>796.60534611111109</v>
      </c>
    </row>
    <row r="15" spans="1:22" x14ac:dyDescent="0.3">
      <c r="A15" s="48" t="s">
        <v>83</v>
      </c>
      <c r="B15" s="36" t="s">
        <v>56</v>
      </c>
      <c r="C15" s="113">
        <f>IFERROR(IF(ISBLANK(Current_DTE!C15),INDEX(Minutes_by_use_case!$B$2:$B$9,MATCH($B15,Minutes_by_use_case!$A$2:$A$9,0)),Current_DTE!C15),"-")</f>
        <v>2140.4341038095235</v>
      </c>
      <c r="D15" s="113">
        <f>IFERROR(IF(ISBLANK(Current_DTE!D15),INDEX(Minutes_by_use_case!$B$2:$B$9,MATCH($B15,Minutes_by_use_case!$A$2:$A$9,0)),Current_DTE!D15),"-")</f>
        <v>2140.4341038095235</v>
      </c>
      <c r="E15" s="113">
        <f>IFERROR(IF(ISBLANK(Current_DTE!E15),INDEX(Minutes_by_use_case!$B$2:$B$9,MATCH($B15,Minutes_by_use_case!$A$2:$A$9,0)),Current_DTE!E15),"-")</f>
        <v>2140.4341038095235</v>
      </c>
      <c r="F15" s="113">
        <f>IFERROR(IF(ISBLANK(Current_DTE!F15),INDEX(Minutes_by_use_case!$B$2:$B$9,MATCH($B15,Minutes_by_use_case!$A$2:$A$9,0)),Current_DTE!F15),"-")</f>
        <v>2140.4341038095235</v>
      </c>
      <c r="G15" s="113">
        <f>IFERROR(IF(ISBLANK(Current_DTE!G15),INDEX(Minutes_by_use_case!$B$2:$B$9,MATCH($B15,Minutes_by_use_case!$A$2:$A$9,0)),Current_DTE!G15),"-")</f>
        <v>2140.4341038095235</v>
      </c>
      <c r="H15" s="113">
        <f>IFERROR(IF(ISBLANK(Current_DTE!H15),INDEX(Minutes_by_use_case!$B$2:$B$9,MATCH($B15,Minutes_by_use_case!$A$2:$A$9,0)),Current_DTE!H15),"-")</f>
        <v>2140.4341038095235</v>
      </c>
      <c r="I15" s="113">
        <f>IFERROR(IF(ISBLANK(Current_DTE!I15),INDEX(Minutes_by_use_case!$B$2:$B$9,MATCH($B15,Minutes_by_use_case!$A$2:$A$9,0)),Current_DTE!I15),"-")</f>
        <v>2140.4341038095235</v>
      </c>
      <c r="J15" s="113">
        <f>IFERROR(IF(ISBLANK(Current_DTE!J15),INDEX(Minutes_by_use_case!$B$2:$B$9,MATCH($B15,Minutes_by_use_case!$A$2:$A$9,0)),Current_DTE!J15),"-")</f>
        <v>2140.4341038095235</v>
      </c>
      <c r="K15" s="113">
        <f>IFERROR(IF(ISBLANK(Current_DTE!K15),INDEX(Minutes_by_use_case!$B$2:$B$9,MATCH($B15,Minutes_by_use_case!$A$2:$A$9,0)),Current_DTE!K15),"-")</f>
        <v>2140.4341038095235</v>
      </c>
      <c r="L15" s="113">
        <f>IFERROR(IF(ISBLANK(Current_DTE!L15),INDEX(Minutes_by_use_case!$B$2:$B$9,MATCH($B15,Minutes_by_use_case!$A$2:$A$9,0)),Current_DTE!L15),"-")</f>
        <v>2140.4341038095235</v>
      </c>
      <c r="M15" s="113">
        <f>IFERROR(IF(ISBLANK(Current_DTE!M15),INDEX(Minutes_by_use_case!$B$2:$B$9,MATCH($B15,Minutes_by_use_case!$A$2:$A$9,0)),Current_DTE!M15),"-")</f>
        <v>2140.4341038095235</v>
      </c>
      <c r="N15" s="113">
        <f>IFERROR(IF(ISBLANK(Current_DTE!N15),INDEX(Minutes_by_use_case!$B$2:$B$9,MATCH($B15,Minutes_by_use_case!$A$2:$A$9,0)),Current_DTE!N15),"-")</f>
        <v>2140.4341038095235</v>
      </c>
      <c r="O15" s="113">
        <f>IFERROR(IF(ISBLANK(Current_DTE!O15),INDEX(Minutes_by_use_case!$B$2:$B$9,MATCH($B15,Minutes_by_use_case!$A$2:$A$9,0)),Current_DTE!O15),"-")</f>
        <v>2140.4341038095235</v>
      </c>
      <c r="P15" s="113">
        <f>IFERROR(IF(ISBLANK(Current_DTE!P15),INDEX(Minutes_by_use_case!$B$2:$B$9,MATCH($B15,Minutes_by_use_case!$A$2:$A$9,0)),Current_DTE!P15),"-")</f>
        <v>2140.4341038095235</v>
      </c>
      <c r="Q15" s="113">
        <f>IFERROR(IF(ISBLANK(Current_DTE!Q15),INDEX(Minutes_by_use_case!$B$2:$B$9,MATCH($B15,Minutes_by_use_case!$A$2:$A$9,0)),Current_DTE!Q15),"-")</f>
        <v>2140.4341038095235</v>
      </c>
      <c r="R15" s="113">
        <f>IFERROR(IF(ISBLANK(Current_DTE!R15),INDEX(Minutes_by_use_case!$B$2:$B$9,MATCH($B15,Minutes_by_use_case!$A$2:$A$9,0)),Current_DTE!R15),"-")</f>
        <v>2140.4341038095235</v>
      </c>
      <c r="S15" s="113">
        <f>IFERROR(IF(ISBLANK(Current_DTE!S15),INDEX(Minutes_by_use_case!$B$2:$B$9,MATCH($B15,Minutes_by_use_case!$A$2:$A$9,0)),Current_DTE!S15),"-")</f>
        <v>2140.4341038095235</v>
      </c>
      <c r="T15" s="113">
        <f>IFERROR(IF(ISBLANK(Current_DTE!T15),INDEX(Minutes_by_use_case!$B$2:$B$9,MATCH($B15,Minutes_by_use_case!$A$2:$A$9,0)),Current_DTE!T15),"-")</f>
        <v>2140.4341038095235</v>
      </c>
      <c r="U15" s="113">
        <f>IFERROR(IF(ISBLANK(Current_DTE!U15),INDEX(Minutes_by_use_case!$B$2:$B$9,MATCH($B15,Minutes_by_use_case!$A$2:$A$9,0)),Current_DTE!U15),"-")</f>
        <v>2140.4341038095235</v>
      </c>
      <c r="V15" s="113">
        <f>IFERROR(IF(ISBLANK(Current_DTE!V15),INDEX(Minutes_by_use_case!$B$2:$B$9,MATCH($B15,Minutes_by_use_case!$A$2:$A$9,0)),Current_DTE!V15),"-")</f>
        <v>2140.4341038095235</v>
      </c>
    </row>
    <row r="16" spans="1:22" x14ac:dyDescent="0.3">
      <c r="A16" s="48" t="s">
        <v>84</v>
      </c>
      <c r="B16" s="36" t="s">
        <v>56</v>
      </c>
      <c r="C16" s="113">
        <f>IFERROR(IF(ISBLANK(Current_DTE!C16),INDEX(Minutes_by_use_case!$B$2:$B$9,MATCH($B16,Minutes_by_use_case!$A$2:$A$9,0)),Current_DTE!C16),"-")</f>
        <v>2140.4341038095235</v>
      </c>
      <c r="D16" s="113">
        <f>IFERROR(IF(ISBLANK(Current_DTE!D16),INDEX(Minutes_by_use_case!$B$2:$B$9,MATCH($B16,Minutes_by_use_case!$A$2:$A$9,0)),Current_DTE!D16),"-")</f>
        <v>2140.4341038095235</v>
      </c>
      <c r="E16" s="113">
        <f>IFERROR(IF(ISBLANK(Current_DTE!E16),INDEX(Minutes_by_use_case!$B$2:$B$9,MATCH($B16,Minutes_by_use_case!$A$2:$A$9,0)),Current_DTE!E16),"-")</f>
        <v>2140.4341038095235</v>
      </c>
      <c r="F16" s="113">
        <f>IFERROR(IF(ISBLANK(Current_DTE!F16),INDEX(Minutes_by_use_case!$B$2:$B$9,MATCH($B16,Minutes_by_use_case!$A$2:$A$9,0)),Current_DTE!F16),"-")</f>
        <v>2140.4341038095235</v>
      </c>
      <c r="G16" s="113">
        <f>IFERROR(IF(ISBLANK(Current_DTE!G16),INDEX(Minutes_by_use_case!$B$2:$B$9,MATCH($B16,Minutes_by_use_case!$A$2:$A$9,0)),Current_DTE!G16),"-")</f>
        <v>2140.4341038095235</v>
      </c>
      <c r="H16" s="113">
        <f>IFERROR(IF(ISBLANK(Current_DTE!H16),INDEX(Minutes_by_use_case!$B$2:$B$9,MATCH($B16,Minutes_by_use_case!$A$2:$A$9,0)),Current_DTE!H16),"-")</f>
        <v>2140.4341038095235</v>
      </c>
      <c r="I16" s="113">
        <f>IFERROR(IF(ISBLANK(Current_DTE!I16),INDEX(Minutes_by_use_case!$B$2:$B$9,MATCH($B16,Minutes_by_use_case!$A$2:$A$9,0)),Current_DTE!I16),"-")</f>
        <v>2140.4341038095235</v>
      </c>
      <c r="J16" s="113">
        <f>IFERROR(IF(ISBLANK(Current_DTE!J16),INDEX(Minutes_by_use_case!$B$2:$B$9,MATCH($B16,Minutes_by_use_case!$A$2:$A$9,0)),Current_DTE!J16),"-")</f>
        <v>2140.4341038095235</v>
      </c>
      <c r="K16" s="113">
        <f>IFERROR(IF(ISBLANK(Current_DTE!K16),INDEX(Minutes_by_use_case!$B$2:$B$9,MATCH($B16,Minutes_by_use_case!$A$2:$A$9,0)),Current_DTE!K16),"-")</f>
        <v>2140.4341038095235</v>
      </c>
      <c r="L16" s="113">
        <f>IFERROR(IF(ISBLANK(Current_DTE!L16),INDEX(Minutes_by_use_case!$B$2:$B$9,MATCH($B16,Minutes_by_use_case!$A$2:$A$9,0)),Current_DTE!L16),"-")</f>
        <v>2140.4341038095235</v>
      </c>
      <c r="M16" s="113">
        <f>IFERROR(IF(ISBLANK(Current_DTE!M16),INDEX(Minutes_by_use_case!$B$2:$B$9,MATCH($B16,Minutes_by_use_case!$A$2:$A$9,0)),Current_DTE!M16),"-")</f>
        <v>2140.4341038095235</v>
      </c>
      <c r="N16" s="113">
        <f>IFERROR(IF(ISBLANK(Current_DTE!N16),INDEX(Minutes_by_use_case!$B$2:$B$9,MATCH($B16,Minutes_by_use_case!$A$2:$A$9,0)),Current_DTE!N16),"-")</f>
        <v>2140.4341038095235</v>
      </c>
      <c r="O16" s="113">
        <f>IFERROR(IF(ISBLANK(Current_DTE!O16),INDEX(Minutes_by_use_case!$B$2:$B$9,MATCH($B16,Minutes_by_use_case!$A$2:$A$9,0)),Current_DTE!O16),"-")</f>
        <v>2140.4341038095235</v>
      </c>
      <c r="P16" s="113">
        <f>IFERROR(IF(ISBLANK(Current_DTE!P16),INDEX(Minutes_by_use_case!$B$2:$B$9,MATCH($B16,Minutes_by_use_case!$A$2:$A$9,0)),Current_DTE!P16),"-")</f>
        <v>2140.4341038095235</v>
      </c>
      <c r="Q16" s="113">
        <f>IFERROR(IF(ISBLANK(Current_DTE!Q16),INDEX(Minutes_by_use_case!$B$2:$B$9,MATCH($B16,Minutes_by_use_case!$A$2:$A$9,0)),Current_DTE!Q16),"-")</f>
        <v>2140.4341038095235</v>
      </c>
      <c r="R16" s="113">
        <f>IFERROR(IF(ISBLANK(Current_DTE!R16),INDEX(Minutes_by_use_case!$B$2:$B$9,MATCH($B16,Minutes_by_use_case!$A$2:$A$9,0)),Current_DTE!R16),"-")</f>
        <v>2140.4341038095235</v>
      </c>
      <c r="S16" s="113">
        <f>IFERROR(IF(ISBLANK(Current_DTE!S16),INDEX(Minutes_by_use_case!$B$2:$B$9,MATCH($B16,Minutes_by_use_case!$A$2:$A$9,0)),Current_DTE!S16),"-")</f>
        <v>2140.4341038095235</v>
      </c>
      <c r="T16" s="113">
        <f>IFERROR(IF(ISBLANK(Current_DTE!T16),INDEX(Minutes_by_use_case!$B$2:$B$9,MATCH($B16,Minutes_by_use_case!$A$2:$A$9,0)),Current_DTE!T16),"-")</f>
        <v>2140.4341038095235</v>
      </c>
      <c r="U16" s="113">
        <f>IFERROR(IF(ISBLANK(Current_DTE!U16),INDEX(Minutes_by_use_case!$B$2:$B$9,MATCH($B16,Minutes_by_use_case!$A$2:$A$9,0)),Current_DTE!U16),"-")</f>
        <v>2140.4341038095235</v>
      </c>
      <c r="V16" s="113">
        <f>IFERROR(IF(ISBLANK(Current_DTE!V16),INDEX(Minutes_by_use_case!$B$2:$B$9,MATCH($B16,Minutes_by_use_case!$A$2:$A$9,0)),Current_DTE!V16),"-")</f>
        <v>2140.4341038095235</v>
      </c>
    </row>
    <row r="17" spans="1:22" x14ac:dyDescent="0.3">
      <c r="A17" s="48" t="s">
        <v>85</v>
      </c>
      <c r="B17" s="36" t="s">
        <v>56</v>
      </c>
      <c r="C17" s="113">
        <f>IFERROR(IF(ISBLANK(Current_DTE!C17),INDEX(Minutes_by_use_case!$B$2:$B$9,MATCH($B17,Minutes_by_use_case!$A$2:$A$9,0)),Current_DTE!C17),"-")</f>
        <v>2140.4341038095235</v>
      </c>
      <c r="D17" s="113">
        <f>IFERROR(IF(ISBLANK(Current_DTE!D17),INDEX(Minutes_by_use_case!$B$2:$B$9,MATCH($B17,Minutes_by_use_case!$A$2:$A$9,0)),Current_DTE!D17),"-")</f>
        <v>2140.4341038095235</v>
      </c>
      <c r="E17" s="113">
        <f>IFERROR(IF(ISBLANK(Current_DTE!E17),INDEX(Minutes_by_use_case!$B$2:$B$9,MATCH($B17,Minutes_by_use_case!$A$2:$A$9,0)),Current_DTE!E17),"-")</f>
        <v>2140.4341038095235</v>
      </c>
      <c r="F17" s="113">
        <f>IFERROR(IF(ISBLANK(Current_DTE!F17),INDEX(Minutes_by_use_case!$B$2:$B$9,MATCH($B17,Minutes_by_use_case!$A$2:$A$9,0)),Current_DTE!F17),"-")</f>
        <v>2140.4341038095235</v>
      </c>
      <c r="G17" s="113">
        <f>IFERROR(IF(ISBLANK(Current_DTE!G17),INDEX(Minutes_by_use_case!$B$2:$B$9,MATCH($B17,Minutes_by_use_case!$A$2:$A$9,0)),Current_DTE!G17),"-")</f>
        <v>2140.4341038095235</v>
      </c>
      <c r="H17" s="113">
        <f>IFERROR(IF(ISBLANK(Current_DTE!H17),INDEX(Minutes_by_use_case!$B$2:$B$9,MATCH($B17,Minutes_by_use_case!$A$2:$A$9,0)),Current_DTE!H17),"-")</f>
        <v>2140.4341038095235</v>
      </c>
      <c r="I17" s="113">
        <f>IFERROR(IF(ISBLANK(Current_DTE!I17),INDEX(Minutes_by_use_case!$B$2:$B$9,MATCH($B17,Minutes_by_use_case!$A$2:$A$9,0)),Current_DTE!I17),"-")</f>
        <v>2140.4341038095235</v>
      </c>
      <c r="J17" s="113">
        <f>IFERROR(IF(ISBLANK(Current_DTE!J17),INDEX(Minutes_by_use_case!$B$2:$B$9,MATCH($B17,Minutes_by_use_case!$A$2:$A$9,0)),Current_DTE!J17),"-")</f>
        <v>2140.4341038095235</v>
      </c>
      <c r="K17" s="113">
        <f>IFERROR(IF(ISBLANK(Current_DTE!K17),INDEX(Minutes_by_use_case!$B$2:$B$9,MATCH($B17,Minutes_by_use_case!$A$2:$A$9,0)),Current_DTE!K17),"-")</f>
        <v>2140.4341038095235</v>
      </c>
      <c r="L17" s="113">
        <f>IFERROR(IF(ISBLANK(Current_DTE!L17),INDEX(Minutes_by_use_case!$B$2:$B$9,MATCH($B17,Minutes_by_use_case!$A$2:$A$9,0)),Current_DTE!L17),"-")</f>
        <v>2140.4341038095235</v>
      </c>
      <c r="M17" s="113">
        <f>IFERROR(IF(ISBLANK(Current_DTE!M17),INDEX(Minutes_by_use_case!$B$2:$B$9,MATCH($B17,Minutes_by_use_case!$A$2:$A$9,0)),Current_DTE!M17),"-")</f>
        <v>2140.4341038095235</v>
      </c>
      <c r="N17" s="113">
        <f>IFERROR(IF(ISBLANK(Current_DTE!N17),INDEX(Minutes_by_use_case!$B$2:$B$9,MATCH($B17,Minutes_by_use_case!$A$2:$A$9,0)),Current_DTE!N17),"-")</f>
        <v>2140.4341038095235</v>
      </c>
      <c r="O17" s="113">
        <f>IFERROR(IF(ISBLANK(Current_DTE!O17),INDEX(Minutes_by_use_case!$B$2:$B$9,MATCH($B17,Minutes_by_use_case!$A$2:$A$9,0)),Current_DTE!O17),"-")</f>
        <v>2140.4341038095235</v>
      </c>
      <c r="P17" s="113">
        <f>IFERROR(IF(ISBLANK(Current_DTE!P17),INDEX(Minutes_by_use_case!$B$2:$B$9,MATCH($B17,Minutes_by_use_case!$A$2:$A$9,0)),Current_DTE!P17),"-")</f>
        <v>2140.4341038095235</v>
      </c>
      <c r="Q17" s="113">
        <f>IFERROR(IF(ISBLANK(Current_DTE!Q17),INDEX(Minutes_by_use_case!$B$2:$B$9,MATCH($B17,Minutes_by_use_case!$A$2:$A$9,0)),Current_DTE!Q17),"-")</f>
        <v>2140.4341038095235</v>
      </c>
      <c r="R17" s="113">
        <f>IFERROR(IF(ISBLANK(Current_DTE!R17),INDEX(Minutes_by_use_case!$B$2:$B$9,MATCH($B17,Minutes_by_use_case!$A$2:$A$9,0)),Current_DTE!R17),"-")</f>
        <v>2140.4341038095235</v>
      </c>
      <c r="S17" s="113">
        <f>IFERROR(IF(ISBLANK(Current_DTE!S17),INDEX(Minutes_by_use_case!$B$2:$B$9,MATCH($B17,Minutes_by_use_case!$A$2:$A$9,0)),Current_DTE!S17),"-")</f>
        <v>2140.4341038095235</v>
      </c>
      <c r="T17" s="113">
        <f>IFERROR(IF(ISBLANK(Current_DTE!T17),INDEX(Minutes_by_use_case!$B$2:$B$9,MATCH($B17,Minutes_by_use_case!$A$2:$A$9,0)),Current_DTE!T17),"-")</f>
        <v>2140.4341038095235</v>
      </c>
      <c r="U17" s="113">
        <f>IFERROR(IF(ISBLANK(Current_DTE!U17),INDEX(Minutes_by_use_case!$B$2:$B$9,MATCH($B17,Minutes_by_use_case!$A$2:$A$9,0)),Current_DTE!U17),"-")</f>
        <v>2140.4341038095235</v>
      </c>
      <c r="V17" s="113">
        <f>IFERROR(IF(ISBLANK(Current_DTE!V17),INDEX(Minutes_by_use_case!$B$2:$B$9,MATCH($B17,Minutes_by_use_case!$A$2:$A$9,0)),Current_DTE!V17),"-")</f>
        <v>2140.4341038095235</v>
      </c>
    </row>
    <row r="18" spans="1:22" x14ac:dyDescent="0.3">
      <c r="A18" s="48" t="s">
        <v>86</v>
      </c>
      <c r="B18" s="36" t="s">
        <v>56</v>
      </c>
      <c r="C18" s="113">
        <f>IFERROR(IF(ISBLANK(Current_DTE!C18),INDEX(Minutes_by_use_case!$B$2:$B$9,MATCH($B18,Minutes_by_use_case!$A$2:$A$9,0)),Current_DTE!C18),"-")</f>
        <v>2140.4341038095235</v>
      </c>
      <c r="D18" s="113">
        <f>IFERROR(IF(ISBLANK(Current_DTE!D18),INDEX(Minutes_by_use_case!$B$2:$B$9,MATCH($B18,Minutes_by_use_case!$A$2:$A$9,0)),Current_DTE!D18),"-")</f>
        <v>2140.4341038095235</v>
      </c>
      <c r="E18" s="113">
        <f>IFERROR(IF(ISBLANK(Current_DTE!E18),INDEX(Minutes_by_use_case!$B$2:$B$9,MATCH($B18,Minutes_by_use_case!$A$2:$A$9,0)),Current_DTE!E18),"-")</f>
        <v>2140.4341038095235</v>
      </c>
      <c r="F18" s="113">
        <f>IFERROR(IF(ISBLANK(Current_DTE!F18),INDEX(Minutes_by_use_case!$B$2:$B$9,MATCH($B18,Minutes_by_use_case!$A$2:$A$9,0)),Current_DTE!F18),"-")</f>
        <v>2140.4341038095235</v>
      </c>
      <c r="G18" s="113">
        <f>IFERROR(IF(ISBLANK(Current_DTE!G18),INDEX(Minutes_by_use_case!$B$2:$B$9,MATCH($B18,Minutes_by_use_case!$A$2:$A$9,0)),Current_DTE!G18),"-")</f>
        <v>2140.4341038095235</v>
      </c>
      <c r="H18" s="113">
        <f>IFERROR(IF(ISBLANK(Current_DTE!H18),INDEX(Minutes_by_use_case!$B$2:$B$9,MATCH($B18,Minutes_by_use_case!$A$2:$A$9,0)),Current_DTE!H18),"-")</f>
        <v>2140.4341038095235</v>
      </c>
      <c r="I18" s="113">
        <f>IFERROR(IF(ISBLANK(Current_DTE!I18),INDEX(Minutes_by_use_case!$B$2:$B$9,MATCH($B18,Minutes_by_use_case!$A$2:$A$9,0)),Current_DTE!I18),"-")</f>
        <v>2140.4341038095235</v>
      </c>
      <c r="J18" s="113">
        <f>IFERROR(IF(ISBLANK(Current_DTE!J18),INDEX(Minutes_by_use_case!$B$2:$B$9,MATCH($B18,Minutes_by_use_case!$A$2:$A$9,0)),Current_DTE!J18),"-")</f>
        <v>2140.4341038095235</v>
      </c>
      <c r="K18" s="113">
        <f>IFERROR(IF(ISBLANK(Current_DTE!K18),INDEX(Minutes_by_use_case!$B$2:$B$9,MATCH($B18,Minutes_by_use_case!$A$2:$A$9,0)),Current_DTE!K18),"-")</f>
        <v>2140.4341038095235</v>
      </c>
      <c r="L18" s="113">
        <f>IFERROR(IF(ISBLANK(Current_DTE!L18),INDEX(Minutes_by_use_case!$B$2:$B$9,MATCH($B18,Minutes_by_use_case!$A$2:$A$9,0)),Current_DTE!L18),"-")</f>
        <v>2140.4341038095235</v>
      </c>
      <c r="M18" s="113">
        <f>IFERROR(IF(ISBLANK(Current_DTE!M18),INDEX(Minutes_by_use_case!$B$2:$B$9,MATCH($B18,Minutes_by_use_case!$A$2:$A$9,0)),Current_DTE!M18),"-")</f>
        <v>2140.4341038095235</v>
      </c>
      <c r="N18" s="113">
        <f>IFERROR(IF(ISBLANK(Current_DTE!N18),INDEX(Minutes_by_use_case!$B$2:$B$9,MATCH($B18,Minutes_by_use_case!$A$2:$A$9,0)),Current_DTE!N18),"-")</f>
        <v>2140.4341038095235</v>
      </c>
      <c r="O18" s="113">
        <f>IFERROR(IF(ISBLANK(Current_DTE!O18),INDEX(Minutes_by_use_case!$B$2:$B$9,MATCH($B18,Minutes_by_use_case!$A$2:$A$9,0)),Current_DTE!O18),"-")</f>
        <v>2140.4341038095235</v>
      </c>
      <c r="P18" s="113">
        <f>IFERROR(IF(ISBLANK(Current_DTE!P18),INDEX(Minutes_by_use_case!$B$2:$B$9,MATCH($B18,Minutes_by_use_case!$A$2:$A$9,0)),Current_DTE!P18),"-")</f>
        <v>2140.4341038095235</v>
      </c>
      <c r="Q18" s="113">
        <f>IFERROR(IF(ISBLANK(Current_DTE!Q18),INDEX(Minutes_by_use_case!$B$2:$B$9,MATCH($B18,Minutes_by_use_case!$A$2:$A$9,0)),Current_DTE!Q18),"-")</f>
        <v>2140.4341038095235</v>
      </c>
      <c r="R18" s="113">
        <f>IFERROR(IF(ISBLANK(Current_DTE!R18),INDEX(Minutes_by_use_case!$B$2:$B$9,MATCH($B18,Minutes_by_use_case!$A$2:$A$9,0)),Current_DTE!R18),"-")</f>
        <v>2140.4341038095235</v>
      </c>
      <c r="S18" s="113">
        <f>IFERROR(IF(ISBLANK(Current_DTE!S18),INDEX(Minutes_by_use_case!$B$2:$B$9,MATCH($B18,Minutes_by_use_case!$A$2:$A$9,0)),Current_DTE!S18),"-")</f>
        <v>2140.4341038095235</v>
      </c>
      <c r="T18" s="113">
        <f>IFERROR(IF(ISBLANK(Current_DTE!T18),INDEX(Minutes_by_use_case!$B$2:$B$9,MATCH($B18,Minutes_by_use_case!$A$2:$A$9,0)),Current_DTE!T18),"-")</f>
        <v>2140.4341038095235</v>
      </c>
      <c r="U18" s="113">
        <f>IFERROR(IF(ISBLANK(Current_DTE!U18),INDEX(Minutes_by_use_case!$B$2:$B$9,MATCH($B18,Minutes_by_use_case!$A$2:$A$9,0)),Current_DTE!U18),"-")</f>
        <v>2140.4341038095235</v>
      </c>
      <c r="V18" s="113">
        <f>IFERROR(IF(ISBLANK(Current_DTE!V18),INDEX(Minutes_by_use_case!$B$2:$B$9,MATCH($B18,Minutes_by_use_case!$A$2:$A$9,0)),Current_DTE!V18),"-")</f>
        <v>2140.4341038095235</v>
      </c>
    </row>
    <row r="19" spans="1:22" x14ac:dyDescent="0.3">
      <c r="A19" s="35" t="s">
        <v>36</v>
      </c>
      <c r="B19" s="36" t="s">
        <v>57</v>
      </c>
      <c r="C19" s="113">
        <f>IFERROR(IF(ISBLANK(Current_DTE!C19),INDEX(Minutes_by_use_case!$B$2:$B$9,MATCH($B19,Minutes_by_use_case!$A$2:$A$9,0)),Current_DTE!C19),"-")</f>
        <v>3121.1464916666664</v>
      </c>
      <c r="D19" s="113">
        <f>IFERROR(IF(ISBLANK(Current_DTE!D19),INDEX(Minutes_by_use_case!$B$2:$B$9,MATCH($B19,Minutes_by_use_case!$A$2:$A$9,0)),Current_DTE!D19),"-")</f>
        <v>3157.8943527777778</v>
      </c>
      <c r="E19" s="113">
        <f>IFERROR(IF(ISBLANK(Current_DTE!E19),INDEX(Minutes_by_use_case!$B$2:$B$9,MATCH($B19,Minutes_by_use_case!$A$2:$A$9,0)),Current_DTE!E19),"-")</f>
        <v>2937.5030555555554</v>
      </c>
      <c r="F19" s="113">
        <f>IFERROR(IF(ISBLANK(Current_DTE!F19),INDEX(Minutes_by_use_case!$B$2:$B$9,MATCH($B19,Minutes_by_use_case!$A$2:$A$9,0)),Current_DTE!F19),"-")</f>
        <v>3137.9728877777775</v>
      </c>
      <c r="G19" s="113">
        <f>IFERROR(IF(ISBLANK(Current_DTE!G19),INDEX(Minutes_by_use_case!$B$2:$B$9,MATCH($B19,Minutes_by_use_case!$A$2:$A$9,0)),Current_DTE!G19),"-")</f>
        <v>3137.9728877777775</v>
      </c>
      <c r="H19" s="113">
        <f>IFERROR(IF(ISBLANK(Current_DTE!H19),INDEX(Minutes_by_use_case!$B$2:$B$9,MATCH($B19,Minutes_by_use_case!$A$2:$A$9,0)),Current_DTE!H19),"-")</f>
        <v>3137.9728877777775</v>
      </c>
      <c r="I19" s="113">
        <f>IFERROR(IF(ISBLANK(Current_DTE!I19),INDEX(Minutes_by_use_case!$B$2:$B$9,MATCH($B19,Minutes_by_use_case!$A$2:$A$9,0)),Current_DTE!I19),"-")</f>
        <v>3137.9728877777775</v>
      </c>
      <c r="J19" s="113">
        <f>IFERROR(IF(ISBLANK(Current_DTE!J19),INDEX(Minutes_by_use_case!$B$2:$B$9,MATCH($B19,Minutes_by_use_case!$A$2:$A$9,0)),Current_DTE!J19),"-")</f>
        <v>3137.9728877777775</v>
      </c>
      <c r="K19" s="113">
        <f>IFERROR(IF(ISBLANK(Current_DTE!K19),INDEX(Minutes_by_use_case!$B$2:$B$9,MATCH($B19,Minutes_by_use_case!$A$2:$A$9,0)),Current_DTE!K19),"-")</f>
        <v>3137.9728877777775</v>
      </c>
      <c r="L19" s="113">
        <f>IFERROR(IF(ISBLANK(Current_DTE!L19),INDEX(Minutes_by_use_case!$B$2:$B$9,MATCH($B19,Minutes_by_use_case!$A$2:$A$9,0)),Current_DTE!L19),"-")</f>
        <v>3137.9728877777775</v>
      </c>
      <c r="M19" s="113">
        <f>IFERROR(IF(ISBLANK(Current_DTE!M19),INDEX(Minutes_by_use_case!$B$2:$B$9,MATCH($B19,Minutes_by_use_case!$A$2:$A$9,0)),Current_DTE!M19),"-")</f>
        <v>3137.9728877777775</v>
      </c>
      <c r="N19" s="113">
        <f>IFERROR(IF(ISBLANK(Current_DTE!N19),INDEX(Minutes_by_use_case!$B$2:$B$9,MATCH($B19,Minutes_by_use_case!$A$2:$A$9,0)),Current_DTE!N19),"-")</f>
        <v>3137.9728877777775</v>
      </c>
      <c r="O19" s="113">
        <f>IFERROR(IF(ISBLANK(Current_DTE!O19),INDEX(Minutes_by_use_case!$B$2:$B$9,MATCH($B19,Minutes_by_use_case!$A$2:$A$9,0)),Current_DTE!O19),"-")</f>
        <v>3137.9728877777775</v>
      </c>
      <c r="P19" s="113">
        <f>IFERROR(IF(ISBLANK(Current_DTE!P19),INDEX(Minutes_by_use_case!$B$2:$B$9,MATCH($B19,Minutes_by_use_case!$A$2:$A$9,0)),Current_DTE!P19),"-")</f>
        <v>3137.9728877777775</v>
      </c>
      <c r="Q19" s="113">
        <f>IFERROR(IF(ISBLANK(Current_DTE!Q19),INDEX(Minutes_by_use_case!$B$2:$B$9,MATCH($B19,Minutes_by_use_case!$A$2:$A$9,0)),Current_DTE!Q19),"-")</f>
        <v>3137.9728877777775</v>
      </c>
      <c r="R19" s="113">
        <f>IFERROR(IF(ISBLANK(Current_DTE!R19),INDEX(Minutes_by_use_case!$B$2:$B$9,MATCH($B19,Minutes_by_use_case!$A$2:$A$9,0)),Current_DTE!R19),"-")</f>
        <v>3137.9728877777775</v>
      </c>
      <c r="S19" s="113">
        <f>IFERROR(IF(ISBLANK(Current_DTE!S19),INDEX(Minutes_by_use_case!$B$2:$B$9,MATCH($B19,Minutes_by_use_case!$A$2:$A$9,0)),Current_DTE!S19),"-")</f>
        <v>3137.9728877777775</v>
      </c>
      <c r="T19" s="113">
        <f>IFERROR(IF(ISBLANK(Current_DTE!T19),INDEX(Minutes_by_use_case!$B$2:$B$9,MATCH($B19,Minutes_by_use_case!$A$2:$A$9,0)),Current_DTE!T19),"-")</f>
        <v>3137.9728877777775</v>
      </c>
      <c r="U19" s="113">
        <f>IFERROR(IF(ISBLANK(Current_DTE!U19),INDEX(Minutes_by_use_case!$B$2:$B$9,MATCH($B19,Minutes_by_use_case!$A$2:$A$9,0)),Current_DTE!U19),"-")</f>
        <v>3137.9728877777775</v>
      </c>
      <c r="V19" s="113">
        <f>IFERROR(IF(ISBLANK(Current_DTE!V19),INDEX(Minutes_by_use_case!$B$2:$B$9,MATCH($B19,Minutes_by_use_case!$A$2:$A$9,0)),Current_DTE!V19),"-")</f>
        <v>3137.9728877777775</v>
      </c>
    </row>
    <row r="20" spans="1:22" x14ac:dyDescent="0.3">
      <c r="A20" s="35" t="s">
        <v>37</v>
      </c>
      <c r="B20" s="36" t="s">
        <v>57</v>
      </c>
      <c r="C20" s="113">
        <f>IFERROR(IF(ISBLANK(Current_DTE!C20),INDEX(Minutes_by_use_case!$B$2:$B$9,MATCH($B20,Minutes_by_use_case!$A$2:$A$9,0)),Current_DTE!C20),"-")</f>
        <v>3653.0924999999997</v>
      </c>
      <c r="D20" s="113">
        <f>IFERROR(IF(ISBLANK(Current_DTE!D20),INDEX(Minutes_by_use_case!$B$2:$B$9,MATCH($B20,Minutes_by_use_case!$A$2:$A$9,0)),Current_DTE!D20),"-")</f>
        <v>3468.0533333333337</v>
      </c>
      <c r="E20" s="113">
        <f>IFERROR(IF(ISBLANK(Current_DTE!E20),INDEX(Minutes_by_use_case!$B$2:$B$9,MATCH($B20,Minutes_by_use_case!$A$2:$A$9,0)),Current_DTE!E20),"-")</f>
        <v>3224.0014777777778</v>
      </c>
      <c r="F20" s="113">
        <f>IFERROR(IF(ISBLANK(Current_DTE!F20),INDEX(Minutes_by_use_case!$B$2:$B$9,MATCH($B20,Minutes_by_use_case!$A$2:$A$9,0)),Current_DTE!F20),"-")</f>
        <v>3454.7784394444448</v>
      </c>
      <c r="G20" s="113">
        <f>IFERROR(IF(ISBLANK(Current_DTE!G20),INDEX(Minutes_by_use_case!$B$2:$B$9,MATCH($B20,Minutes_by_use_case!$A$2:$A$9,0)),Current_DTE!G20),"-")</f>
        <v>3454.7784394444448</v>
      </c>
      <c r="H20" s="113">
        <f>IFERROR(IF(ISBLANK(Current_DTE!H20),INDEX(Minutes_by_use_case!$B$2:$B$9,MATCH($B20,Minutes_by_use_case!$A$2:$A$9,0)),Current_DTE!H20),"-")</f>
        <v>3454.7784394444448</v>
      </c>
      <c r="I20" s="113">
        <f>IFERROR(IF(ISBLANK(Current_DTE!I20),INDEX(Minutes_by_use_case!$B$2:$B$9,MATCH($B20,Minutes_by_use_case!$A$2:$A$9,0)),Current_DTE!I20),"-")</f>
        <v>3454.7784394444448</v>
      </c>
      <c r="J20" s="113">
        <f>IFERROR(IF(ISBLANK(Current_DTE!J20),INDEX(Minutes_by_use_case!$B$2:$B$9,MATCH($B20,Minutes_by_use_case!$A$2:$A$9,0)),Current_DTE!J20),"-")</f>
        <v>3454.7784394444448</v>
      </c>
      <c r="K20" s="113">
        <f>IFERROR(IF(ISBLANK(Current_DTE!K20),INDEX(Minutes_by_use_case!$B$2:$B$9,MATCH($B20,Minutes_by_use_case!$A$2:$A$9,0)),Current_DTE!K20),"-")</f>
        <v>3454.7784394444448</v>
      </c>
      <c r="L20" s="113">
        <f>IFERROR(IF(ISBLANK(Current_DTE!L20),INDEX(Minutes_by_use_case!$B$2:$B$9,MATCH($B20,Minutes_by_use_case!$A$2:$A$9,0)),Current_DTE!L20),"-")</f>
        <v>3454.7784394444448</v>
      </c>
      <c r="M20" s="113">
        <f>IFERROR(IF(ISBLANK(Current_DTE!M20),INDEX(Minutes_by_use_case!$B$2:$B$9,MATCH($B20,Minutes_by_use_case!$A$2:$A$9,0)),Current_DTE!M20),"-")</f>
        <v>3454.7784394444448</v>
      </c>
      <c r="N20" s="113">
        <f>IFERROR(IF(ISBLANK(Current_DTE!N20),INDEX(Minutes_by_use_case!$B$2:$B$9,MATCH($B20,Minutes_by_use_case!$A$2:$A$9,0)),Current_DTE!N20),"-")</f>
        <v>3454.7784394444448</v>
      </c>
      <c r="O20" s="113">
        <f>IFERROR(IF(ISBLANK(Current_DTE!O20),INDEX(Minutes_by_use_case!$B$2:$B$9,MATCH($B20,Minutes_by_use_case!$A$2:$A$9,0)),Current_DTE!O20),"-")</f>
        <v>3454.7784394444448</v>
      </c>
      <c r="P20" s="113">
        <f>IFERROR(IF(ISBLANK(Current_DTE!P20),INDEX(Minutes_by_use_case!$B$2:$B$9,MATCH($B20,Minutes_by_use_case!$A$2:$A$9,0)),Current_DTE!P20),"-")</f>
        <v>3454.7784394444448</v>
      </c>
      <c r="Q20" s="113">
        <f>IFERROR(IF(ISBLANK(Current_DTE!Q20),INDEX(Minutes_by_use_case!$B$2:$B$9,MATCH($B20,Minutes_by_use_case!$A$2:$A$9,0)),Current_DTE!Q20),"-")</f>
        <v>3454.7784394444448</v>
      </c>
      <c r="R20" s="113">
        <f>IFERROR(IF(ISBLANK(Current_DTE!R20),INDEX(Minutes_by_use_case!$B$2:$B$9,MATCH($B20,Minutes_by_use_case!$A$2:$A$9,0)),Current_DTE!R20),"-")</f>
        <v>3454.7784394444448</v>
      </c>
      <c r="S20" s="113">
        <f>IFERROR(IF(ISBLANK(Current_DTE!S20),INDEX(Minutes_by_use_case!$B$2:$B$9,MATCH($B20,Minutes_by_use_case!$A$2:$A$9,0)),Current_DTE!S20),"-")</f>
        <v>3454.7784394444448</v>
      </c>
      <c r="T20" s="113">
        <f>IFERROR(IF(ISBLANK(Current_DTE!T20),INDEX(Minutes_by_use_case!$B$2:$B$9,MATCH($B20,Minutes_by_use_case!$A$2:$A$9,0)),Current_DTE!T20),"-")</f>
        <v>3454.7784394444448</v>
      </c>
      <c r="U20" s="113">
        <f>IFERROR(IF(ISBLANK(Current_DTE!U20),INDEX(Minutes_by_use_case!$B$2:$B$9,MATCH($B20,Minutes_by_use_case!$A$2:$A$9,0)),Current_DTE!U20),"-")</f>
        <v>3454.7784394444448</v>
      </c>
      <c r="V20" s="113">
        <f>IFERROR(IF(ISBLANK(Current_DTE!V20),INDEX(Minutes_by_use_case!$B$2:$B$9,MATCH($B20,Minutes_by_use_case!$A$2:$A$9,0)),Current_DTE!V20),"-")</f>
        <v>3454.7784394444448</v>
      </c>
    </row>
    <row r="21" spans="1:22" x14ac:dyDescent="0.3">
      <c r="A21" s="35" t="s">
        <v>40</v>
      </c>
      <c r="B21" s="49" t="s">
        <v>58</v>
      </c>
      <c r="C21" s="113">
        <f>IFERROR(IF(ISBLANK(Current_DTE!C21),INDEX(Minutes_by_use_case!$B$2:$B$9,MATCH($B21,Minutes_by_use_case!$A$2:$A$9,0)),Current_DTE!C21),"-")</f>
        <v>721.11352444444435</v>
      </c>
      <c r="D21" s="113">
        <f>IFERROR(IF(ISBLANK(Current_DTE!D21),INDEX(Minutes_by_use_case!$B$2:$B$9,MATCH($B21,Minutes_by_use_case!$A$2:$A$9,0)),Current_DTE!D21),"-")</f>
        <v>721.11352444444435</v>
      </c>
      <c r="E21" s="113">
        <f>IFERROR(IF(ISBLANK(Current_DTE!E21),INDEX(Minutes_by_use_case!$B$2:$B$9,MATCH($B21,Minutes_by_use_case!$A$2:$A$9,0)),Current_DTE!E21),"-")</f>
        <v>721.11352444444435</v>
      </c>
      <c r="F21" s="113">
        <f>IFERROR(IF(ISBLANK(Current_DTE!F21),INDEX(Minutes_by_use_case!$B$2:$B$9,MATCH($B21,Minutes_by_use_case!$A$2:$A$9,0)),Current_DTE!F21),"-")</f>
        <v>721.11352444444435</v>
      </c>
      <c r="G21" s="113">
        <f>IFERROR(IF(ISBLANK(Current_DTE!G21),INDEX(Minutes_by_use_case!$B$2:$B$9,MATCH($B21,Minutes_by_use_case!$A$2:$A$9,0)),Current_DTE!G21),"-")</f>
        <v>721.11352444444435</v>
      </c>
      <c r="H21" s="113">
        <f>IFERROR(IF(ISBLANK(Current_DTE!H21),INDEX(Minutes_by_use_case!$B$2:$B$9,MATCH($B21,Minutes_by_use_case!$A$2:$A$9,0)),Current_DTE!H21),"-")</f>
        <v>721.11352444444435</v>
      </c>
      <c r="I21" s="113">
        <f>IFERROR(IF(ISBLANK(Current_DTE!I21),INDEX(Minutes_by_use_case!$B$2:$B$9,MATCH($B21,Minutes_by_use_case!$A$2:$A$9,0)),Current_DTE!I21),"-")</f>
        <v>721.11352444444435</v>
      </c>
      <c r="J21" s="113">
        <f>IFERROR(IF(ISBLANK(Current_DTE!J21),INDEX(Minutes_by_use_case!$B$2:$B$9,MATCH($B21,Minutes_by_use_case!$A$2:$A$9,0)),Current_DTE!J21),"-")</f>
        <v>721.11352444444435</v>
      </c>
      <c r="K21" s="113">
        <f>IFERROR(IF(ISBLANK(Current_DTE!K21),INDEX(Minutes_by_use_case!$B$2:$B$9,MATCH($B21,Minutes_by_use_case!$A$2:$A$9,0)),Current_DTE!K21),"-")</f>
        <v>721.11352444444435</v>
      </c>
      <c r="L21" s="113">
        <f>IFERROR(IF(ISBLANK(Current_DTE!L21),INDEX(Minutes_by_use_case!$B$2:$B$9,MATCH($B21,Minutes_by_use_case!$A$2:$A$9,0)),Current_DTE!L21),"-")</f>
        <v>721.11352444444435</v>
      </c>
      <c r="M21" s="113">
        <f>IFERROR(IF(ISBLANK(Current_DTE!M21),INDEX(Minutes_by_use_case!$B$2:$B$9,MATCH($B21,Minutes_by_use_case!$A$2:$A$9,0)),Current_DTE!M21),"-")</f>
        <v>721.11352444444435</v>
      </c>
      <c r="N21" s="113">
        <f>IFERROR(IF(ISBLANK(Current_DTE!N21),INDEX(Minutes_by_use_case!$B$2:$B$9,MATCH($B21,Minutes_by_use_case!$A$2:$A$9,0)),Current_DTE!N21),"-")</f>
        <v>721.11352444444435</v>
      </c>
      <c r="O21" s="113">
        <f>IFERROR(IF(ISBLANK(Current_DTE!O21),INDEX(Minutes_by_use_case!$B$2:$B$9,MATCH($B21,Minutes_by_use_case!$A$2:$A$9,0)),Current_DTE!O21),"-")</f>
        <v>721.11352444444435</v>
      </c>
      <c r="P21" s="113">
        <f>IFERROR(IF(ISBLANK(Current_DTE!P21),INDEX(Minutes_by_use_case!$B$2:$B$9,MATCH($B21,Minutes_by_use_case!$A$2:$A$9,0)),Current_DTE!P21),"-")</f>
        <v>721.11352444444435</v>
      </c>
      <c r="Q21" s="113">
        <f>IFERROR(IF(ISBLANK(Current_DTE!Q21),INDEX(Minutes_by_use_case!$B$2:$B$9,MATCH($B21,Minutes_by_use_case!$A$2:$A$9,0)),Current_DTE!Q21),"-")</f>
        <v>721.11352444444435</v>
      </c>
      <c r="R21" s="113">
        <f>IFERROR(IF(ISBLANK(Current_DTE!R21),INDEX(Minutes_by_use_case!$B$2:$B$9,MATCH($B21,Minutes_by_use_case!$A$2:$A$9,0)),Current_DTE!R21),"-")</f>
        <v>721.11352444444435</v>
      </c>
      <c r="S21" s="113">
        <f>IFERROR(IF(ISBLANK(Current_DTE!S21),INDEX(Minutes_by_use_case!$B$2:$B$9,MATCH($B21,Minutes_by_use_case!$A$2:$A$9,0)),Current_DTE!S21),"-")</f>
        <v>721.11352444444435</v>
      </c>
      <c r="T21" s="113">
        <f>IFERROR(IF(ISBLANK(Current_DTE!T21),INDEX(Minutes_by_use_case!$B$2:$B$9,MATCH($B21,Minutes_by_use_case!$A$2:$A$9,0)),Current_DTE!T21),"-")</f>
        <v>721.11352444444435</v>
      </c>
      <c r="U21" s="113">
        <f>IFERROR(IF(ISBLANK(Current_DTE!U21),INDEX(Minutes_by_use_case!$B$2:$B$9,MATCH($B21,Minutes_by_use_case!$A$2:$A$9,0)),Current_DTE!U21),"-")</f>
        <v>721.11352444444435</v>
      </c>
      <c r="V21" s="113">
        <f>IFERROR(IF(ISBLANK(Current_DTE!V21),INDEX(Minutes_by_use_case!$B$2:$B$9,MATCH($B21,Minutes_by_use_case!$A$2:$A$9,0)),Current_DTE!V21),"-")</f>
        <v>721.11352444444435</v>
      </c>
    </row>
    <row r="22" spans="1:22" x14ac:dyDescent="0.3">
      <c r="A22" s="35" t="s">
        <v>73</v>
      </c>
      <c r="B22" s="36" t="s">
        <v>57</v>
      </c>
      <c r="C22" s="113">
        <f>IFERROR(IF(ISBLANK(Current_DTE!C22),INDEX(Minutes_by_use_case!$B$2:$B$9,MATCH($B22,Minutes_by_use_case!$A$2:$A$9,0)),Current_DTE!C22),"-")</f>
        <v>133409.35004928565</v>
      </c>
      <c r="D22" s="113">
        <f>IFERROR(IF(ISBLANK(Current_DTE!D22),INDEX(Minutes_by_use_case!$B$2:$B$9,MATCH($B22,Minutes_by_use_case!$A$2:$A$9,0)),Current_DTE!D22),"-")</f>
        <v>133409.35004928565</v>
      </c>
      <c r="E22" s="113">
        <f>IFERROR(IF(ISBLANK(Current_DTE!E22),INDEX(Minutes_by_use_case!$B$2:$B$9,MATCH($B22,Minutes_by_use_case!$A$2:$A$9,0)),Current_DTE!E22),"-")</f>
        <v>133409.35004928565</v>
      </c>
      <c r="F22" s="113">
        <f>IFERROR(IF(ISBLANK(Current_DTE!F22),INDEX(Minutes_by_use_case!$B$2:$B$9,MATCH($B22,Minutes_by_use_case!$A$2:$A$9,0)),Current_DTE!F22),"-")</f>
        <v>133409.35004928565</v>
      </c>
      <c r="G22" s="113">
        <f>IFERROR(IF(ISBLANK(Current_DTE!G22),INDEX(Minutes_by_use_case!$B$2:$B$9,MATCH($B22,Minutes_by_use_case!$A$2:$A$9,0)),Current_DTE!G22),"-")</f>
        <v>133409.35004928565</v>
      </c>
      <c r="H22" s="113">
        <f>IFERROR(IF(ISBLANK(Current_DTE!H22),INDEX(Minutes_by_use_case!$B$2:$B$9,MATCH($B22,Minutes_by_use_case!$A$2:$A$9,0)),Current_DTE!H22),"-")</f>
        <v>133409.35004928565</v>
      </c>
      <c r="I22" s="113">
        <f>IFERROR(IF(ISBLANK(Current_DTE!I22),INDEX(Minutes_by_use_case!$B$2:$B$9,MATCH($B22,Minutes_by_use_case!$A$2:$A$9,0)),Current_DTE!I22),"-")</f>
        <v>133409.35004928565</v>
      </c>
      <c r="J22" s="113">
        <f>IFERROR(IF(ISBLANK(Current_DTE!J22),INDEX(Minutes_by_use_case!$B$2:$B$9,MATCH($B22,Minutes_by_use_case!$A$2:$A$9,0)),Current_DTE!J22),"-")</f>
        <v>133409.35004928565</v>
      </c>
      <c r="K22" s="113">
        <f>IFERROR(IF(ISBLANK(Current_DTE!K22),INDEX(Minutes_by_use_case!$B$2:$B$9,MATCH($B22,Minutes_by_use_case!$A$2:$A$9,0)),Current_DTE!K22),"-")</f>
        <v>133409.35004928565</v>
      </c>
      <c r="L22" s="113">
        <f>IFERROR(IF(ISBLANK(Current_DTE!L22),INDEX(Minutes_by_use_case!$B$2:$B$9,MATCH($B22,Minutes_by_use_case!$A$2:$A$9,0)),Current_DTE!L22),"-")</f>
        <v>133409.35004928565</v>
      </c>
      <c r="M22" s="113">
        <f>IFERROR(IF(ISBLANK(Current_DTE!M22),INDEX(Minutes_by_use_case!$B$2:$B$9,MATCH($B22,Minutes_by_use_case!$A$2:$A$9,0)),Current_DTE!M22),"-")</f>
        <v>133409.35004928565</v>
      </c>
      <c r="N22" s="113">
        <f>IFERROR(IF(ISBLANK(Current_DTE!N22),INDEX(Minutes_by_use_case!$B$2:$B$9,MATCH($B22,Minutes_by_use_case!$A$2:$A$9,0)),Current_DTE!N22),"-")</f>
        <v>133409.35004928565</v>
      </c>
      <c r="O22" s="113">
        <f>IFERROR(IF(ISBLANK(Current_DTE!O22),INDEX(Minutes_by_use_case!$B$2:$B$9,MATCH($B22,Minutes_by_use_case!$A$2:$A$9,0)),Current_DTE!O22),"-")</f>
        <v>133409.35004928565</v>
      </c>
      <c r="P22" s="113">
        <f>IFERROR(IF(ISBLANK(Current_DTE!P22),INDEX(Minutes_by_use_case!$B$2:$B$9,MATCH($B22,Minutes_by_use_case!$A$2:$A$9,0)),Current_DTE!P22),"-")</f>
        <v>133409.35004928565</v>
      </c>
      <c r="Q22" s="113">
        <f>IFERROR(IF(ISBLANK(Current_DTE!Q22),INDEX(Minutes_by_use_case!$B$2:$B$9,MATCH($B22,Minutes_by_use_case!$A$2:$A$9,0)),Current_DTE!Q22),"-")</f>
        <v>133409.35004928565</v>
      </c>
      <c r="R22" s="113">
        <f>IFERROR(IF(ISBLANK(Current_DTE!R22),INDEX(Minutes_by_use_case!$B$2:$B$9,MATCH($B22,Minutes_by_use_case!$A$2:$A$9,0)),Current_DTE!R22),"-")</f>
        <v>133409.35004928565</v>
      </c>
      <c r="S22" s="113">
        <f>IFERROR(IF(ISBLANK(Current_DTE!S22),INDEX(Minutes_by_use_case!$B$2:$B$9,MATCH($B22,Minutes_by_use_case!$A$2:$A$9,0)),Current_DTE!S22),"-")</f>
        <v>133409.35004928565</v>
      </c>
      <c r="T22" s="113">
        <f>IFERROR(IF(ISBLANK(Current_DTE!T22),INDEX(Minutes_by_use_case!$B$2:$B$9,MATCH($B22,Minutes_by_use_case!$A$2:$A$9,0)),Current_DTE!T22),"-")</f>
        <v>133409.35004928565</v>
      </c>
      <c r="U22" s="113">
        <f>IFERROR(IF(ISBLANK(Current_DTE!U22),INDEX(Minutes_by_use_case!$B$2:$B$9,MATCH($B22,Minutes_by_use_case!$A$2:$A$9,0)),Current_DTE!U22),"-")</f>
        <v>133409.35004928565</v>
      </c>
      <c r="V22" s="113">
        <f>IFERROR(IF(ISBLANK(Current_DTE!V22),INDEX(Minutes_by_use_case!$B$2:$B$9,MATCH($B22,Minutes_by_use_case!$A$2:$A$9,0)),Current_DTE!V22),"-")</f>
        <v>133409.35004928565</v>
      </c>
    </row>
    <row r="23" spans="1:22" x14ac:dyDescent="0.3">
      <c r="A23" s="35" t="s">
        <v>38</v>
      </c>
      <c r="B23" s="36" t="s">
        <v>57</v>
      </c>
      <c r="C23" s="113">
        <f>IFERROR(IF(ISBLANK(Current_DTE!C23),INDEX(Minutes_by_use_case!$B$2:$B$9,MATCH($B23,Minutes_by_use_case!$A$2:$A$9,0)),Current_DTE!C23),"-")</f>
        <v>21.986611111111113</v>
      </c>
      <c r="D23" s="113">
        <f>IFERROR(IF(ISBLANK(Current_DTE!D23),INDEX(Minutes_by_use_case!$B$2:$B$9,MATCH($B23,Minutes_by_use_case!$A$2:$A$9,0)),Current_DTE!D23),"-")</f>
        <v>1.1333333333333333</v>
      </c>
      <c r="E23" s="113">
        <f>IFERROR(IF(ISBLANK(Current_DTE!E23),INDEX(Minutes_by_use_case!$B$2:$B$9,MATCH($B23,Minutes_by_use_case!$A$2:$A$9,0)),Current_DTE!E23),"-")</f>
        <v>3.7333333333333334</v>
      </c>
      <c r="F23" s="113">
        <f>IFERROR(IF(ISBLANK(Current_DTE!F23),INDEX(Minutes_by_use_case!$B$2:$B$9,MATCH($B23,Minutes_by_use_case!$A$2:$A$9,0)),Current_DTE!F23),"-")</f>
        <v>23.303841111111115</v>
      </c>
      <c r="G23" s="113">
        <f>IFERROR(IF(ISBLANK(Current_DTE!G23),INDEX(Minutes_by_use_case!$B$2:$B$9,MATCH($B23,Minutes_by_use_case!$A$2:$A$9,0)),Current_DTE!G23),"-")</f>
        <v>23.303841111111115</v>
      </c>
      <c r="H23" s="113">
        <f>IFERROR(IF(ISBLANK(Current_DTE!H23),INDEX(Minutes_by_use_case!$B$2:$B$9,MATCH($B23,Minutes_by_use_case!$A$2:$A$9,0)),Current_DTE!H23),"-")</f>
        <v>23.303841111111115</v>
      </c>
      <c r="I23" s="113">
        <f>IFERROR(IF(ISBLANK(Current_DTE!I23),INDEX(Minutes_by_use_case!$B$2:$B$9,MATCH($B23,Minutes_by_use_case!$A$2:$A$9,0)),Current_DTE!I23),"-")</f>
        <v>23.303841111111115</v>
      </c>
      <c r="J23" s="113">
        <f>IFERROR(IF(ISBLANK(Current_DTE!J23),INDEX(Minutes_by_use_case!$B$2:$B$9,MATCH($B23,Minutes_by_use_case!$A$2:$A$9,0)),Current_DTE!J23),"-")</f>
        <v>23.303841111111115</v>
      </c>
      <c r="K23" s="113">
        <f>IFERROR(IF(ISBLANK(Current_DTE!K23),INDEX(Minutes_by_use_case!$B$2:$B$9,MATCH($B23,Minutes_by_use_case!$A$2:$A$9,0)),Current_DTE!K23),"-")</f>
        <v>23.303841111111115</v>
      </c>
      <c r="L23" s="113">
        <f>IFERROR(IF(ISBLANK(Current_DTE!L23),INDEX(Minutes_by_use_case!$B$2:$B$9,MATCH($B23,Minutes_by_use_case!$A$2:$A$9,0)),Current_DTE!L23),"-")</f>
        <v>23.303841111111115</v>
      </c>
      <c r="M23" s="113">
        <f>IFERROR(IF(ISBLANK(Current_DTE!M23),INDEX(Minutes_by_use_case!$B$2:$B$9,MATCH($B23,Minutes_by_use_case!$A$2:$A$9,0)),Current_DTE!M23),"-")</f>
        <v>23.303841111111115</v>
      </c>
      <c r="N23" s="113">
        <f>IFERROR(IF(ISBLANK(Current_DTE!N23),INDEX(Minutes_by_use_case!$B$2:$B$9,MATCH($B23,Minutes_by_use_case!$A$2:$A$9,0)),Current_DTE!N23),"-")</f>
        <v>23.303841111111115</v>
      </c>
      <c r="O23" s="113">
        <f>IFERROR(IF(ISBLANK(Current_DTE!O23),INDEX(Minutes_by_use_case!$B$2:$B$9,MATCH($B23,Minutes_by_use_case!$A$2:$A$9,0)),Current_DTE!O23),"-")</f>
        <v>23.303841111111115</v>
      </c>
      <c r="P23" s="113">
        <f>IFERROR(IF(ISBLANK(Current_DTE!P23),INDEX(Minutes_by_use_case!$B$2:$B$9,MATCH($B23,Minutes_by_use_case!$A$2:$A$9,0)),Current_DTE!P23),"-")</f>
        <v>23.303841111111115</v>
      </c>
      <c r="Q23" s="113">
        <f>IFERROR(IF(ISBLANK(Current_DTE!Q23),INDEX(Minutes_by_use_case!$B$2:$B$9,MATCH($B23,Minutes_by_use_case!$A$2:$A$9,0)),Current_DTE!Q23),"-")</f>
        <v>23.303841111111115</v>
      </c>
      <c r="R23" s="113">
        <f>IFERROR(IF(ISBLANK(Current_DTE!R23),INDEX(Minutes_by_use_case!$B$2:$B$9,MATCH($B23,Minutes_by_use_case!$A$2:$A$9,0)),Current_DTE!R23),"-")</f>
        <v>23.303841111111115</v>
      </c>
      <c r="S23" s="113">
        <f>IFERROR(IF(ISBLANK(Current_DTE!S23),INDEX(Minutes_by_use_case!$B$2:$B$9,MATCH($B23,Minutes_by_use_case!$A$2:$A$9,0)),Current_DTE!S23),"-")</f>
        <v>23.303841111111115</v>
      </c>
      <c r="T23" s="113">
        <f>IFERROR(IF(ISBLANK(Current_DTE!T23),INDEX(Minutes_by_use_case!$B$2:$B$9,MATCH($B23,Minutes_by_use_case!$A$2:$A$9,0)),Current_DTE!T23),"-")</f>
        <v>23.303841111111115</v>
      </c>
      <c r="U23" s="113">
        <f>IFERROR(IF(ISBLANK(Current_DTE!U23),INDEX(Minutes_by_use_case!$B$2:$B$9,MATCH($B23,Minutes_by_use_case!$A$2:$A$9,0)),Current_DTE!U23),"-")</f>
        <v>23.303841111111115</v>
      </c>
      <c r="V23" s="113">
        <f>IFERROR(IF(ISBLANK(Current_DTE!V23),INDEX(Minutes_by_use_case!$B$2:$B$9,MATCH($B23,Minutes_by_use_case!$A$2:$A$9,0)),Current_DTE!V23),"-")</f>
        <v>23.303841111111115</v>
      </c>
    </row>
    <row r="24" spans="1:22" s="94" customFormat="1" x14ac:dyDescent="0.3">
      <c r="A24" s="108" t="s">
        <v>39</v>
      </c>
      <c r="B24" s="109" t="s">
        <v>59</v>
      </c>
      <c r="C24" s="113">
        <f>IFERROR(IF(ISBLANK(Current_DTE!C24),INDEX(Minutes_by_use_case!$B$2:$B$9,MATCH($B24,Minutes_by_use_case!$A$2:$A$9,0)),Current_DTE!C24),"-")</f>
        <v>7757.52</v>
      </c>
      <c r="D24" s="113">
        <f>IFERROR(IF(ISBLANK(Current_DTE!D24),INDEX(Minutes_by_use_case!$B$2:$B$9,MATCH($B24,Minutes_by_use_case!$A$2:$A$9,0)),Current_DTE!D24),"-")</f>
        <v>7884.0724999999993</v>
      </c>
      <c r="E24" s="113">
        <f>IFERROR(IF(ISBLANK(Current_DTE!E24),INDEX(Minutes_by_use_case!$B$2:$B$9,MATCH($B24,Minutes_by_use_case!$A$2:$A$9,0)),Current_DTE!E24),"-")</f>
        <v>7411.0455555555554</v>
      </c>
      <c r="F24" s="113">
        <f>IFERROR(IF(ISBLANK(Current_DTE!F24),INDEX(Minutes_by_use_case!$B$2:$B$9,MATCH($B24,Minutes_by_use_case!$A$2:$A$9,0)),Current_DTE!F24),"-")</f>
        <v>7749.4853583333334</v>
      </c>
      <c r="G24" s="113">
        <f>IFERROR(IF(ISBLANK(Current_DTE!G24),INDEX(Minutes_by_use_case!$B$2:$B$9,MATCH($B24,Minutes_by_use_case!$A$2:$A$9,0)),Current_DTE!G24),"-")</f>
        <v>7749.4853583333334</v>
      </c>
      <c r="H24" s="113">
        <f>IFERROR(IF(ISBLANK(Current_DTE!H24),INDEX(Minutes_by_use_case!$B$2:$B$9,MATCH($B24,Minutes_by_use_case!$A$2:$A$9,0)),Current_DTE!H24),"-")</f>
        <v>7749.4853583333334</v>
      </c>
      <c r="I24" s="113">
        <f>IFERROR(IF(ISBLANK(Current_DTE!I24),INDEX(Minutes_by_use_case!$B$2:$B$9,MATCH($B24,Minutes_by_use_case!$A$2:$A$9,0)),Current_DTE!I24),"-")</f>
        <v>7749.4853583333334</v>
      </c>
      <c r="J24" s="113">
        <f>IFERROR(IF(ISBLANK(Current_DTE!J24),INDEX(Minutes_by_use_case!$B$2:$B$9,MATCH($B24,Minutes_by_use_case!$A$2:$A$9,0)),Current_DTE!J24),"-")</f>
        <v>7749.4853583333334</v>
      </c>
      <c r="K24" s="113">
        <f>IFERROR(IF(ISBLANK(Current_DTE!K24),INDEX(Minutes_by_use_case!$B$2:$B$9,MATCH($B24,Minutes_by_use_case!$A$2:$A$9,0)),Current_DTE!K24),"-")</f>
        <v>7749.4853583333334</v>
      </c>
      <c r="L24" s="113">
        <f>IFERROR(IF(ISBLANK(Current_DTE!L24),INDEX(Minutes_by_use_case!$B$2:$B$9,MATCH($B24,Minutes_by_use_case!$A$2:$A$9,0)),Current_DTE!L24),"-")</f>
        <v>7749.4853583333334</v>
      </c>
      <c r="M24" s="113">
        <f>IFERROR(IF(ISBLANK(Current_DTE!M24),INDEX(Minutes_by_use_case!$B$2:$B$9,MATCH($B24,Minutes_by_use_case!$A$2:$A$9,0)),Current_DTE!M24),"-")</f>
        <v>7749.4853583333334</v>
      </c>
      <c r="N24" s="113">
        <f>IFERROR(IF(ISBLANK(Current_DTE!N24),INDEX(Minutes_by_use_case!$B$2:$B$9,MATCH($B24,Minutes_by_use_case!$A$2:$A$9,0)),Current_DTE!N24),"-")</f>
        <v>7749.4853583333334</v>
      </c>
      <c r="O24" s="113">
        <f>IFERROR(IF(ISBLANK(Current_DTE!O24),INDEX(Minutes_by_use_case!$B$2:$B$9,MATCH($B24,Minutes_by_use_case!$A$2:$A$9,0)),Current_DTE!O24),"-")</f>
        <v>7749.4853583333334</v>
      </c>
      <c r="P24" s="113">
        <f>IFERROR(IF(ISBLANK(Current_DTE!P24),INDEX(Minutes_by_use_case!$B$2:$B$9,MATCH($B24,Minutes_by_use_case!$A$2:$A$9,0)),Current_DTE!P24),"-")</f>
        <v>7749.4853583333334</v>
      </c>
      <c r="Q24" s="113">
        <f>IFERROR(IF(ISBLANK(Current_DTE!Q24),INDEX(Minutes_by_use_case!$B$2:$B$9,MATCH($B24,Minutes_by_use_case!$A$2:$A$9,0)),Current_DTE!Q24),"-")</f>
        <v>7749.4853583333334</v>
      </c>
      <c r="R24" s="113">
        <f>IFERROR(IF(ISBLANK(Current_DTE!R24),INDEX(Minutes_by_use_case!$B$2:$B$9,MATCH($B24,Minutes_by_use_case!$A$2:$A$9,0)),Current_DTE!R24),"-")</f>
        <v>7749.4853583333334</v>
      </c>
      <c r="S24" s="113">
        <f>IFERROR(IF(ISBLANK(Current_DTE!S24),INDEX(Minutes_by_use_case!$B$2:$B$9,MATCH($B24,Minutes_by_use_case!$A$2:$A$9,0)),Current_DTE!S24),"-")</f>
        <v>7749.4853583333334</v>
      </c>
      <c r="T24" s="113">
        <f>IFERROR(IF(ISBLANK(Current_DTE!T24),INDEX(Minutes_by_use_case!$B$2:$B$9,MATCH($B24,Minutes_by_use_case!$A$2:$A$9,0)),Current_DTE!T24),"-")</f>
        <v>7749.4853583333334</v>
      </c>
      <c r="U24" s="113">
        <f>IFERROR(IF(ISBLANK(Current_DTE!U24),INDEX(Minutes_by_use_case!$B$2:$B$9,MATCH($B24,Minutes_by_use_case!$A$2:$A$9,0)),Current_DTE!U24),"-")</f>
        <v>7749.4853583333334</v>
      </c>
      <c r="V24" s="113">
        <f>IFERROR(IF(ISBLANK(Current_DTE!V24),INDEX(Minutes_by_use_case!$B$2:$B$9,MATCH($B24,Minutes_by_use_case!$A$2:$A$9,0)),Current_DTE!V24),"-")</f>
        <v>7749.4853583333334</v>
      </c>
    </row>
    <row r="25" spans="1:22" x14ac:dyDescent="0.3">
      <c r="A25" s="35" t="s">
        <v>41</v>
      </c>
      <c r="B25" s="36" t="s">
        <v>60</v>
      </c>
      <c r="C25" s="113">
        <f>IFERROR(IF(ISBLANK(Current_DTE!C25),INDEX(Minutes_by_use_case!$B$2:$B$9,MATCH($B25,Minutes_by_use_case!$A$2:$A$9,0)),Current_DTE!C25),"-")</f>
        <v>0</v>
      </c>
      <c r="D25" s="113">
        <f>IFERROR(IF(ISBLANK(Current_DTE!D25),INDEX(Minutes_by_use_case!$B$2:$B$9,MATCH($B25,Minutes_by_use_case!$A$2:$A$9,0)),Current_DTE!D25),"-")</f>
        <v>0</v>
      </c>
      <c r="E25" s="113">
        <f>IFERROR(IF(ISBLANK(Current_DTE!E25),INDEX(Minutes_by_use_case!$B$2:$B$9,MATCH($B25,Minutes_by_use_case!$A$2:$A$9,0)),Current_DTE!E25),"-")</f>
        <v>0</v>
      </c>
      <c r="F25" s="113">
        <f>IFERROR(IF(ISBLANK(Current_DTE!F25),INDEX(Minutes_by_use_case!$B$2:$B$9,MATCH($B25,Minutes_by_use_case!$A$2:$A$9,0)),Current_DTE!F25),"-")</f>
        <v>0</v>
      </c>
      <c r="G25" s="113">
        <f>IFERROR(IF(ISBLANK(Current_DTE!G25),INDEX(Minutes_by_use_case!$B$2:$B$9,MATCH($B25,Minutes_by_use_case!$A$2:$A$9,0)),Current_DTE!G25),"-")</f>
        <v>0</v>
      </c>
      <c r="H25" s="113">
        <f>IFERROR(IF(ISBLANK(Current_DTE!H25),INDEX(Minutes_by_use_case!$B$2:$B$9,MATCH($B25,Minutes_by_use_case!$A$2:$A$9,0)),Current_DTE!H25),"-")</f>
        <v>0</v>
      </c>
      <c r="I25" s="113">
        <f>IFERROR(IF(ISBLANK(Current_DTE!I25),INDEX(Minutes_by_use_case!$B$2:$B$9,MATCH($B25,Minutes_by_use_case!$A$2:$A$9,0)),Current_DTE!I25),"-")</f>
        <v>0</v>
      </c>
      <c r="J25" s="113">
        <f>IFERROR(IF(ISBLANK(Current_DTE!J25),INDEX(Minutes_by_use_case!$B$2:$B$9,MATCH($B25,Minutes_by_use_case!$A$2:$A$9,0)),Current_DTE!J25),"-")</f>
        <v>0</v>
      </c>
      <c r="K25" s="113">
        <f>IFERROR(IF(ISBLANK(Current_DTE!K25),INDEX(Minutes_by_use_case!$B$2:$B$9,MATCH($B25,Minutes_by_use_case!$A$2:$A$9,0)),Current_DTE!K25),"-")</f>
        <v>0</v>
      </c>
      <c r="L25" s="113">
        <f>IFERROR(IF(ISBLANK(Current_DTE!L25),INDEX(Minutes_by_use_case!$B$2:$B$9,MATCH($B25,Minutes_by_use_case!$A$2:$A$9,0)),Current_DTE!L25),"-")</f>
        <v>0</v>
      </c>
      <c r="M25" s="113">
        <f>IFERROR(IF(ISBLANK(Current_DTE!M25),INDEX(Minutes_by_use_case!$B$2:$B$9,MATCH($B25,Minutes_by_use_case!$A$2:$A$9,0)),Current_DTE!M25),"-")</f>
        <v>0</v>
      </c>
      <c r="N25" s="113">
        <f>IFERROR(IF(ISBLANK(Current_DTE!N25),INDEX(Minutes_by_use_case!$B$2:$B$9,MATCH($B25,Minutes_by_use_case!$A$2:$A$9,0)),Current_DTE!N25),"-")</f>
        <v>0</v>
      </c>
      <c r="O25" s="113">
        <f>IFERROR(IF(ISBLANK(Current_DTE!O25),INDEX(Minutes_by_use_case!$B$2:$B$9,MATCH($B25,Minutes_by_use_case!$A$2:$A$9,0)),Current_DTE!O25),"-")</f>
        <v>0</v>
      </c>
      <c r="P25" s="113">
        <f>IFERROR(IF(ISBLANK(Current_DTE!P25),INDEX(Minutes_by_use_case!$B$2:$B$9,MATCH($B25,Minutes_by_use_case!$A$2:$A$9,0)),Current_DTE!P25),"-")</f>
        <v>0</v>
      </c>
      <c r="Q25" s="113">
        <f>IFERROR(IF(ISBLANK(Current_DTE!Q25),INDEX(Minutes_by_use_case!$B$2:$B$9,MATCH($B25,Minutes_by_use_case!$A$2:$A$9,0)),Current_DTE!Q25),"-")</f>
        <v>0</v>
      </c>
      <c r="R25" s="113">
        <f>IFERROR(IF(ISBLANK(Current_DTE!R25),INDEX(Minutes_by_use_case!$B$2:$B$9,MATCH($B25,Minutes_by_use_case!$A$2:$A$9,0)),Current_DTE!R25),"-")</f>
        <v>0</v>
      </c>
      <c r="S25" s="113">
        <f>IFERROR(IF(ISBLANK(Current_DTE!S25),INDEX(Minutes_by_use_case!$B$2:$B$9,MATCH($B25,Minutes_by_use_case!$A$2:$A$9,0)),Current_DTE!S25),"-")</f>
        <v>0</v>
      </c>
      <c r="T25" s="113">
        <f>IFERROR(IF(ISBLANK(Current_DTE!T25),INDEX(Minutes_by_use_case!$B$2:$B$9,MATCH($B25,Minutes_by_use_case!$A$2:$A$9,0)),Current_DTE!T25),"-")</f>
        <v>0</v>
      </c>
      <c r="U25" s="113">
        <f>IFERROR(IF(ISBLANK(Current_DTE!U25),INDEX(Minutes_by_use_case!$B$2:$B$9,MATCH($B25,Minutes_by_use_case!$A$2:$A$9,0)),Current_DTE!U25),"-")</f>
        <v>0</v>
      </c>
      <c r="V25" s="113">
        <f>IFERROR(IF(ISBLANK(Current_DTE!V25),INDEX(Minutes_by_use_case!$B$2:$B$9,MATCH($B25,Minutes_by_use_case!$A$2:$A$9,0)),Current_DTE!V25),"-")</f>
        <v>0</v>
      </c>
    </row>
    <row r="26" spans="1:22" x14ac:dyDescent="0.3">
      <c r="A26" s="35" t="s">
        <v>74</v>
      </c>
      <c r="B26" s="36" t="s">
        <v>57</v>
      </c>
      <c r="C26" s="113">
        <f>IFERROR(IF(ISBLANK(Current_DTE!C26),INDEX(Minutes_by_use_case!$B$2:$B$9,MATCH($B26,Minutes_by_use_case!$A$2:$A$9,0)),Current_DTE!C26),"-")</f>
        <v>133409.35004928565</v>
      </c>
      <c r="D26" s="113">
        <f>IFERROR(IF(ISBLANK(Current_DTE!D26),INDEX(Minutes_by_use_case!$B$2:$B$9,MATCH($B26,Minutes_by_use_case!$A$2:$A$9,0)),Current_DTE!D26),"-")</f>
        <v>133409.35004928565</v>
      </c>
      <c r="E26" s="113">
        <f>IFERROR(IF(ISBLANK(Current_DTE!E26),INDEX(Minutes_by_use_case!$B$2:$B$9,MATCH($B26,Minutes_by_use_case!$A$2:$A$9,0)),Current_DTE!E26),"-")</f>
        <v>133409.35004928565</v>
      </c>
      <c r="F26" s="113">
        <f>IFERROR(IF(ISBLANK(Current_DTE!F26),INDEX(Minutes_by_use_case!$B$2:$B$9,MATCH($B26,Minutes_by_use_case!$A$2:$A$9,0)),Current_DTE!F26),"-")</f>
        <v>133409.35004928565</v>
      </c>
      <c r="G26" s="113">
        <f>IFERROR(IF(ISBLANK(Current_DTE!G26),INDEX(Minutes_by_use_case!$B$2:$B$9,MATCH($B26,Minutes_by_use_case!$A$2:$A$9,0)),Current_DTE!G26),"-")</f>
        <v>133409.35004928565</v>
      </c>
      <c r="H26" s="113">
        <f>IFERROR(IF(ISBLANK(Current_DTE!H26),INDEX(Minutes_by_use_case!$B$2:$B$9,MATCH($B26,Minutes_by_use_case!$A$2:$A$9,0)),Current_DTE!H26),"-")</f>
        <v>133409.35004928565</v>
      </c>
      <c r="I26" s="113">
        <f>IFERROR(IF(ISBLANK(Current_DTE!I26),INDEX(Minutes_by_use_case!$B$2:$B$9,MATCH($B26,Minutes_by_use_case!$A$2:$A$9,0)),Current_DTE!I26),"-")</f>
        <v>133409.35004928565</v>
      </c>
      <c r="J26" s="113">
        <f>IFERROR(IF(ISBLANK(Current_DTE!J26),INDEX(Minutes_by_use_case!$B$2:$B$9,MATCH($B26,Minutes_by_use_case!$A$2:$A$9,0)),Current_DTE!J26),"-")</f>
        <v>133409.35004928565</v>
      </c>
      <c r="K26" s="113">
        <f>IFERROR(IF(ISBLANK(Current_DTE!K26),INDEX(Minutes_by_use_case!$B$2:$B$9,MATCH($B26,Minutes_by_use_case!$A$2:$A$9,0)),Current_DTE!K26),"-")</f>
        <v>133409.35004928565</v>
      </c>
      <c r="L26" s="113">
        <f>IFERROR(IF(ISBLANK(Current_DTE!L26),INDEX(Minutes_by_use_case!$B$2:$B$9,MATCH($B26,Minutes_by_use_case!$A$2:$A$9,0)),Current_DTE!L26),"-")</f>
        <v>133409.35004928565</v>
      </c>
      <c r="M26" s="113">
        <f>IFERROR(IF(ISBLANK(Current_DTE!M26),INDEX(Minutes_by_use_case!$B$2:$B$9,MATCH($B26,Minutes_by_use_case!$A$2:$A$9,0)),Current_DTE!M26),"-")</f>
        <v>133409.35004928565</v>
      </c>
      <c r="N26" s="113">
        <f>IFERROR(IF(ISBLANK(Current_DTE!N26),INDEX(Minutes_by_use_case!$B$2:$B$9,MATCH($B26,Minutes_by_use_case!$A$2:$A$9,0)),Current_DTE!N26),"-")</f>
        <v>133409.35004928565</v>
      </c>
      <c r="O26" s="113">
        <f>IFERROR(IF(ISBLANK(Current_DTE!O26),INDEX(Minutes_by_use_case!$B$2:$B$9,MATCH($B26,Minutes_by_use_case!$A$2:$A$9,0)),Current_DTE!O26),"-")</f>
        <v>133409.35004928565</v>
      </c>
      <c r="P26" s="113">
        <f>IFERROR(IF(ISBLANK(Current_DTE!P26),INDEX(Minutes_by_use_case!$B$2:$B$9,MATCH($B26,Minutes_by_use_case!$A$2:$A$9,0)),Current_DTE!P26),"-")</f>
        <v>133409.35004928565</v>
      </c>
      <c r="Q26" s="113">
        <f>IFERROR(IF(ISBLANK(Current_DTE!Q26),INDEX(Minutes_by_use_case!$B$2:$B$9,MATCH($B26,Minutes_by_use_case!$A$2:$A$9,0)),Current_DTE!Q26),"-")</f>
        <v>133409.35004928565</v>
      </c>
      <c r="R26" s="113">
        <f>IFERROR(IF(ISBLANK(Current_DTE!R26),INDEX(Minutes_by_use_case!$B$2:$B$9,MATCH($B26,Minutes_by_use_case!$A$2:$A$9,0)),Current_DTE!R26),"-")</f>
        <v>133409.35004928565</v>
      </c>
      <c r="S26" s="113">
        <f>IFERROR(IF(ISBLANK(Current_DTE!S26),INDEX(Minutes_by_use_case!$B$2:$B$9,MATCH($B26,Minutes_by_use_case!$A$2:$A$9,0)),Current_DTE!S26),"-")</f>
        <v>133409.35004928565</v>
      </c>
      <c r="T26" s="113">
        <f>IFERROR(IF(ISBLANK(Current_DTE!T26),INDEX(Minutes_by_use_case!$B$2:$B$9,MATCH($B26,Minutes_by_use_case!$A$2:$A$9,0)),Current_DTE!T26),"-")</f>
        <v>133409.35004928565</v>
      </c>
      <c r="U26" s="113">
        <f>IFERROR(IF(ISBLANK(Current_DTE!U26),INDEX(Minutes_by_use_case!$B$2:$B$9,MATCH($B26,Minutes_by_use_case!$A$2:$A$9,0)),Current_DTE!U26),"-")</f>
        <v>133409.35004928565</v>
      </c>
      <c r="V26" s="113">
        <f>IFERROR(IF(ISBLANK(Current_DTE!V26),INDEX(Minutes_by_use_case!$B$2:$B$9,MATCH($B26,Minutes_by_use_case!$A$2:$A$9,0)),Current_DTE!V26),"-")</f>
        <v>133409.35004928565</v>
      </c>
    </row>
    <row r="27" spans="1:22" x14ac:dyDescent="0.3">
      <c r="A27" s="35" t="s">
        <v>75</v>
      </c>
      <c r="B27" s="36" t="s">
        <v>57</v>
      </c>
      <c r="C27" s="113">
        <f>IFERROR(IF(ISBLANK(Current_DTE!C27),INDEX(Minutes_by_use_case!$B$2:$B$9,MATCH($B27,Minutes_by_use_case!$A$2:$A$9,0)),Current_DTE!C27),"-")</f>
        <v>133409.35004928565</v>
      </c>
      <c r="D27" s="113">
        <f>IFERROR(IF(ISBLANK(Current_DTE!D27),INDEX(Minutes_by_use_case!$B$2:$B$9,MATCH($B27,Minutes_by_use_case!$A$2:$A$9,0)),Current_DTE!D27),"-")</f>
        <v>133409.35004928565</v>
      </c>
      <c r="E27" s="113">
        <f>IFERROR(IF(ISBLANK(Current_DTE!E27),INDEX(Minutes_by_use_case!$B$2:$B$9,MATCH($B27,Minutes_by_use_case!$A$2:$A$9,0)),Current_DTE!E27),"-")</f>
        <v>133409.35004928565</v>
      </c>
      <c r="F27" s="113">
        <f>IFERROR(IF(ISBLANK(Current_DTE!F27),INDEX(Minutes_by_use_case!$B$2:$B$9,MATCH($B27,Minutes_by_use_case!$A$2:$A$9,0)),Current_DTE!F27),"-")</f>
        <v>133409.35004928565</v>
      </c>
      <c r="G27" s="113">
        <f>IFERROR(IF(ISBLANK(Current_DTE!G27),INDEX(Minutes_by_use_case!$B$2:$B$9,MATCH($B27,Minutes_by_use_case!$A$2:$A$9,0)),Current_DTE!G27),"-")</f>
        <v>133409.35004928565</v>
      </c>
      <c r="H27" s="113">
        <f>IFERROR(IF(ISBLANK(Current_DTE!H27),INDEX(Minutes_by_use_case!$B$2:$B$9,MATCH($B27,Minutes_by_use_case!$A$2:$A$9,0)),Current_DTE!H27),"-")</f>
        <v>133409.35004928565</v>
      </c>
      <c r="I27" s="113">
        <f>IFERROR(IF(ISBLANK(Current_DTE!I27),INDEX(Minutes_by_use_case!$B$2:$B$9,MATCH($B27,Minutes_by_use_case!$A$2:$A$9,0)),Current_DTE!I27),"-")</f>
        <v>133409.35004928565</v>
      </c>
      <c r="J27" s="113">
        <f>IFERROR(IF(ISBLANK(Current_DTE!J27),INDEX(Minutes_by_use_case!$B$2:$B$9,MATCH($B27,Minutes_by_use_case!$A$2:$A$9,0)),Current_DTE!J27),"-")</f>
        <v>133409.35004928565</v>
      </c>
      <c r="K27" s="113">
        <f>IFERROR(IF(ISBLANK(Current_DTE!K27),INDEX(Minutes_by_use_case!$B$2:$B$9,MATCH($B27,Minutes_by_use_case!$A$2:$A$9,0)),Current_DTE!K27),"-")</f>
        <v>133409.35004928565</v>
      </c>
      <c r="L27" s="113">
        <f>IFERROR(IF(ISBLANK(Current_DTE!L27),INDEX(Minutes_by_use_case!$B$2:$B$9,MATCH($B27,Minutes_by_use_case!$A$2:$A$9,0)),Current_DTE!L27),"-")</f>
        <v>133409.35004928565</v>
      </c>
      <c r="M27" s="113">
        <f>IFERROR(IF(ISBLANK(Current_DTE!M27),INDEX(Minutes_by_use_case!$B$2:$B$9,MATCH($B27,Minutes_by_use_case!$A$2:$A$9,0)),Current_DTE!M27),"-")</f>
        <v>133409.35004928565</v>
      </c>
      <c r="N27" s="113">
        <f>IFERROR(IF(ISBLANK(Current_DTE!N27),INDEX(Minutes_by_use_case!$B$2:$B$9,MATCH($B27,Minutes_by_use_case!$A$2:$A$9,0)),Current_DTE!N27),"-")</f>
        <v>133409.35004928565</v>
      </c>
      <c r="O27" s="113">
        <f>IFERROR(IF(ISBLANK(Current_DTE!O27),INDEX(Minutes_by_use_case!$B$2:$B$9,MATCH($B27,Minutes_by_use_case!$A$2:$A$9,0)),Current_DTE!O27),"-")</f>
        <v>133409.35004928565</v>
      </c>
      <c r="P27" s="113">
        <f>IFERROR(IF(ISBLANK(Current_DTE!P27),INDEX(Minutes_by_use_case!$B$2:$B$9,MATCH($B27,Minutes_by_use_case!$A$2:$A$9,0)),Current_DTE!P27),"-")</f>
        <v>133409.35004928565</v>
      </c>
      <c r="Q27" s="113">
        <f>IFERROR(IF(ISBLANK(Current_DTE!Q27),INDEX(Minutes_by_use_case!$B$2:$B$9,MATCH($B27,Minutes_by_use_case!$A$2:$A$9,0)),Current_DTE!Q27),"-")</f>
        <v>133409.35004928565</v>
      </c>
      <c r="R27" s="113">
        <f>IFERROR(IF(ISBLANK(Current_DTE!R27),INDEX(Minutes_by_use_case!$B$2:$B$9,MATCH($B27,Minutes_by_use_case!$A$2:$A$9,0)),Current_DTE!R27),"-")</f>
        <v>133409.35004928565</v>
      </c>
      <c r="S27" s="113">
        <f>IFERROR(IF(ISBLANK(Current_DTE!S27),INDEX(Minutes_by_use_case!$B$2:$B$9,MATCH($B27,Minutes_by_use_case!$A$2:$A$9,0)),Current_DTE!S27),"-")</f>
        <v>133409.35004928565</v>
      </c>
      <c r="T27" s="113">
        <f>IFERROR(IF(ISBLANK(Current_DTE!T27),INDEX(Minutes_by_use_case!$B$2:$B$9,MATCH($B27,Minutes_by_use_case!$A$2:$A$9,0)),Current_DTE!T27),"-")</f>
        <v>133409.35004928565</v>
      </c>
      <c r="U27" s="113">
        <f>IFERROR(IF(ISBLANK(Current_DTE!U27),INDEX(Minutes_by_use_case!$B$2:$B$9,MATCH($B27,Minutes_by_use_case!$A$2:$A$9,0)),Current_DTE!U27),"-")</f>
        <v>133409.35004928565</v>
      </c>
      <c r="V27" s="113">
        <f>IFERROR(IF(ISBLANK(Current_DTE!V27),INDEX(Minutes_by_use_case!$B$2:$B$9,MATCH($B27,Minutes_by_use_case!$A$2:$A$9,0)),Current_DTE!V27),"-")</f>
        <v>133409.35004928565</v>
      </c>
    </row>
    <row r="28" spans="1:22" x14ac:dyDescent="0.3">
      <c r="A28" s="35" t="s">
        <v>76</v>
      </c>
      <c r="B28" s="36" t="s">
        <v>57</v>
      </c>
      <c r="C28" s="113">
        <f>IFERROR(IF(ISBLANK(Current_DTE!C28),INDEX(Minutes_by_use_case!$B$2:$B$9,MATCH($B28,Minutes_by_use_case!$A$2:$A$9,0)),Current_DTE!C28),"-")</f>
        <v>133409.35004928565</v>
      </c>
      <c r="D28" s="113">
        <f>IFERROR(IF(ISBLANK(Current_DTE!D28),INDEX(Minutes_by_use_case!$B$2:$B$9,MATCH($B28,Minutes_by_use_case!$A$2:$A$9,0)),Current_DTE!D28),"-")</f>
        <v>133409.35004928565</v>
      </c>
      <c r="E28" s="113">
        <f>IFERROR(IF(ISBLANK(Current_DTE!E28),INDEX(Minutes_by_use_case!$B$2:$B$9,MATCH($B28,Minutes_by_use_case!$A$2:$A$9,0)),Current_DTE!E28),"-")</f>
        <v>133409.35004928565</v>
      </c>
      <c r="F28" s="113">
        <f>IFERROR(IF(ISBLANK(Current_DTE!F28),INDEX(Minutes_by_use_case!$B$2:$B$9,MATCH($B28,Minutes_by_use_case!$A$2:$A$9,0)),Current_DTE!F28),"-")</f>
        <v>133409.35004928565</v>
      </c>
      <c r="G28" s="113">
        <f>IFERROR(IF(ISBLANK(Current_DTE!G28),INDEX(Minutes_by_use_case!$B$2:$B$9,MATCH($B28,Minutes_by_use_case!$A$2:$A$9,0)),Current_DTE!G28),"-")</f>
        <v>133409.35004928565</v>
      </c>
      <c r="H28" s="113">
        <f>IFERROR(IF(ISBLANK(Current_DTE!H28),INDEX(Minutes_by_use_case!$B$2:$B$9,MATCH($B28,Minutes_by_use_case!$A$2:$A$9,0)),Current_DTE!H28),"-")</f>
        <v>133409.35004928565</v>
      </c>
      <c r="I28" s="113">
        <f>IFERROR(IF(ISBLANK(Current_DTE!I28),INDEX(Minutes_by_use_case!$B$2:$B$9,MATCH($B28,Minutes_by_use_case!$A$2:$A$9,0)),Current_DTE!I28),"-")</f>
        <v>133409.35004928565</v>
      </c>
      <c r="J28" s="113">
        <f>IFERROR(IF(ISBLANK(Current_DTE!J28),INDEX(Minutes_by_use_case!$B$2:$B$9,MATCH($B28,Minutes_by_use_case!$A$2:$A$9,0)),Current_DTE!J28),"-")</f>
        <v>133409.35004928565</v>
      </c>
      <c r="K28" s="113">
        <f>IFERROR(IF(ISBLANK(Current_DTE!K28),INDEX(Minutes_by_use_case!$B$2:$B$9,MATCH($B28,Minutes_by_use_case!$A$2:$A$9,0)),Current_DTE!K28),"-")</f>
        <v>133409.35004928565</v>
      </c>
      <c r="L28" s="113">
        <f>IFERROR(IF(ISBLANK(Current_DTE!L28),INDEX(Minutes_by_use_case!$B$2:$B$9,MATCH($B28,Minutes_by_use_case!$A$2:$A$9,0)),Current_DTE!L28),"-")</f>
        <v>133409.35004928565</v>
      </c>
      <c r="M28" s="113">
        <f>IFERROR(IF(ISBLANK(Current_DTE!M28),INDEX(Minutes_by_use_case!$B$2:$B$9,MATCH($B28,Minutes_by_use_case!$A$2:$A$9,0)),Current_DTE!M28),"-")</f>
        <v>133409.35004928565</v>
      </c>
      <c r="N28" s="113">
        <f>IFERROR(IF(ISBLANK(Current_DTE!N28),INDEX(Minutes_by_use_case!$B$2:$B$9,MATCH($B28,Minutes_by_use_case!$A$2:$A$9,0)),Current_DTE!N28),"-")</f>
        <v>133409.35004928565</v>
      </c>
      <c r="O28" s="113">
        <f>IFERROR(IF(ISBLANK(Current_DTE!O28),INDEX(Minutes_by_use_case!$B$2:$B$9,MATCH($B28,Minutes_by_use_case!$A$2:$A$9,0)),Current_DTE!O28),"-")</f>
        <v>133409.35004928565</v>
      </c>
      <c r="P28" s="113">
        <f>IFERROR(IF(ISBLANK(Current_DTE!P28),INDEX(Minutes_by_use_case!$B$2:$B$9,MATCH($B28,Minutes_by_use_case!$A$2:$A$9,0)),Current_DTE!P28),"-")</f>
        <v>133409.35004928565</v>
      </c>
      <c r="Q28" s="113">
        <f>IFERROR(IF(ISBLANK(Current_DTE!Q28),INDEX(Minutes_by_use_case!$B$2:$B$9,MATCH($B28,Minutes_by_use_case!$A$2:$A$9,0)),Current_DTE!Q28),"-")</f>
        <v>133409.35004928565</v>
      </c>
      <c r="R28" s="113">
        <f>IFERROR(IF(ISBLANK(Current_DTE!R28),INDEX(Minutes_by_use_case!$B$2:$B$9,MATCH($B28,Minutes_by_use_case!$A$2:$A$9,0)),Current_DTE!R28),"-")</f>
        <v>133409.35004928565</v>
      </c>
      <c r="S28" s="113">
        <f>IFERROR(IF(ISBLANK(Current_DTE!S28),INDEX(Minutes_by_use_case!$B$2:$B$9,MATCH($B28,Minutes_by_use_case!$A$2:$A$9,0)),Current_DTE!S28),"-")</f>
        <v>133409.35004928565</v>
      </c>
      <c r="T28" s="113">
        <f>IFERROR(IF(ISBLANK(Current_DTE!T28),INDEX(Minutes_by_use_case!$B$2:$B$9,MATCH($B28,Minutes_by_use_case!$A$2:$A$9,0)),Current_DTE!T28),"-")</f>
        <v>133409.35004928565</v>
      </c>
      <c r="U28" s="113">
        <f>IFERROR(IF(ISBLANK(Current_DTE!U28),INDEX(Minutes_by_use_case!$B$2:$B$9,MATCH($B28,Minutes_by_use_case!$A$2:$A$9,0)),Current_DTE!U28),"-")</f>
        <v>133409.35004928565</v>
      </c>
      <c r="V28" s="113">
        <f>IFERROR(IF(ISBLANK(Current_DTE!V28),INDEX(Minutes_by_use_case!$B$2:$B$9,MATCH($B28,Minutes_by_use_case!$A$2:$A$9,0)),Current_DTE!V28),"-")</f>
        <v>133409.35004928565</v>
      </c>
    </row>
    <row r="29" spans="1:22" x14ac:dyDescent="0.3">
      <c r="A29" s="35" t="s">
        <v>42</v>
      </c>
      <c r="B29" s="43" t="s">
        <v>61</v>
      </c>
      <c r="C29" s="113">
        <f>IFERROR(IF(ISBLANK(Current_DTE!C29),INDEX(Minutes_by_use_case!$B$2:$B$9,MATCH($B29,Minutes_by_use_case!$A$2:$A$9,0)),Current_DTE!C29),"-")</f>
        <v>89453.837836666688</v>
      </c>
      <c r="D29" s="113">
        <f>IFERROR(IF(ISBLANK(Current_DTE!D29),INDEX(Minutes_by_use_case!$B$2:$B$9,MATCH($B29,Minutes_by_use_case!$A$2:$A$9,0)),Current_DTE!D29),"-")</f>
        <v>89453.837836666688</v>
      </c>
      <c r="E29" s="113">
        <f>IFERROR(IF(ISBLANK(Current_DTE!E29),INDEX(Minutes_by_use_case!$B$2:$B$9,MATCH($B29,Minutes_by_use_case!$A$2:$A$9,0)),Current_DTE!E29),"-")</f>
        <v>89453.837836666688</v>
      </c>
      <c r="F29" s="113">
        <f>IFERROR(IF(ISBLANK(Current_DTE!F29),INDEX(Minutes_by_use_case!$B$2:$B$9,MATCH($B29,Minutes_by_use_case!$A$2:$A$9,0)),Current_DTE!F29),"-")</f>
        <v>89453.837836666688</v>
      </c>
      <c r="G29" s="113">
        <f>IFERROR(IF(ISBLANK(Current_DTE!G29),INDEX(Minutes_by_use_case!$B$2:$B$9,MATCH($B29,Minutes_by_use_case!$A$2:$A$9,0)),Current_DTE!G29),"-")</f>
        <v>89453.837836666688</v>
      </c>
      <c r="H29" s="113">
        <f>IFERROR(IF(ISBLANK(Current_DTE!H29),INDEX(Minutes_by_use_case!$B$2:$B$9,MATCH($B29,Minutes_by_use_case!$A$2:$A$9,0)),Current_DTE!H29),"-")</f>
        <v>89453.837836666688</v>
      </c>
      <c r="I29" s="113">
        <f>IFERROR(IF(ISBLANK(Current_DTE!I29),INDEX(Minutes_by_use_case!$B$2:$B$9,MATCH($B29,Minutes_by_use_case!$A$2:$A$9,0)),Current_DTE!I29),"-")</f>
        <v>89453.837836666688</v>
      </c>
      <c r="J29" s="113">
        <f>IFERROR(IF(ISBLANK(Current_DTE!J29),INDEX(Minutes_by_use_case!$B$2:$B$9,MATCH($B29,Minutes_by_use_case!$A$2:$A$9,0)),Current_DTE!J29),"-")</f>
        <v>89453.837836666688</v>
      </c>
      <c r="K29" s="113">
        <f>IFERROR(IF(ISBLANK(Current_DTE!K29),INDEX(Minutes_by_use_case!$B$2:$B$9,MATCH($B29,Minutes_by_use_case!$A$2:$A$9,0)),Current_DTE!K29),"-")</f>
        <v>89453.837836666688</v>
      </c>
      <c r="L29" s="113">
        <f>IFERROR(IF(ISBLANK(Current_DTE!L29),INDEX(Minutes_by_use_case!$B$2:$B$9,MATCH($B29,Minutes_by_use_case!$A$2:$A$9,0)),Current_DTE!L29),"-")</f>
        <v>89453.837836666688</v>
      </c>
      <c r="M29" s="113">
        <f>IFERROR(IF(ISBLANK(Current_DTE!M29),INDEX(Minutes_by_use_case!$B$2:$B$9,MATCH($B29,Minutes_by_use_case!$A$2:$A$9,0)),Current_DTE!M29),"-")</f>
        <v>89453.837836666688</v>
      </c>
      <c r="N29" s="113">
        <f>IFERROR(IF(ISBLANK(Current_DTE!N29),INDEX(Minutes_by_use_case!$B$2:$B$9,MATCH($B29,Minutes_by_use_case!$A$2:$A$9,0)),Current_DTE!N29),"-")</f>
        <v>89453.837836666688</v>
      </c>
      <c r="O29" s="113">
        <f>IFERROR(IF(ISBLANK(Current_DTE!O29),INDEX(Minutes_by_use_case!$B$2:$B$9,MATCH($B29,Minutes_by_use_case!$A$2:$A$9,0)),Current_DTE!O29),"-")</f>
        <v>89453.837836666688</v>
      </c>
      <c r="P29" s="113">
        <f>IFERROR(IF(ISBLANK(Current_DTE!P29),INDEX(Minutes_by_use_case!$B$2:$B$9,MATCH($B29,Minutes_by_use_case!$A$2:$A$9,0)),Current_DTE!P29),"-")</f>
        <v>89453.837836666688</v>
      </c>
      <c r="Q29" s="113">
        <f>IFERROR(IF(ISBLANK(Current_DTE!Q29),INDEX(Minutes_by_use_case!$B$2:$B$9,MATCH($B29,Minutes_by_use_case!$A$2:$A$9,0)),Current_DTE!Q29),"-")</f>
        <v>89453.837836666688</v>
      </c>
      <c r="R29" s="113">
        <f>IFERROR(IF(ISBLANK(Current_DTE!R29),INDEX(Minutes_by_use_case!$B$2:$B$9,MATCH($B29,Minutes_by_use_case!$A$2:$A$9,0)),Current_DTE!R29),"-")</f>
        <v>89453.837836666688</v>
      </c>
      <c r="S29" s="113">
        <f>IFERROR(IF(ISBLANK(Current_DTE!S29),INDEX(Minutes_by_use_case!$B$2:$B$9,MATCH($B29,Minutes_by_use_case!$A$2:$A$9,0)),Current_DTE!S29),"-")</f>
        <v>89453.837836666688</v>
      </c>
      <c r="T29" s="113">
        <f>IFERROR(IF(ISBLANK(Current_DTE!T29),INDEX(Minutes_by_use_case!$B$2:$B$9,MATCH($B29,Minutes_by_use_case!$A$2:$A$9,0)),Current_DTE!T29),"-")</f>
        <v>89453.837836666688</v>
      </c>
      <c r="U29" s="113">
        <f>IFERROR(IF(ISBLANK(Current_DTE!U29),INDEX(Minutes_by_use_case!$B$2:$B$9,MATCH($B29,Minutes_by_use_case!$A$2:$A$9,0)),Current_DTE!U29),"-")</f>
        <v>89453.837836666688</v>
      </c>
      <c r="V29" s="113">
        <f>IFERROR(IF(ISBLANK(Current_DTE!V29),INDEX(Minutes_by_use_case!$B$2:$B$9,MATCH($B29,Minutes_by_use_case!$A$2:$A$9,0)),Current_DTE!V29),"-")</f>
        <v>89453.837836666688</v>
      </c>
    </row>
    <row r="30" spans="1:22" x14ac:dyDescent="0.3">
      <c r="A30" s="35" t="s">
        <v>77</v>
      </c>
      <c r="B30" s="43" t="s">
        <v>58</v>
      </c>
      <c r="C30" s="113">
        <f>IFERROR(IF(ISBLANK(Current_DTE!C30),INDEX(Minutes_by_use_case!$B$2:$B$9,MATCH($B30,Minutes_by_use_case!$A$2:$A$9,0)),Current_DTE!C30),"-")</f>
        <v>721.11352444444435</v>
      </c>
      <c r="D30" s="113">
        <f>IFERROR(IF(ISBLANK(Current_DTE!D30),INDEX(Minutes_by_use_case!$B$2:$B$9,MATCH($B30,Minutes_by_use_case!$A$2:$A$9,0)),Current_DTE!D30),"-")</f>
        <v>721.11352444444435</v>
      </c>
      <c r="E30" s="113">
        <f>IFERROR(IF(ISBLANK(Current_DTE!E30),INDEX(Minutes_by_use_case!$B$2:$B$9,MATCH($B30,Minutes_by_use_case!$A$2:$A$9,0)),Current_DTE!E30),"-")</f>
        <v>721.11352444444435</v>
      </c>
      <c r="F30" s="113">
        <f>IFERROR(IF(ISBLANK(Current_DTE!F30),INDEX(Minutes_by_use_case!$B$2:$B$9,MATCH($B30,Minutes_by_use_case!$A$2:$A$9,0)),Current_DTE!F30),"-")</f>
        <v>721.11352444444435</v>
      </c>
      <c r="G30" s="113">
        <f>IFERROR(IF(ISBLANK(Current_DTE!G30),INDEX(Minutes_by_use_case!$B$2:$B$9,MATCH($B30,Minutes_by_use_case!$A$2:$A$9,0)),Current_DTE!G30),"-")</f>
        <v>721.11352444444435</v>
      </c>
      <c r="H30" s="113">
        <f>IFERROR(IF(ISBLANK(Current_DTE!H30),INDEX(Minutes_by_use_case!$B$2:$B$9,MATCH($B30,Minutes_by_use_case!$A$2:$A$9,0)),Current_DTE!H30),"-")</f>
        <v>721.11352444444435</v>
      </c>
      <c r="I30" s="113">
        <f>IFERROR(IF(ISBLANK(Current_DTE!I30),INDEX(Minutes_by_use_case!$B$2:$B$9,MATCH($B30,Minutes_by_use_case!$A$2:$A$9,0)),Current_DTE!I30),"-")</f>
        <v>721.11352444444435</v>
      </c>
      <c r="J30" s="113">
        <f>IFERROR(IF(ISBLANK(Current_DTE!J30),INDEX(Minutes_by_use_case!$B$2:$B$9,MATCH($B30,Minutes_by_use_case!$A$2:$A$9,0)),Current_DTE!J30),"-")</f>
        <v>721.11352444444435</v>
      </c>
      <c r="K30" s="113">
        <f>IFERROR(IF(ISBLANK(Current_DTE!K30),INDEX(Minutes_by_use_case!$B$2:$B$9,MATCH($B30,Minutes_by_use_case!$A$2:$A$9,0)),Current_DTE!K30),"-")</f>
        <v>721.11352444444435</v>
      </c>
      <c r="L30" s="113">
        <f>IFERROR(IF(ISBLANK(Current_DTE!L30),INDEX(Minutes_by_use_case!$B$2:$B$9,MATCH($B30,Minutes_by_use_case!$A$2:$A$9,0)),Current_DTE!L30),"-")</f>
        <v>721.11352444444435</v>
      </c>
      <c r="M30" s="113">
        <f>IFERROR(IF(ISBLANK(Current_DTE!M30),INDEX(Minutes_by_use_case!$B$2:$B$9,MATCH($B30,Minutes_by_use_case!$A$2:$A$9,0)),Current_DTE!M30),"-")</f>
        <v>721.11352444444435</v>
      </c>
      <c r="N30" s="113">
        <f>IFERROR(IF(ISBLANK(Current_DTE!N30),INDEX(Minutes_by_use_case!$B$2:$B$9,MATCH($B30,Minutes_by_use_case!$A$2:$A$9,0)),Current_DTE!N30),"-")</f>
        <v>721.11352444444435</v>
      </c>
      <c r="O30" s="113">
        <f>IFERROR(IF(ISBLANK(Current_DTE!O30),INDEX(Minutes_by_use_case!$B$2:$B$9,MATCH($B30,Minutes_by_use_case!$A$2:$A$9,0)),Current_DTE!O30),"-")</f>
        <v>721.11352444444435</v>
      </c>
      <c r="P30" s="113">
        <f>IFERROR(IF(ISBLANK(Current_DTE!P30),INDEX(Minutes_by_use_case!$B$2:$B$9,MATCH($B30,Minutes_by_use_case!$A$2:$A$9,0)),Current_DTE!P30),"-")</f>
        <v>721.11352444444435</v>
      </c>
      <c r="Q30" s="113">
        <f>IFERROR(IF(ISBLANK(Current_DTE!Q30),INDEX(Minutes_by_use_case!$B$2:$B$9,MATCH($B30,Minutes_by_use_case!$A$2:$A$9,0)),Current_DTE!Q30),"-")</f>
        <v>721.11352444444435</v>
      </c>
      <c r="R30" s="113">
        <f>IFERROR(IF(ISBLANK(Current_DTE!R30),INDEX(Minutes_by_use_case!$B$2:$B$9,MATCH($B30,Minutes_by_use_case!$A$2:$A$9,0)),Current_DTE!R30),"-")</f>
        <v>721.11352444444435</v>
      </c>
      <c r="S30" s="113">
        <f>IFERROR(IF(ISBLANK(Current_DTE!S30),INDEX(Minutes_by_use_case!$B$2:$B$9,MATCH($B30,Minutes_by_use_case!$A$2:$A$9,0)),Current_DTE!S30),"-")</f>
        <v>721.11352444444435</v>
      </c>
      <c r="T30" s="113">
        <f>IFERROR(IF(ISBLANK(Current_DTE!T30),INDEX(Minutes_by_use_case!$B$2:$B$9,MATCH($B30,Minutes_by_use_case!$A$2:$A$9,0)),Current_DTE!T30),"-")</f>
        <v>721.11352444444435</v>
      </c>
      <c r="U30" s="113">
        <f>IFERROR(IF(ISBLANK(Current_DTE!U30),INDEX(Minutes_by_use_case!$B$2:$B$9,MATCH($B30,Minutes_by_use_case!$A$2:$A$9,0)),Current_DTE!U30),"-")</f>
        <v>721.11352444444435</v>
      </c>
      <c r="V30" s="113">
        <f>IFERROR(IF(ISBLANK(Current_DTE!V30),INDEX(Minutes_by_use_case!$B$2:$B$9,MATCH($B30,Minutes_by_use_case!$A$2:$A$9,0)),Current_DTE!V30),"-")</f>
        <v>721.11352444444435</v>
      </c>
    </row>
    <row r="31" spans="1:22" x14ac:dyDescent="0.3">
      <c r="A31" s="35" t="s">
        <v>87</v>
      </c>
      <c r="B31" s="36" t="s">
        <v>56</v>
      </c>
      <c r="C31" s="113">
        <f>IFERROR(IF(ISBLANK(Current_DTE!C31),INDEX(Minutes_by_use_case!$B$2:$B$9,MATCH($B31,Minutes_by_use_case!$A$2:$A$9,0)),Current_DTE!C31),"-")</f>
        <v>221.29177222222222</v>
      </c>
      <c r="D31" s="113">
        <f>IFERROR(IF(ISBLANK(Current_DTE!D31),INDEX(Minutes_by_use_case!$B$2:$B$9,MATCH($B31,Minutes_by_use_case!$A$2:$A$9,0)),Current_DTE!D31),"-")</f>
        <v>244.03194444444446</v>
      </c>
      <c r="E31" s="113">
        <f>IFERROR(IF(ISBLANK(Current_DTE!E31),INDEX(Minutes_by_use_case!$B$2:$B$9,MATCH($B31,Minutes_by_use_case!$A$2:$A$9,0)),Current_DTE!E31),"-")</f>
        <v>248.09916666666669</v>
      </c>
      <c r="F31" s="113">
        <f>IFERROR(IF(ISBLANK(Current_DTE!F31),INDEX(Minutes_by_use_case!$B$2:$B$9,MATCH($B31,Minutes_by_use_case!$A$2:$A$9,0)),Current_DTE!F31),"-")</f>
        <v>251.81902111111111</v>
      </c>
      <c r="G31" s="113">
        <f>IFERROR(IF(ISBLANK(Current_DTE!G31),INDEX(Minutes_by_use_case!$B$2:$B$9,MATCH($B31,Minutes_by_use_case!$A$2:$A$9,0)),Current_DTE!G31),"-")</f>
        <v>251.81902111111111</v>
      </c>
      <c r="H31" s="113">
        <f>IFERROR(IF(ISBLANK(Current_DTE!H31),INDEX(Minutes_by_use_case!$B$2:$B$9,MATCH($B31,Minutes_by_use_case!$A$2:$A$9,0)),Current_DTE!H31),"-")</f>
        <v>251.81902111111111</v>
      </c>
      <c r="I31" s="113">
        <f>IFERROR(IF(ISBLANK(Current_DTE!I31),INDEX(Minutes_by_use_case!$B$2:$B$9,MATCH($B31,Minutes_by_use_case!$A$2:$A$9,0)),Current_DTE!I31),"-")</f>
        <v>251.81902111111111</v>
      </c>
      <c r="J31" s="113">
        <f>IFERROR(IF(ISBLANK(Current_DTE!J31),INDEX(Minutes_by_use_case!$B$2:$B$9,MATCH($B31,Minutes_by_use_case!$A$2:$A$9,0)),Current_DTE!J31),"-")</f>
        <v>251.81902111111111</v>
      </c>
      <c r="K31" s="113">
        <f>IFERROR(IF(ISBLANK(Current_DTE!K31),INDEX(Minutes_by_use_case!$B$2:$B$9,MATCH($B31,Minutes_by_use_case!$A$2:$A$9,0)),Current_DTE!K31),"-")</f>
        <v>251.81902111111111</v>
      </c>
      <c r="L31" s="113">
        <f>IFERROR(IF(ISBLANK(Current_DTE!L31),INDEX(Minutes_by_use_case!$B$2:$B$9,MATCH($B31,Minutes_by_use_case!$A$2:$A$9,0)),Current_DTE!L31),"-")</f>
        <v>251.81902111111111</v>
      </c>
      <c r="M31" s="113">
        <f>IFERROR(IF(ISBLANK(Current_DTE!M31),INDEX(Minutes_by_use_case!$B$2:$B$9,MATCH($B31,Minutes_by_use_case!$A$2:$A$9,0)),Current_DTE!M31),"-")</f>
        <v>251.81902111111111</v>
      </c>
      <c r="N31" s="113">
        <f>IFERROR(IF(ISBLANK(Current_DTE!N31),INDEX(Minutes_by_use_case!$B$2:$B$9,MATCH($B31,Minutes_by_use_case!$A$2:$A$9,0)),Current_DTE!N31),"-")</f>
        <v>251.81902111111111</v>
      </c>
      <c r="O31" s="113">
        <f>IFERROR(IF(ISBLANK(Current_DTE!O31),INDEX(Minutes_by_use_case!$B$2:$B$9,MATCH($B31,Minutes_by_use_case!$A$2:$A$9,0)),Current_DTE!O31),"-")</f>
        <v>251.81902111111111</v>
      </c>
      <c r="P31" s="113">
        <f>IFERROR(IF(ISBLANK(Current_DTE!P31),INDEX(Minutes_by_use_case!$B$2:$B$9,MATCH($B31,Minutes_by_use_case!$A$2:$A$9,0)),Current_DTE!P31),"-")</f>
        <v>251.81902111111111</v>
      </c>
      <c r="Q31" s="113">
        <f>IFERROR(IF(ISBLANK(Current_DTE!Q31),INDEX(Minutes_by_use_case!$B$2:$B$9,MATCH($B31,Minutes_by_use_case!$A$2:$A$9,0)),Current_DTE!Q31),"-")</f>
        <v>251.81902111111111</v>
      </c>
      <c r="R31" s="113">
        <f>IFERROR(IF(ISBLANK(Current_DTE!R31),INDEX(Minutes_by_use_case!$B$2:$B$9,MATCH($B31,Minutes_by_use_case!$A$2:$A$9,0)),Current_DTE!R31),"-")</f>
        <v>251.81902111111111</v>
      </c>
      <c r="S31" s="113">
        <f>IFERROR(IF(ISBLANK(Current_DTE!S31),INDEX(Minutes_by_use_case!$B$2:$B$9,MATCH($B31,Minutes_by_use_case!$A$2:$A$9,0)),Current_DTE!S31),"-")</f>
        <v>251.81902111111111</v>
      </c>
      <c r="T31" s="113">
        <f>IFERROR(IF(ISBLANK(Current_DTE!T31),INDEX(Minutes_by_use_case!$B$2:$B$9,MATCH($B31,Minutes_by_use_case!$A$2:$A$9,0)),Current_DTE!T31),"-")</f>
        <v>251.81902111111111</v>
      </c>
      <c r="U31" s="113">
        <f>IFERROR(IF(ISBLANK(Current_DTE!U31),INDEX(Minutes_by_use_case!$B$2:$B$9,MATCH($B31,Minutes_by_use_case!$A$2:$A$9,0)),Current_DTE!U31),"-")</f>
        <v>251.81902111111111</v>
      </c>
      <c r="V31" s="113">
        <f>IFERROR(IF(ISBLANK(Current_DTE!V31),INDEX(Minutes_by_use_case!$B$2:$B$9,MATCH($B31,Minutes_by_use_case!$A$2:$A$9,0)),Current_DTE!V31),"-")</f>
        <v>251.81902111111111</v>
      </c>
    </row>
    <row r="32" spans="1:22" x14ac:dyDescent="0.3">
      <c r="A32" s="35" t="s">
        <v>43</v>
      </c>
      <c r="B32" s="43" t="s">
        <v>61</v>
      </c>
      <c r="C32" s="113">
        <f>IFERROR(IF(ISBLANK(Current_DTE!C32),INDEX(Minutes_by_use_case!$B$2:$B$9,MATCH($B32,Minutes_by_use_case!$A$2:$A$9,0)),Current_DTE!C32),"-")</f>
        <v>64.996111111111119</v>
      </c>
      <c r="D32" s="113">
        <f>IFERROR(IF(ISBLANK(Current_DTE!D32),INDEX(Minutes_by_use_case!$B$2:$B$9,MATCH($B32,Minutes_by_use_case!$A$2:$A$9,0)),Current_DTE!D32),"-")</f>
        <v>0</v>
      </c>
      <c r="E32" s="113">
        <f>IFERROR(IF(ISBLANK(Current_DTE!E32),INDEX(Minutes_by_use_case!$B$2:$B$9,MATCH($B32,Minutes_by_use_case!$A$2:$A$9,0)),Current_DTE!E32),"-")</f>
        <v>0</v>
      </c>
      <c r="F32" s="113">
        <f>IFERROR(IF(ISBLANK(Current_DTE!F32),INDEX(Minutes_by_use_case!$B$2:$B$9,MATCH($B32,Minutes_by_use_case!$A$2:$A$9,0)),Current_DTE!F32),"-")</f>
        <v>111.85489222222222</v>
      </c>
      <c r="G32" s="113">
        <f>IFERROR(IF(ISBLANK(Current_DTE!G32),INDEX(Minutes_by_use_case!$B$2:$B$9,MATCH($B32,Minutes_by_use_case!$A$2:$A$9,0)),Current_DTE!G32),"-")</f>
        <v>111.85489222222222</v>
      </c>
      <c r="H32" s="113">
        <f>IFERROR(IF(ISBLANK(Current_DTE!H32),INDEX(Minutes_by_use_case!$B$2:$B$9,MATCH($B32,Minutes_by_use_case!$A$2:$A$9,0)),Current_DTE!H32),"-")</f>
        <v>111.85489222222222</v>
      </c>
      <c r="I32" s="113">
        <f>IFERROR(IF(ISBLANK(Current_DTE!I32),INDEX(Minutes_by_use_case!$B$2:$B$9,MATCH($B32,Minutes_by_use_case!$A$2:$A$9,0)),Current_DTE!I32),"-")</f>
        <v>111.85489222222222</v>
      </c>
      <c r="J32" s="113">
        <f>IFERROR(IF(ISBLANK(Current_DTE!J32),INDEX(Minutes_by_use_case!$B$2:$B$9,MATCH($B32,Minutes_by_use_case!$A$2:$A$9,0)),Current_DTE!J32),"-")</f>
        <v>111.85489222222222</v>
      </c>
      <c r="K32" s="113">
        <f>IFERROR(IF(ISBLANK(Current_DTE!K32),INDEX(Minutes_by_use_case!$B$2:$B$9,MATCH($B32,Minutes_by_use_case!$A$2:$A$9,0)),Current_DTE!K32),"-")</f>
        <v>111.85489222222222</v>
      </c>
      <c r="L32" s="113">
        <f>IFERROR(IF(ISBLANK(Current_DTE!L32),INDEX(Minutes_by_use_case!$B$2:$B$9,MATCH($B32,Minutes_by_use_case!$A$2:$A$9,0)),Current_DTE!L32),"-")</f>
        <v>111.85489222222222</v>
      </c>
      <c r="M32" s="113">
        <f>IFERROR(IF(ISBLANK(Current_DTE!M32),INDEX(Minutes_by_use_case!$B$2:$B$9,MATCH($B32,Minutes_by_use_case!$A$2:$A$9,0)),Current_DTE!M32),"-")</f>
        <v>111.85489222222222</v>
      </c>
      <c r="N32" s="113">
        <f>IFERROR(IF(ISBLANK(Current_DTE!N32),INDEX(Minutes_by_use_case!$B$2:$B$9,MATCH($B32,Minutes_by_use_case!$A$2:$A$9,0)),Current_DTE!N32),"-")</f>
        <v>111.85489222222222</v>
      </c>
      <c r="O32" s="113">
        <f>IFERROR(IF(ISBLANK(Current_DTE!O32),INDEX(Minutes_by_use_case!$B$2:$B$9,MATCH($B32,Minutes_by_use_case!$A$2:$A$9,0)),Current_DTE!O32),"-")</f>
        <v>111.85489222222222</v>
      </c>
      <c r="P32" s="113">
        <f>IFERROR(IF(ISBLANK(Current_DTE!P32),INDEX(Minutes_by_use_case!$B$2:$B$9,MATCH($B32,Minutes_by_use_case!$A$2:$A$9,0)),Current_DTE!P32),"-")</f>
        <v>111.85489222222222</v>
      </c>
      <c r="Q32" s="113">
        <f>IFERROR(IF(ISBLANK(Current_DTE!Q32),INDEX(Minutes_by_use_case!$B$2:$B$9,MATCH($B32,Minutes_by_use_case!$A$2:$A$9,0)),Current_DTE!Q32),"-")</f>
        <v>111.85489222222222</v>
      </c>
      <c r="R32" s="113">
        <f>IFERROR(IF(ISBLANK(Current_DTE!R32),INDEX(Minutes_by_use_case!$B$2:$B$9,MATCH($B32,Minutes_by_use_case!$A$2:$A$9,0)),Current_DTE!R32),"-")</f>
        <v>111.85489222222222</v>
      </c>
      <c r="S32" s="113">
        <f>IFERROR(IF(ISBLANK(Current_DTE!S32),INDEX(Minutes_by_use_case!$B$2:$B$9,MATCH($B32,Minutes_by_use_case!$A$2:$A$9,0)),Current_DTE!S32),"-")</f>
        <v>111.85489222222222</v>
      </c>
      <c r="T32" s="113">
        <f>IFERROR(IF(ISBLANK(Current_DTE!T32),INDEX(Minutes_by_use_case!$B$2:$B$9,MATCH($B32,Minutes_by_use_case!$A$2:$A$9,0)),Current_DTE!T32),"-")</f>
        <v>111.85489222222222</v>
      </c>
      <c r="U32" s="113">
        <f>IFERROR(IF(ISBLANK(Current_DTE!U32),INDEX(Minutes_by_use_case!$B$2:$B$9,MATCH($B32,Minutes_by_use_case!$A$2:$A$9,0)),Current_DTE!U32),"-")</f>
        <v>111.85489222222222</v>
      </c>
      <c r="V32" s="113">
        <f>IFERROR(IF(ISBLANK(Current_DTE!V32),INDEX(Minutes_by_use_case!$B$2:$B$9,MATCH($B32,Minutes_by_use_case!$A$2:$A$9,0)),Current_DTE!V32),"-")</f>
        <v>111.85489222222222</v>
      </c>
    </row>
    <row r="33" spans="1:22" x14ac:dyDescent="0.3">
      <c r="A33" s="35" t="s">
        <v>55</v>
      </c>
      <c r="B33" s="36" t="s">
        <v>57</v>
      </c>
      <c r="C33" s="113">
        <f>IFERROR(IF(ISBLANK(Current_DTE!C33),INDEX(Minutes_by_use_case!$B$2:$B$9,MATCH($B33,Minutes_by_use_case!$A$2:$A$9,0)),Current_DTE!C33),"-")</f>
        <v>575.81194444444441</v>
      </c>
      <c r="D33" s="113">
        <f>IFERROR(IF(ISBLANK(Current_DTE!D33),INDEX(Minutes_by_use_case!$B$2:$B$9,MATCH($B33,Minutes_by_use_case!$A$2:$A$9,0)),Current_DTE!D33),"-")</f>
        <v>580.59861111111104</v>
      </c>
      <c r="E33" s="113">
        <f>IFERROR(IF(ISBLANK(Current_DTE!E33),INDEX(Minutes_by_use_case!$B$2:$B$9,MATCH($B33,Minutes_by_use_case!$A$2:$A$9,0)),Current_DTE!E33),"-")</f>
        <v>499.24888888888893</v>
      </c>
      <c r="F33" s="113">
        <f>IFERROR(IF(ISBLANK(Current_DTE!F33),INDEX(Minutes_by_use_case!$B$2:$B$9,MATCH($B33,Minutes_by_use_case!$A$2:$A$9,0)),Current_DTE!F33),"-")</f>
        <v>565.82727777777768</v>
      </c>
      <c r="G33" s="113">
        <f>IFERROR(IF(ISBLANK(Current_DTE!G33),INDEX(Minutes_by_use_case!$B$2:$B$9,MATCH($B33,Minutes_by_use_case!$A$2:$A$9,0)),Current_DTE!G33),"-")</f>
        <v>565.82727777777768</v>
      </c>
      <c r="H33" s="113">
        <f>IFERROR(IF(ISBLANK(Current_DTE!H33),INDEX(Minutes_by_use_case!$B$2:$B$9,MATCH($B33,Minutes_by_use_case!$A$2:$A$9,0)),Current_DTE!H33),"-")</f>
        <v>565.82727777777768</v>
      </c>
      <c r="I33" s="113">
        <f>IFERROR(IF(ISBLANK(Current_DTE!I33),INDEX(Minutes_by_use_case!$B$2:$B$9,MATCH($B33,Minutes_by_use_case!$A$2:$A$9,0)),Current_DTE!I33),"-")</f>
        <v>565.82727777777768</v>
      </c>
      <c r="J33" s="113">
        <f>IFERROR(IF(ISBLANK(Current_DTE!J33),INDEX(Minutes_by_use_case!$B$2:$B$9,MATCH($B33,Minutes_by_use_case!$A$2:$A$9,0)),Current_DTE!J33),"-")</f>
        <v>565.82727777777768</v>
      </c>
      <c r="K33" s="113">
        <f>IFERROR(IF(ISBLANK(Current_DTE!K33),INDEX(Minutes_by_use_case!$B$2:$B$9,MATCH($B33,Minutes_by_use_case!$A$2:$A$9,0)),Current_DTE!K33),"-")</f>
        <v>565.82727777777768</v>
      </c>
      <c r="L33" s="113">
        <f>IFERROR(IF(ISBLANK(Current_DTE!L33),INDEX(Minutes_by_use_case!$B$2:$B$9,MATCH($B33,Minutes_by_use_case!$A$2:$A$9,0)),Current_DTE!L33),"-")</f>
        <v>565.82727777777768</v>
      </c>
      <c r="M33" s="113">
        <f>IFERROR(IF(ISBLANK(Current_DTE!M33),INDEX(Minutes_by_use_case!$B$2:$B$9,MATCH($B33,Minutes_by_use_case!$A$2:$A$9,0)),Current_DTE!M33),"-")</f>
        <v>565.82727777777768</v>
      </c>
      <c r="N33" s="113">
        <f>IFERROR(IF(ISBLANK(Current_DTE!N33),INDEX(Minutes_by_use_case!$B$2:$B$9,MATCH($B33,Minutes_by_use_case!$A$2:$A$9,0)),Current_DTE!N33),"-")</f>
        <v>565.82727777777768</v>
      </c>
      <c r="O33" s="113">
        <f>IFERROR(IF(ISBLANK(Current_DTE!O33),INDEX(Minutes_by_use_case!$B$2:$B$9,MATCH($B33,Minutes_by_use_case!$A$2:$A$9,0)),Current_DTE!O33),"-")</f>
        <v>565.82727777777768</v>
      </c>
      <c r="P33" s="113">
        <f>IFERROR(IF(ISBLANK(Current_DTE!P33),INDEX(Minutes_by_use_case!$B$2:$B$9,MATCH($B33,Minutes_by_use_case!$A$2:$A$9,0)),Current_DTE!P33),"-")</f>
        <v>565.82727777777768</v>
      </c>
      <c r="Q33" s="113">
        <f>IFERROR(IF(ISBLANK(Current_DTE!Q33),INDEX(Minutes_by_use_case!$B$2:$B$9,MATCH($B33,Minutes_by_use_case!$A$2:$A$9,0)),Current_DTE!Q33),"-")</f>
        <v>565.82727777777768</v>
      </c>
      <c r="R33" s="113">
        <f>IFERROR(IF(ISBLANK(Current_DTE!R33),INDEX(Minutes_by_use_case!$B$2:$B$9,MATCH($B33,Minutes_by_use_case!$A$2:$A$9,0)),Current_DTE!R33),"-")</f>
        <v>565.82727777777768</v>
      </c>
      <c r="S33" s="113">
        <f>IFERROR(IF(ISBLANK(Current_DTE!S33),INDEX(Minutes_by_use_case!$B$2:$B$9,MATCH($B33,Minutes_by_use_case!$A$2:$A$9,0)),Current_DTE!S33),"-")</f>
        <v>565.82727777777768</v>
      </c>
      <c r="T33" s="113">
        <f>IFERROR(IF(ISBLANK(Current_DTE!T33),INDEX(Minutes_by_use_case!$B$2:$B$9,MATCH($B33,Minutes_by_use_case!$A$2:$A$9,0)),Current_DTE!T33),"-")</f>
        <v>565.82727777777768</v>
      </c>
      <c r="U33" s="113">
        <f>IFERROR(IF(ISBLANK(Current_DTE!U33),INDEX(Minutes_by_use_case!$B$2:$B$9,MATCH($B33,Minutes_by_use_case!$A$2:$A$9,0)),Current_DTE!U33),"-")</f>
        <v>565.82727777777768</v>
      </c>
      <c r="V33" s="113">
        <f>IFERROR(IF(ISBLANK(Current_DTE!V33),INDEX(Minutes_by_use_case!$B$2:$B$9,MATCH($B33,Minutes_by_use_case!$A$2:$A$9,0)),Current_DTE!V33),"-")</f>
        <v>565.82727777777768</v>
      </c>
    </row>
    <row r="34" spans="1:22" x14ac:dyDescent="0.3">
      <c r="A34" s="35" t="s">
        <v>44</v>
      </c>
      <c r="B34" s="35"/>
      <c r="C34" s="113" t="str">
        <f>IFERROR(IF(ISBLANK(Current_DTE!C34),INDEX(Minutes_by_use_case!$B$2:$B$9,MATCH($B34,Minutes_by_use_case!$A$2:$A$9,0)),Current_DTE!C34),"-")</f>
        <v>-</v>
      </c>
      <c r="D34" s="113" t="str">
        <f>IFERROR(IF(ISBLANK(Current_DTE!D34),INDEX(Minutes_by_use_case!$B$2:$B$9,MATCH($B34,Minutes_by_use_case!$A$2:$A$9,0)),Current_DTE!D34),"-")</f>
        <v>-</v>
      </c>
      <c r="E34" s="113" t="str">
        <f>IFERROR(IF(ISBLANK(Current_DTE!E34),INDEX(Minutes_by_use_case!$B$2:$B$9,MATCH($B34,Minutes_by_use_case!$A$2:$A$9,0)),Current_DTE!E34),"-")</f>
        <v>-</v>
      </c>
      <c r="F34" s="113" t="str">
        <f>IFERROR(IF(ISBLANK(Current_DTE!F34),INDEX(Minutes_by_use_case!$B$2:$B$9,MATCH($B34,Minutes_by_use_case!$A$2:$A$9,0)),Current_DTE!F34),"-")</f>
        <v>-</v>
      </c>
      <c r="G34" s="113" t="str">
        <f>IFERROR(IF(ISBLANK(Current_DTE!G34),INDEX(Minutes_by_use_case!$B$2:$B$9,MATCH($B34,Minutes_by_use_case!$A$2:$A$9,0)),Current_DTE!G34),"-")</f>
        <v>-</v>
      </c>
      <c r="H34" s="113" t="str">
        <f>IFERROR(IF(ISBLANK(Current_DTE!H34),INDEX(Minutes_by_use_case!$B$2:$B$9,MATCH($B34,Minutes_by_use_case!$A$2:$A$9,0)),Current_DTE!H34),"-")</f>
        <v>-</v>
      </c>
      <c r="I34" s="113" t="str">
        <f>IFERROR(IF(ISBLANK(Current_DTE!I34),INDEX(Minutes_by_use_case!$B$2:$B$9,MATCH($B34,Minutes_by_use_case!$A$2:$A$9,0)),Current_DTE!I34),"-")</f>
        <v>-</v>
      </c>
      <c r="J34" s="113" t="str">
        <f>IFERROR(IF(ISBLANK(Current_DTE!J34),INDEX(Minutes_by_use_case!$B$2:$B$9,MATCH($B34,Minutes_by_use_case!$A$2:$A$9,0)),Current_DTE!J34),"-")</f>
        <v>-</v>
      </c>
      <c r="K34" s="113" t="str">
        <f>IFERROR(IF(ISBLANK(Current_DTE!K34),INDEX(Minutes_by_use_case!$B$2:$B$9,MATCH($B34,Minutes_by_use_case!$A$2:$A$9,0)),Current_DTE!K34),"-")</f>
        <v>-</v>
      </c>
      <c r="L34" s="113" t="str">
        <f>IFERROR(IF(ISBLANK(Current_DTE!L34),INDEX(Minutes_by_use_case!$B$2:$B$9,MATCH($B34,Minutes_by_use_case!$A$2:$A$9,0)),Current_DTE!L34),"-")</f>
        <v>-</v>
      </c>
      <c r="M34" s="113" t="str">
        <f>IFERROR(IF(ISBLANK(Current_DTE!M34),INDEX(Minutes_by_use_case!$B$2:$B$9,MATCH($B34,Minutes_by_use_case!$A$2:$A$9,0)),Current_DTE!M34),"-")</f>
        <v>-</v>
      </c>
      <c r="N34" s="113" t="str">
        <f>IFERROR(IF(ISBLANK(Current_DTE!N34),INDEX(Minutes_by_use_case!$B$2:$B$9,MATCH($B34,Minutes_by_use_case!$A$2:$A$9,0)),Current_DTE!N34),"-")</f>
        <v>-</v>
      </c>
      <c r="O34" s="113" t="str">
        <f>IFERROR(IF(ISBLANK(Current_DTE!O34),INDEX(Minutes_by_use_case!$B$2:$B$9,MATCH($B34,Minutes_by_use_case!$A$2:$A$9,0)),Current_DTE!O34),"-")</f>
        <v>-</v>
      </c>
      <c r="P34" s="113" t="str">
        <f>IFERROR(IF(ISBLANK(Current_DTE!P34),INDEX(Minutes_by_use_case!$B$2:$B$9,MATCH($B34,Minutes_by_use_case!$A$2:$A$9,0)),Current_DTE!P34),"-")</f>
        <v>-</v>
      </c>
      <c r="Q34" s="113" t="str">
        <f>IFERROR(IF(ISBLANK(Current_DTE!Q34),INDEX(Minutes_by_use_case!$B$2:$B$9,MATCH($B34,Minutes_by_use_case!$A$2:$A$9,0)),Current_DTE!Q34),"-")</f>
        <v>-</v>
      </c>
      <c r="R34" s="113" t="str">
        <f>IFERROR(IF(ISBLANK(Current_DTE!R34),INDEX(Minutes_by_use_case!$B$2:$B$9,MATCH($B34,Minutes_by_use_case!$A$2:$A$9,0)),Current_DTE!R34),"-")</f>
        <v>-</v>
      </c>
      <c r="S34" s="113" t="str">
        <f>IFERROR(IF(ISBLANK(Current_DTE!S34),INDEX(Minutes_by_use_case!$B$2:$B$9,MATCH($B34,Minutes_by_use_case!$A$2:$A$9,0)),Current_DTE!S34),"-")</f>
        <v>-</v>
      </c>
      <c r="T34" s="113" t="str">
        <f>IFERROR(IF(ISBLANK(Current_DTE!T34),INDEX(Minutes_by_use_case!$B$2:$B$9,MATCH($B34,Minutes_by_use_case!$A$2:$A$9,0)),Current_DTE!T34),"-")</f>
        <v>-</v>
      </c>
      <c r="U34" s="113" t="str">
        <f>IFERROR(IF(ISBLANK(Current_DTE!U34),INDEX(Minutes_by_use_case!$B$2:$B$9,MATCH($B34,Minutes_by_use_case!$A$2:$A$9,0)),Current_DTE!U34),"-")</f>
        <v>-</v>
      </c>
      <c r="V34" s="113" t="str">
        <f>IFERROR(IF(ISBLANK(Current_DTE!V34),INDEX(Minutes_by_use_case!$B$2:$B$9,MATCH($B34,Minutes_by_use_case!$A$2:$A$9,0)),Current_DTE!V34),"-")</f>
        <v>-</v>
      </c>
    </row>
    <row r="35" spans="1:22" x14ac:dyDescent="0.3">
      <c r="A35" s="35" t="s">
        <v>78</v>
      </c>
      <c r="B35" s="36" t="s">
        <v>57</v>
      </c>
      <c r="C35" s="113">
        <f>IFERROR(IF(ISBLANK(Current_DTE!C35),INDEX(Minutes_by_use_case!$B$2:$B$9,MATCH($B35,Minutes_by_use_case!$A$2:$A$9,0)),Current_DTE!C35),"-")</f>
        <v>64.579722222222216</v>
      </c>
      <c r="D35" s="113">
        <f>IFERROR(IF(ISBLANK(Current_DTE!D35),INDEX(Minutes_by_use_case!$B$2:$B$9,MATCH($B35,Minutes_by_use_case!$A$2:$A$9,0)),Current_DTE!D35),"-")</f>
        <v>56.487941666666664</v>
      </c>
      <c r="E35" s="113">
        <f>IFERROR(IF(ISBLANK(Current_DTE!E35),INDEX(Minutes_by_use_case!$B$2:$B$9,MATCH($B35,Minutes_by_use_case!$A$2:$A$9,0)),Current_DTE!E35),"-")</f>
        <v>49.259444444444441</v>
      </c>
      <c r="F35" s="113">
        <f>IFERROR(IF(ISBLANK(Current_DTE!F35),INDEX(Minutes_by_use_case!$B$2:$B$9,MATCH($B35,Minutes_by_use_case!$A$2:$A$9,0)),Current_DTE!F35),"-")</f>
        <v>60.035777777777774</v>
      </c>
      <c r="G35" s="113">
        <f>IFERROR(IF(ISBLANK(Current_DTE!G35),INDEX(Minutes_by_use_case!$B$2:$B$9,MATCH($B35,Minutes_by_use_case!$A$2:$A$9,0)),Current_DTE!G35),"-")</f>
        <v>60.035777777777774</v>
      </c>
      <c r="H35" s="113">
        <f>IFERROR(IF(ISBLANK(Current_DTE!H35),INDEX(Minutes_by_use_case!$B$2:$B$9,MATCH($B35,Minutes_by_use_case!$A$2:$A$9,0)),Current_DTE!H35),"-")</f>
        <v>60.035777777777774</v>
      </c>
      <c r="I35" s="113">
        <f>IFERROR(IF(ISBLANK(Current_DTE!I35),INDEX(Minutes_by_use_case!$B$2:$B$9,MATCH($B35,Minutes_by_use_case!$A$2:$A$9,0)),Current_DTE!I35),"-")</f>
        <v>60.035777777777774</v>
      </c>
      <c r="J35" s="113">
        <f>IFERROR(IF(ISBLANK(Current_DTE!J35),INDEX(Minutes_by_use_case!$B$2:$B$9,MATCH($B35,Minutes_by_use_case!$A$2:$A$9,0)),Current_DTE!J35),"-")</f>
        <v>60.035777777777774</v>
      </c>
      <c r="K35" s="113">
        <f>IFERROR(IF(ISBLANK(Current_DTE!K35),INDEX(Minutes_by_use_case!$B$2:$B$9,MATCH($B35,Minutes_by_use_case!$A$2:$A$9,0)),Current_DTE!K35),"-")</f>
        <v>60.035777777777774</v>
      </c>
      <c r="L35" s="113">
        <f>IFERROR(IF(ISBLANK(Current_DTE!L35),INDEX(Minutes_by_use_case!$B$2:$B$9,MATCH($B35,Minutes_by_use_case!$A$2:$A$9,0)),Current_DTE!L35),"-")</f>
        <v>60.035777777777774</v>
      </c>
      <c r="M35" s="113">
        <f>IFERROR(IF(ISBLANK(Current_DTE!M35),INDEX(Minutes_by_use_case!$B$2:$B$9,MATCH($B35,Minutes_by_use_case!$A$2:$A$9,0)),Current_DTE!M35),"-")</f>
        <v>60.035777777777774</v>
      </c>
      <c r="N35" s="113">
        <f>IFERROR(IF(ISBLANK(Current_DTE!N35),INDEX(Minutes_by_use_case!$B$2:$B$9,MATCH($B35,Minutes_by_use_case!$A$2:$A$9,0)),Current_DTE!N35),"-")</f>
        <v>60.035777777777774</v>
      </c>
      <c r="O35" s="113">
        <f>IFERROR(IF(ISBLANK(Current_DTE!O35),INDEX(Minutes_by_use_case!$B$2:$B$9,MATCH($B35,Minutes_by_use_case!$A$2:$A$9,0)),Current_DTE!O35),"-")</f>
        <v>60.035777777777774</v>
      </c>
      <c r="P35" s="113">
        <f>IFERROR(IF(ISBLANK(Current_DTE!P35),INDEX(Minutes_by_use_case!$B$2:$B$9,MATCH($B35,Minutes_by_use_case!$A$2:$A$9,0)),Current_DTE!P35),"-")</f>
        <v>60.035777777777774</v>
      </c>
      <c r="Q35" s="113">
        <f>IFERROR(IF(ISBLANK(Current_DTE!Q35),INDEX(Minutes_by_use_case!$B$2:$B$9,MATCH($B35,Minutes_by_use_case!$A$2:$A$9,0)),Current_DTE!Q35),"-")</f>
        <v>60.035777777777774</v>
      </c>
      <c r="R35" s="113">
        <f>IFERROR(IF(ISBLANK(Current_DTE!R35),INDEX(Minutes_by_use_case!$B$2:$B$9,MATCH($B35,Minutes_by_use_case!$A$2:$A$9,0)),Current_DTE!R35),"-")</f>
        <v>60.035777777777774</v>
      </c>
      <c r="S35" s="113">
        <f>IFERROR(IF(ISBLANK(Current_DTE!S35),INDEX(Minutes_by_use_case!$B$2:$B$9,MATCH($B35,Minutes_by_use_case!$A$2:$A$9,0)),Current_DTE!S35),"-")</f>
        <v>60.035777777777774</v>
      </c>
      <c r="T35" s="113">
        <f>IFERROR(IF(ISBLANK(Current_DTE!T35),INDEX(Minutes_by_use_case!$B$2:$B$9,MATCH($B35,Minutes_by_use_case!$A$2:$A$9,0)),Current_DTE!T35),"-")</f>
        <v>60.035777777777774</v>
      </c>
      <c r="U35" s="113">
        <f>IFERROR(IF(ISBLANK(Current_DTE!U35),INDEX(Minutes_by_use_case!$B$2:$B$9,MATCH($B35,Minutes_by_use_case!$A$2:$A$9,0)),Current_DTE!U35),"-")</f>
        <v>60.035777777777774</v>
      </c>
      <c r="V35" s="113">
        <f>IFERROR(IF(ISBLANK(Current_DTE!V35),INDEX(Minutes_by_use_case!$B$2:$B$9,MATCH($B35,Minutes_by_use_case!$A$2:$A$9,0)),Current_DTE!V35),"-")</f>
        <v>60.035777777777774</v>
      </c>
    </row>
    <row r="36" spans="1:22" x14ac:dyDescent="0.3">
      <c r="A36" s="35" t="s">
        <v>45</v>
      </c>
      <c r="B36" s="36" t="s">
        <v>57</v>
      </c>
      <c r="C36" s="113">
        <f>IFERROR(IF(ISBLANK(Current_DTE!C36),INDEX(Minutes_by_use_case!$B$2:$B$9,MATCH($B36,Minutes_by_use_case!$A$2:$A$9,0)),Current_DTE!C36),"-")</f>
        <v>133409.35004928565</v>
      </c>
      <c r="D36" s="113">
        <f>IFERROR(IF(ISBLANK(Current_DTE!D36),INDEX(Minutes_by_use_case!$B$2:$B$9,MATCH($B36,Minutes_by_use_case!$A$2:$A$9,0)),Current_DTE!D36),"-")</f>
        <v>133409.35004928565</v>
      </c>
      <c r="E36" s="113">
        <f>IFERROR(IF(ISBLANK(Current_DTE!E36),INDEX(Minutes_by_use_case!$B$2:$B$9,MATCH($B36,Minutes_by_use_case!$A$2:$A$9,0)),Current_DTE!E36),"-")</f>
        <v>133409.35004928565</v>
      </c>
      <c r="F36" s="113">
        <f>IFERROR(IF(ISBLANK(Current_DTE!F36),INDEX(Minutes_by_use_case!$B$2:$B$9,MATCH($B36,Minutes_by_use_case!$A$2:$A$9,0)),Current_DTE!F36),"-")</f>
        <v>133409.35004928565</v>
      </c>
      <c r="G36" s="113">
        <f>IFERROR(IF(ISBLANK(Current_DTE!G36),INDEX(Minutes_by_use_case!$B$2:$B$9,MATCH($B36,Minutes_by_use_case!$A$2:$A$9,0)),Current_DTE!G36),"-")</f>
        <v>133409.35004928565</v>
      </c>
      <c r="H36" s="113">
        <f>IFERROR(IF(ISBLANK(Current_DTE!H36),INDEX(Minutes_by_use_case!$B$2:$B$9,MATCH($B36,Minutes_by_use_case!$A$2:$A$9,0)),Current_DTE!H36),"-")</f>
        <v>133409.35004928565</v>
      </c>
      <c r="I36" s="113">
        <f>IFERROR(IF(ISBLANK(Current_DTE!I36),INDEX(Minutes_by_use_case!$B$2:$B$9,MATCH($B36,Minutes_by_use_case!$A$2:$A$9,0)),Current_DTE!I36),"-")</f>
        <v>133409.35004928565</v>
      </c>
      <c r="J36" s="113">
        <f>IFERROR(IF(ISBLANK(Current_DTE!J36),INDEX(Minutes_by_use_case!$B$2:$B$9,MATCH($B36,Minutes_by_use_case!$A$2:$A$9,0)),Current_DTE!J36),"-")</f>
        <v>133409.35004928565</v>
      </c>
      <c r="K36" s="113">
        <f>IFERROR(IF(ISBLANK(Current_DTE!K36),INDEX(Minutes_by_use_case!$B$2:$B$9,MATCH($B36,Minutes_by_use_case!$A$2:$A$9,0)),Current_DTE!K36),"-")</f>
        <v>133409.35004928565</v>
      </c>
      <c r="L36" s="113">
        <f>IFERROR(IF(ISBLANK(Current_DTE!L36),INDEX(Minutes_by_use_case!$B$2:$B$9,MATCH($B36,Minutes_by_use_case!$A$2:$A$9,0)),Current_DTE!L36),"-")</f>
        <v>133409.35004928565</v>
      </c>
      <c r="M36" s="113">
        <f>IFERROR(IF(ISBLANK(Current_DTE!M36),INDEX(Minutes_by_use_case!$B$2:$B$9,MATCH($B36,Minutes_by_use_case!$A$2:$A$9,0)),Current_DTE!M36),"-")</f>
        <v>133409.35004928565</v>
      </c>
      <c r="N36" s="113">
        <f>IFERROR(IF(ISBLANK(Current_DTE!N36),INDEX(Minutes_by_use_case!$B$2:$B$9,MATCH($B36,Minutes_by_use_case!$A$2:$A$9,0)),Current_DTE!N36),"-")</f>
        <v>133409.35004928565</v>
      </c>
      <c r="O36" s="113">
        <f>IFERROR(IF(ISBLANK(Current_DTE!O36),INDEX(Minutes_by_use_case!$B$2:$B$9,MATCH($B36,Minutes_by_use_case!$A$2:$A$9,0)),Current_DTE!O36),"-")</f>
        <v>133409.35004928565</v>
      </c>
      <c r="P36" s="113">
        <f>IFERROR(IF(ISBLANK(Current_DTE!P36),INDEX(Minutes_by_use_case!$B$2:$B$9,MATCH($B36,Minutes_by_use_case!$A$2:$A$9,0)),Current_DTE!P36),"-")</f>
        <v>133409.35004928565</v>
      </c>
      <c r="Q36" s="113">
        <f>IFERROR(IF(ISBLANK(Current_DTE!Q36),INDEX(Minutes_by_use_case!$B$2:$B$9,MATCH($B36,Minutes_by_use_case!$A$2:$A$9,0)),Current_DTE!Q36),"-")</f>
        <v>133409.35004928565</v>
      </c>
      <c r="R36" s="113">
        <f>IFERROR(IF(ISBLANK(Current_DTE!R36),INDEX(Minutes_by_use_case!$B$2:$B$9,MATCH($B36,Minutes_by_use_case!$A$2:$A$9,0)),Current_DTE!R36),"-")</f>
        <v>133409.35004928565</v>
      </c>
      <c r="S36" s="113">
        <f>IFERROR(IF(ISBLANK(Current_DTE!S36),INDEX(Minutes_by_use_case!$B$2:$B$9,MATCH($B36,Minutes_by_use_case!$A$2:$A$9,0)),Current_DTE!S36),"-")</f>
        <v>133409.35004928565</v>
      </c>
      <c r="T36" s="113">
        <f>IFERROR(IF(ISBLANK(Current_DTE!T36),INDEX(Minutes_by_use_case!$B$2:$B$9,MATCH($B36,Minutes_by_use_case!$A$2:$A$9,0)),Current_DTE!T36),"-")</f>
        <v>133409.35004928565</v>
      </c>
      <c r="U36" s="113">
        <f>IFERROR(IF(ISBLANK(Current_DTE!U36),INDEX(Minutes_by_use_case!$B$2:$B$9,MATCH($B36,Minutes_by_use_case!$A$2:$A$9,0)),Current_DTE!U36),"-")</f>
        <v>133409.35004928565</v>
      </c>
      <c r="V36" s="113">
        <f>IFERROR(IF(ISBLANK(Current_DTE!V36),INDEX(Minutes_by_use_case!$B$2:$B$9,MATCH($B36,Minutes_by_use_case!$A$2:$A$9,0)),Current_DTE!V36),"-")</f>
        <v>133409.35004928565</v>
      </c>
    </row>
    <row r="37" spans="1:22" x14ac:dyDescent="0.3">
      <c r="A37" s="35" t="s">
        <v>46</v>
      </c>
      <c r="B37" s="43" t="s">
        <v>59</v>
      </c>
      <c r="C37" s="113">
        <f>IFERROR(IF(ISBLANK(Current_DTE!C37),INDEX(Minutes_by_use_case!$B$2:$B$9,MATCH($B37,Minutes_by_use_case!$A$2:$A$9,0)),Current_DTE!C37),"-")</f>
        <v>171572.29579277776</v>
      </c>
      <c r="D37" s="113">
        <f>IFERROR(IF(ISBLANK(Current_DTE!D37),INDEX(Minutes_by_use_case!$B$2:$B$9,MATCH($B37,Minutes_by_use_case!$A$2:$A$9,0)),Current_DTE!D37),"-")</f>
        <v>171572.29579277776</v>
      </c>
      <c r="E37" s="113">
        <f>IFERROR(IF(ISBLANK(Current_DTE!E37),INDEX(Minutes_by_use_case!$B$2:$B$9,MATCH($B37,Minutes_by_use_case!$A$2:$A$9,0)),Current_DTE!E37),"-")</f>
        <v>171572.29579277776</v>
      </c>
      <c r="F37" s="113">
        <f>IFERROR(IF(ISBLANK(Current_DTE!F37),INDEX(Minutes_by_use_case!$B$2:$B$9,MATCH($B37,Minutes_by_use_case!$A$2:$A$9,0)),Current_DTE!F37),"-")</f>
        <v>171572.29579277776</v>
      </c>
      <c r="G37" s="113">
        <f>IFERROR(IF(ISBLANK(Current_DTE!G37),INDEX(Minutes_by_use_case!$B$2:$B$9,MATCH($B37,Minutes_by_use_case!$A$2:$A$9,0)),Current_DTE!G37),"-")</f>
        <v>171572.29579277776</v>
      </c>
      <c r="H37" s="113">
        <f>IFERROR(IF(ISBLANK(Current_DTE!H37),INDEX(Minutes_by_use_case!$B$2:$B$9,MATCH($B37,Minutes_by_use_case!$A$2:$A$9,0)),Current_DTE!H37),"-")</f>
        <v>171572.29579277776</v>
      </c>
      <c r="I37" s="113">
        <f>IFERROR(IF(ISBLANK(Current_DTE!I37),INDEX(Minutes_by_use_case!$B$2:$B$9,MATCH($B37,Minutes_by_use_case!$A$2:$A$9,0)),Current_DTE!I37),"-")</f>
        <v>171572.29579277776</v>
      </c>
      <c r="J37" s="113">
        <f>IFERROR(IF(ISBLANK(Current_DTE!J37),INDEX(Minutes_by_use_case!$B$2:$B$9,MATCH($B37,Minutes_by_use_case!$A$2:$A$9,0)),Current_DTE!J37),"-")</f>
        <v>171572.29579277776</v>
      </c>
      <c r="K37" s="113">
        <f>IFERROR(IF(ISBLANK(Current_DTE!K37),INDEX(Minutes_by_use_case!$B$2:$B$9,MATCH($B37,Minutes_by_use_case!$A$2:$A$9,0)),Current_DTE!K37),"-")</f>
        <v>171572.29579277776</v>
      </c>
      <c r="L37" s="113">
        <f>IFERROR(IF(ISBLANK(Current_DTE!L37),INDEX(Minutes_by_use_case!$B$2:$B$9,MATCH($B37,Minutes_by_use_case!$A$2:$A$9,0)),Current_DTE!L37),"-")</f>
        <v>171572.29579277776</v>
      </c>
      <c r="M37" s="113">
        <f>IFERROR(IF(ISBLANK(Current_DTE!M37),INDEX(Minutes_by_use_case!$B$2:$B$9,MATCH($B37,Minutes_by_use_case!$A$2:$A$9,0)),Current_DTE!M37),"-")</f>
        <v>171572.29579277776</v>
      </c>
      <c r="N37" s="113">
        <f>IFERROR(IF(ISBLANK(Current_DTE!N37),INDEX(Minutes_by_use_case!$B$2:$B$9,MATCH($B37,Minutes_by_use_case!$A$2:$A$9,0)),Current_DTE!N37),"-")</f>
        <v>171572.29579277776</v>
      </c>
      <c r="O37" s="113">
        <f>IFERROR(IF(ISBLANK(Current_DTE!O37),INDEX(Minutes_by_use_case!$B$2:$B$9,MATCH($B37,Minutes_by_use_case!$A$2:$A$9,0)),Current_DTE!O37),"-")</f>
        <v>171572.29579277776</v>
      </c>
      <c r="P37" s="113">
        <f>IFERROR(IF(ISBLANK(Current_DTE!P37),INDEX(Minutes_by_use_case!$B$2:$B$9,MATCH($B37,Minutes_by_use_case!$A$2:$A$9,0)),Current_DTE!P37),"-")</f>
        <v>171572.29579277776</v>
      </c>
      <c r="Q37" s="113">
        <f>IFERROR(IF(ISBLANK(Current_DTE!Q37),INDEX(Minutes_by_use_case!$B$2:$B$9,MATCH($B37,Minutes_by_use_case!$A$2:$A$9,0)),Current_DTE!Q37),"-")</f>
        <v>171572.29579277776</v>
      </c>
      <c r="R37" s="113">
        <f>IFERROR(IF(ISBLANK(Current_DTE!R37),INDEX(Minutes_by_use_case!$B$2:$B$9,MATCH($B37,Minutes_by_use_case!$A$2:$A$9,0)),Current_DTE!R37),"-")</f>
        <v>171572.29579277776</v>
      </c>
      <c r="S37" s="113">
        <f>IFERROR(IF(ISBLANK(Current_DTE!S37),INDEX(Minutes_by_use_case!$B$2:$B$9,MATCH($B37,Minutes_by_use_case!$A$2:$A$9,0)),Current_DTE!S37),"-")</f>
        <v>171572.29579277776</v>
      </c>
      <c r="T37" s="113">
        <f>IFERROR(IF(ISBLANK(Current_DTE!T37),INDEX(Minutes_by_use_case!$B$2:$B$9,MATCH($B37,Minutes_by_use_case!$A$2:$A$9,0)),Current_DTE!T37),"-")</f>
        <v>171572.29579277776</v>
      </c>
      <c r="U37" s="113">
        <f>IFERROR(IF(ISBLANK(Current_DTE!U37),INDEX(Minutes_by_use_case!$B$2:$B$9,MATCH($B37,Minutes_by_use_case!$A$2:$A$9,0)),Current_DTE!U37),"-")</f>
        <v>171572.29579277776</v>
      </c>
      <c r="V37" s="113">
        <f>IFERROR(IF(ISBLANK(Current_DTE!V37),INDEX(Minutes_by_use_case!$B$2:$B$9,MATCH($B37,Minutes_by_use_case!$A$2:$A$9,0)),Current_DTE!V37),"-")</f>
        <v>171572.29579277776</v>
      </c>
    </row>
    <row r="38" spans="1:22" x14ac:dyDescent="0.3">
      <c r="A38" s="35" t="s">
        <v>47</v>
      </c>
      <c r="B38" s="44" t="s">
        <v>64</v>
      </c>
      <c r="C38" s="113" t="str">
        <f>IFERROR(IF(ISBLANK(Current_DTE!C38),INDEX(Minutes_by_use_case!$B$2:$B$9,MATCH($B38,Minutes_by_use_case!$A$2:$A$9,0)),Current_DTE!C38),"-")</f>
        <v>-</v>
      </c>
      <c r="D38" s="113" t="str">
        <f>IFERROR(IF(ISBLANK(Current_DTE!D38),INDEX(Minutes_by_use_case!$B$2:$B$9,MATCH($B38,Minutes_by_use_case!$A$2:$A$9,0)),Current_DTE!D38),"-")</f>
        <v>-</v>
      </c>
      <c r="E38" s="113" t="str">
        <f>IFERROR(IF(ISBLANK(Current_DTE!E38),INDEX(Minutes_by_use_case!$B$2:$B$9,MATCH($B38,Minutes_by_use_case!$A$2:$A$9,0)),Current_DTE!E38),"-")</f>
        <v>-</v>
      </c>
      <c r="F38" s="113" t="str">
        <f>IFERROR(IF(ISBLANK(Current_DTE!F38),INDEX(Minutes_by_use_case!$B$2:$B$9,MATCH($B38,Minutes_by_use_case!$A$2:$A$9,0)),Current_DTE!F38),"-")</f>
        <v>-</v>
      </c>
      <c r="G38" s="113" t="str">
        <f>IFERROR(IF(ISBLANK(Current_DTE!G38),INDEX(Minutes_by_use_case!$B$2:$B$9,MATCH($B38,Minutes_by_use_case!$A$2:$A$9,0)),Current_DTE!G38),"-")</f>
        <v>-</v>
      </c>
      <c r="H38" s="113" t="str">
        <f>IFERROR(IF(ISBLANK(Current_DTE!H38),INDEX(Minutes_by_use_case!$B$2:$B$9,MATCH($B38,Minutes_by_use_case!$A$2:$A$9,0)),Current_DTE!H38),"-")</f>
        <v>-</v>
      </c>
      <c r="I38" s="113" t="str">
        <f>IFERROR(IF(ISBLANK(Current_DTE!I38),INDEX(Minutes_by_use_case!$B$2:$B$9,MATCH($B38,Minutes_by_use_case!$A$2:$A$9,0)),Current_DTE!I38),"-")</f>
        <v>-</v>
      </c>
      <c r="J38" s="113" t="str">
        <f>IFERROR(IF(ISBLANK(Current_DTE!J38),INDEX(Minutes_by_use_case!$B$2:$B$9,MATCH($B38,Minutes_by_use_case!$A$2:$A$9,0)),Current_DTE!J38),"-")</f>
        <v>-</v>
      </c>
      <c r="K38" s="113" t="str">
        <f>IFERROR(IF(ISBLANK(Current_DTE!K38),INDEX(Minutes_by_use_case!$B$2:$B$9,MATCH($B38,Minutes_by_use_case!$A$2:$A$9,0)),Current_DTE!K38),"-")</f>
        <v>-</v>
      </c>
      <c r="L38" s="113" t="str">
        <f>IFERROR(IF(ISBLANK(Current_DTE!L38),INDEX(Minutes_by_use_case!$B$2:$B$9,MATCH($B38,Minutes_by_use_case!$A$2:$A$9,0)),Current_DTE!L38),"-")</f>
        <v>-</v>
      </c>
      <c r="M38" s="113" t="str">
        <f>IFERROR(IF(ISBLANK(Current_DTE!M38),INDEX(Minutes_by_use_case!$B$2:$B$9,MATCH($B38,Minutes_by_use_case!$A$2:$A$9,0)),Current_DTE!M38),"-")</f>
        <v>-</v>
      </c>
      <c r="N38" s="113" t="str">
        <f>IFERROR(IF(ISBLANK(Current_DTE!N38),INDEX(Minutes_by_use_case!$B$2:$B$9,MATCH($B38,Minutes_by_use_case!$A$2:$A$9,0)),Current_DTE!N38),"-")</f>
        <v>-</v>
      </c>
      <c r="O38" s="113" t="str">
        <f>IFERROR(IF(ISBLANK(Current_DTE!O38),INDEX(Minutes_by_use_case!$B$2:$B$9,MATCH($B38,Minutes_by_use_case!$A$2:$A$9,0)),Current_DTE!O38),"-")</f>
        <v>-</v>
      </c>
      <c r="P38" s="113" t="str">
        <f>IFERROR(IF(ISBLANK(Current_DTE!P38),INDEX(Minutes_by_use_case!$B$2:$B$9,MATCH($B38,Minutes_by_use_case!$A$2:$A$9,0)),Current_DTE!P38),"-")</f>
        <v>-</v>
      </c>
      <c r="Q38" s="113" t="str">
        <f>IFERROR(IF(ISBLANK(Current_DTE!Q38),INDEX(Minutes_by_use_case!$B$2:$B$9,MATCH($B38,Minutes_by_use_case!$A$2:$A$9,0)),Current_DTE!Q38),"-")</f>
        <v>-</v>
      </c>
      <c r="R38" s="113" t="str">
        <f>IFERROR(IF(ISBLANK(Current_DTE!R38),INDEX(Minutes_by_use_case!$B$2:$B$9,MATCH($B38,Minutes_by_use_case!$A$2:$A$9,0)),Current_DTE!R38),"-")</f>
        <v>-</v>
      </c>
      <c r="S38" s="113" t="str">
        <f>IFERROR(IF(ISBLANK(Current_DTE!S38),INDEX(Minutes_by_use_case!$B$2:$B$9,MATCH($B38,Minutes_by_use_case!$A$2:$A$9,0)),Current_DTE!S38),"-")</f>
        <v>-</v>
      </c>
      <c r="T38" s="113" t="str">
        <f>IFERROR(IF(ISBLANK(Current_DTE!T38),INDEX(Minutes_by_use_case!$B$2:$B$9,MATCH($B38,Minutes_by_use_case!$A$2:$A$9,0)),Current_DTE!T38),"-")</f>
        <v>-</v>
      </c>
      <c r="U38" s="113" t="str">
        <f>IFERROR(IF(ISBLANK(Current_DTE!U38),INDEX(Minutes_by_use_case!$B$2:$B$9,MATCH($B38,Minutes_by_use_case!$A$2:$A$9,0)),Current_DTE!U38),"-")</f>
        <v>-</v>
      </c>
      <c r="V38" s="113" t="str">
        <f>IFERROR(IF(ISBLANK(Current_DTE!V38),INDEX(Minutes_by_use_case!$B$2:$B$9,MATCH($B38,Minutes_by_use_case!$A$2:$A$9,0)),Current_DTE!V38),"-")</f>
        <v>-</v>
      </c>
    </row>
    <row r="39" spans="1:22" x14ac:dyDescent="0.3">
      <c r="A39" s="35" t="s">
        <v>48</v>
      </c>
      <c r="B39" s="44" t="s">
        <v>64</v>
      </c>
      <c r="C39" s="113" t="str">
        <f>IFERROR(IF(ISBLANK(Current_DTE!C39),INDEX(Minutes_by_use_case!$B$2:$B$9,MATCH($B39,Minutes_by_use_case!$A$2:$A$9,0)),Current_DTE!C39),"-")</f>
        <v>-</v>
      </c>
      <c r="D39" s="113" t="str">
        <f>IFERROR(IF(ISBLANK(Current_DTE!D39),INDEX(Minutes_by_use_case!$B$2:$B$9,MATCH($B39,Minutes_by_use_case!$A$2:$A$9,0)),Current_DTE!D39),"-")</f>
        <v>-</v>
      </c>
      <c r="E39" s="113" t="str">
        <f>IFERROR(IF(ISBLANK(Current_DTE!E39),INDEX(Minutes_by_use_case!$B$2:$B$9,MATCH($B39,Minutes_by_use_case!$A$2:$A$9,0)),Current_DTE!E39),"-")</f>
        <v>-</v>
      </c>
      <c r="F39" s="113" t="str">
        <f>IFERROR(IF(ISBLANK(Current_DTE!F39),INDEX(Minutes_by_use_case!$B$2:$B$9,MATCH($B39,Minutes_by_use_case!$A$2:$A$9,0)),Current_DTE!F39),"-")</f>
        <v>-</v>
      </c>
      <c r="G39" s="113" t="str">
        <f>IFERROR(IF(ISBLANK(Current_DTE!G39),INDEX(Minutes_by_use_case!$B$2:$B$9,MATCH($B39,Minutes_by_use_case!$A$2:$A$9,0)),Current_DTE!G39),"-")</f>
        <v>-</v>
      </c>
      <c r="H39" s="113" t="str">
        <f>IFERROR(IF(ISBLANK(Current_DTE!H39),INDEX(Minutes_by_use_case!$B$2:$B$9,MATCH($B39,Minutes_by_use_case!$A$2:$A$9,0)),Current_DTE!H39),"-")</f>
        <v>-</v>
      </c>
      <c r="I39" s="113" t="str">
        <f>IFERROR(IF(ISBLANK(Current_DTE!I39),INDEX(Minutes_by_use_case!$B$2:$B$9,MATCH($B39,Minutes_by_use_case!$A$2:$A$9,0)),Current_DTE!I39),"-")</f>
        <v>-</v>
      </c>
      <c r="J39" s="113" t="str">
        <f>IFERROR(IF(ISBLANK(Current_DTE!J39),INDEX(Minutes_by_use_case!$B$2:$B$9,MATCH($B39,Minutes_by_use_case!$A$2:$A$9,0)),Current_DTE!J39),"-")</f>
        <v>-</v>
      </c>
      <c r="K39" s="113" t="str">
        <f>IFERROR(IF(ISBLANK(Current_DTE!K39),INDEX(Minutes_by_use_case!$B$2:$B$9,MATCH($B39,Minutes_by_use_case!$A$2:$A$9,0)),Current_DTE!K39),"-")</f>
        <v>-</v>
      </c>
      <c r="L39" s="113" t="str">
        <f>IFERROR(IF(ISBLANK(Current_DTE!L39),INDEX(Minutes_by_use_case!$B$2:$B$9,MATCH($B39,Minutes_by_use_case!$A$2:$A$9,0)),Current_DTE!L39),"-")</f>
        <v>-</v>
      </c>
      <c r="M39" s="113" t="str">
        <f>IFERROR(IF(ISBLANK(Current_DTE!M39),INDEX(Minutes_by_use_case!$B$2:$B$9,MATCH($B39,Minutes_by_use_case!$A$2:$A$9,0)),Current_DTE!M39),"-")</f>
        <v>-</v>
      </c>
      <c r="N39" s="113" t="str">
        <f>IFERROR(IF(ISBLANK(Current_DTE!N39),INDEX(Minutes_by_use_case!$B$2:$B$9,MATCH($B39,Minutes_by_use_case!$A$2:$A$9,0)),Current_DTE!N39),"-")</f>
        <v>-</v>
      </c>
      <c r="O39" s="113" t="str">
        <f>IFERROR(IF(ISBLANK(Current_DTE!O39),INDEX(Minutes_by_use_case!$B$2:$B$9,MATCH($B39,Minutes_by_use_case!$A$2:$A$9,0)),Current_DTE!O39),"-")</f>
        <v>-</v>
      </c>
      <c r="P39" s="113" t="str">
        <f>IFERROR(IF(ISBLANK(Current_DTE!P39),INDEX(Minutes_by_use_case!$B$2:$B$9,MATCH($B39,Minutes_by_use_case!$A$2:$A$9,0)),Current_DTE!P39),"-")</f>
        <v>-</v>
      </c>
      <c r="Q39" s="113" t="str">
        <f>IFERROR(IF(ISBLANK(Current_DTE!Q39),INDEX(Minutes_by_use_case!$B$2:$B$9,MATCH($B39,Minutes_by_use_case!$A$2:$A$9,0)),Current_DTE!Q39),"-")</f>
        <v>-</v>
      </c>
      <c r="R39" s="113" t="str">
        <f>IFERROR(IF(ISBLANK(Current_DTE!R39),INDEX(Minutes_by_use_case!$B$2:$B$9,MATCH($B39,Minutes_by_use_case!$A$2:$A$9,0)),Current_DTE!R39),"-")</f>
        <v>-</v>
      </c>
      <c r="S39" s="113" t="str">
        <f>IFERROR(IF(ISBLANK(Current_DTE!S39),INDEX(Minutes_by_use_case!$B$2:$B$9,MATCH($B39,Minutes_by_use_case!$A$2:$A$9,0)),Current_DTE!S39),"-")</f>
        <v>-</v>
      </c>
      <c r="T39" s="113" t="str">
        <f>IFERROR(IF(ISBLANK(Current_DTE!T39),INDEX(Minutes_by_use_case!$B$2:$B$9,MATCH($B39,Minutes_by_use_case!$A$2:$A$9,0)),Current_DTE!T39),"-")</f>
        <v>-</v>
      </c>
      <c r="U39" s="113" t="str">
        <f>IFERROR(IF(ISBLANK(Current_DTE!U39),INDEX(Minutes_by_use_case!$B$2:$B$9,MATCH($B39,Minutes_by_use_case!$A$2:$A$9,0)),Current_DTE!U39),"-")</f>
        <v>-</v>
      </c>
      <c r="V39" s="113" t="str">
        <f>IFERROR(IF(ISBLANK(Current_DTE!V39),INDEX(Minutes_by_use_case!$B$2:$B$9,MATCH($B39,Minutes_by_use_case!$A$2:$A$9,0)),Current_DTE!V39),"-")</f>
        <v>-</v>
      </c>
    </row>
    <row r="40" spans="1:22" x14ac:dyDescent="0.3">
      <c r="A40" s="35" t="s">
        <v>49</v>
      </c>
      <c r="B40" s="36" t="s">
        <v>57</v>
      </c>
      <c r="C40" s="113">
        <f>IFERROR(IF(ISBLANK(Current_DTE!C40),INDEX(Minutes_by_use_case!$B$2:$B$9,MATCH($B40,Minutes_by_use_case!$A$2:$A$9,0)),Current_DTE!C40),"-")</f>
        <v>0</v>
      </c>
      <c r="D40" s="113">
        <f>IFERROR(IF(ISBLANK(Current_DTE!D40),INDEX(Minutes_by_use_case!$B$2:$B$9,MATCH($B40,Minutes_by_use_case!$A$2:$A$9,0)),Current_DTE!D40),"-")</f>
        <v>0</v>
      </c>
      <c r="E40" s="113">
        <f>IFERROR(IF(ISBLANK(Current_DTE!E40),INDEX(Minutes_by_use_case!$B$2:$B$9,MATCH($B40,Minutes_by_use_case!$A$2:$A$9,0)),Current_DTE!E40),"-")</f>
        <v>0</v>
      </c>
      <c r="F40" s="113">
        <f>IFERROR(IF(ISBLANK(Current_DTE!F40),INDEX(Minutes_by_use_case!$B$2:$B$9,MATCH($B40,Minutes_by_use_case!$A$2:$A$9,0)),Current_DTE!F40),"-")</f>
        <v>1368.9678622222223</v>
      </c>
      <c r="G40" s="113">
        <f>IFERROR(IF(ISBLANK(Current_DTE!G40),INDEX(Minutes_by_use_case!$B$2:$B$9,MATCH($B40,Minutes_by_use_case!$A$2:$A$9,0)),Current_DTE!G40),"-")</f>
        <v>1368.9678622222223</v>
      </c>
      <c r="H40" s="113">
        <f>IFERROR(IF(ISBLANK(Current_DTE!H40),INDEX(Minutes_by_use_case!$B$2:$B$9,MATCH($B40,Minutes_by_use_case!$A$2:$A$9,0)),Current_DTE!H40),"-")</f>
        <v>1368.9678622222223</v>
      </c>
      <c r="I40" s="113">
        <f>IFERROR(IF(ISBLANK(Current_DTE!I40),INDEX(Minutes_by_use_case!$B$2:$B$9,MATCH($B40,Minutes_by_use_case!$A$2:$A$9,0)),Current_DTE!I40),"-")</f>
        <v>1368.9678622222223</v>
      </c>
      <c r="J40" s="113">
        <f>IFERROR(IF(ISBLANK(Current_DTE!J40),INDEX(Minutes_by_use_case!$B$2:$B$9,MATCH($B40,Minutes_by_use_case!$A$2:$A$9,0)),Current_DTE!J40),"-")</f>
        <v>1368.9678622222223</v>
      </c>
      <c r="K40" s="113">
        <f>IFERROR(IF(ISBLANK(Current_DTE!K40),INDEX(Minutes_by_use_case!$B$2:$B$9,MATCH($B40,Minutes_by_use_case!$A$2:$A$9,0)),Current_DTE!K40),"-")</f>
        <v>1368.9678622222223</v>
      </c>
      <c r="L40" s="113">
        <f>IFERROR(IF(ISBLANK(Current_DTE!L40),INDEX(Minutes_by_use_case!$B$2:$B$9,MATCH($B40,Minutes_by_use_case!$A$2:$A$9,0)),Current_DTE!L40),"-")</f>
        <v>1368.9678622222223</v>
      </c>
      <c r="M40" s="113">
        <f>IFERROR(IF(ISBLANK(Current_DTE!M40),INDEX(Minutes_by_use_case!$B$2:$B$9,MATCH($B40,Minutes_by_use_case!$A$2:$A$9,0)),Current_DTE!M40),"-")</f>
        <v>1368.9678622222223</v>
      </c>
      <c r="N40" s="113">
        <f>IFERROR(IF(ISBLANK(Current_DTE!N40),INDEX(Minutes_by_use_case!$B$2:$B$9,MATCH($B40,Minutes_by_use_case!$A$2:$A$9,0)),Current_DTE!N40),"-")</f>
        <v>1368.9678622222223</v>
      </c>
      <c r="O40" s="113">
        <f>IFERROR(IF(ISBLANK(Current_DTE!O40),INDEX(Minutes_by_use_case!$B$2:$B$9,MATCH($B40,Minutes_by_use_case!$A$2:$A$9,0)),Current_DTE!O40),"-")</f>
        <v>1368.9678622222223</v>
      </c>
      <c r="P40" s="113">
        <f>IFERROR(IF(ISBLANK(Current_DTE!P40),INDEX(Minutes_by_use_case!$B$2:$B$9,MATCH($B40,Minutes_by_use_case!$A$2:$A$9,0)),Current_DTE!P40),"-")</f>
        <v>1368.9678622222223</v>
      </c>
      <c r="Q40" s="113">
        <f>IFERROR(IF(ISBLANK(Current_DTE!Q40),INDEX(Minutes_by_use_case!$B$2:$B$9,MATCH($B40,Minutes_by_use_case!$A$2:$A$9,0)),Current_DTE!Q40),"-")</f>
        <v>1368.9678622222223</v>
      </c>
      <c r="R40" s="113">
        <f>IFERROR(IF(ISBLANK(Current_DTE!R40),INDEX(Minutes_by_use_case!$B$2:$B$9,MATCH($B40,Minutes_by_use_case!$A$2:$A$9,0)),Current_DTE!R40),"-")</f>
        <v>1368.9678622222223</v>
      </c>
      <c r="S40" s="113">
        <f>IFERROR(IF(ISBLANK(Current_DTE!S40),INDEX(Minutes_by_use_case!$B$2:$B$9,MATCH($B40,Minutes_by_use_case!$A$2:$A$9,0)),Current_DTE!S40),"-")</f>
        <v>1368.9678622222223</v>
      </c>
      <c r="T40" s="113">
        <f>IFERROR(IF(ISBLANK(Current_DTE!T40),INDEX(Minutes_by_use_case!$B$2:$B$9,MATCH($B40,Minutes_by_use_case!$A$2:$A$9,0)),Current_DTE!T40),"-")</f>
        <v>1368.9678622222223</v>
      </c>
      <c r="U40" s="113">
        <f>IFERROR(IF(ISBLANK(Current_DTE!U40),INDEX(Minutes_by_use_case!$B$2:$B$9,MATCH($B40,Minutes_by_use_case!$A$2:$A$9,0)),Current_DTE!U40),"-")</f>
        <v>1368.9678622222223</v>
      </c>
      <c r="V40" s="113">
        <f>IFERROR(IF(ISBLANK(Current_DTE!V40),INDEX(Minutes_by_use_case!$B$2:$B$9,MATCH($B40,Minutes_by_use_case!$A$2:$A$9,0)),Current_DTE!V40),"-")</f>
        <v>1368.9678622222223</v>
      </c>
    </row>
    <row r="41" spans="1:22" x14ac:dyDescent="0.3">
      <c r="A41" s="35" t="s">
        <v>50</v>
      </c>
      <c r="B41" s="43" t="s">
        <v>61</v>
      </c>
      <c r="C41" s="113">
        <f>IFERROR(IF(ISBLANK(Current_DTE!C41),INDEX(Minutes_by_use_case!$B$2:$B$9,MATCH($B41,Minutes_by_use_case!$A$2:$A$9,0)),Current_DTE!C41),"-")</f>
        <v>1321.6547222222223</v>
      </c>
      <c r="D41" s="113">
        <f>IFERROR(IF(ISBLANK(Current_DTE!D41),INDEX(Minutes_by_use_case!$B$2:$B$9,MATCH($B41,Minutes_by_use_case!$A$2:$A$9,0)),Current_DTE!D41),"-")</f>
        <v>1450.1822222222222</v>
      </c>
      <c r="E41" s="113">
        <f>IFERROR(IF(ISBLANK(Current_DTE!E41),INDEX(Minutes_by_use_case!$B$2:$B$9,MATCH($B41,Minutes_by_use_case!$A$2:$A$9,0)),Current_DTE!E41),"-")</f>
        <v>1386.2452777777776</v>
      </c>
      <c r="F41" s="113">
        <f>IFERROR(IF(ISBLANK(Current_DTE!F41),INDEX(Minutes_by_use_case!$B$2:$B$9,MATCH($B41,Minutes_by_use_case!$A$2:$A$9,0)),Current_DTE!F41),"-")</f>
        <v>1393.7255555555555</v>
      </c>
      <c r="G41" s="113">
        <f>IFERROR(IF(ISBLANK(Current_DTE!G41),INDEX(Minutes_by_use_case!$B$2:$B$9,MATCH($B41,Minutes_by_use_case!$A$2:$A$9,0)),Current_DTE!G41),"-")</f>
        <v>1393.7255555555555</v>
      </c>
      <c r="H41" s="113">
        <f>IFERROR(IF(ISBLANK(Current_DTE!H41),INDEX(Minutes_by_use_case!$B$2:$B$9,MATCH($B41,Minutes_by_use_case!$A$2:$A$9,0)),Current_DTE!H41),"-")</f>
        <v>1393.7255555555555</v>
      </c>
      <c r="I41" s="113">
        <f>IFERROR(IF(ISBLANK(Current_DTE!I41),INDEX(Minutes_by_use_case!$B$2:$B$9,MATCH($B41,Minutes_by_use_case!$A$2:$A$9,0)),Current_DTE!I41),"-")</f>
        <v>1393.7255555555555</v>
      </c>
      <c r="J41" s="113">
        <f>IFERROR(IF(ISBLANK(Current_DTE!J41),INDEX(Minutes_by_use_case!$B$2:$B$9,MATCH($B41,Minutes_by_use_case!$A$2:$A$9,0)),Current_DTE!J41),"-")</f>
        <v>1393.7255555555555</v>
      </c>
      <c r="K41" s="113">
        <f>IFERROR(IF(ISBLANK(Current_DTE!K41),INDEX(Minutes_by_use_case!$B$2:$B$9,MATCH($B41,Minutes_by_use_case!$A$2:$A$9,0)),Current_DTE!K41),"-")</f>
        <v>1393.7255555555555</v>
      </c>
      <c r="L41" s="113">
        <f>IFERROR(IF(ISBLANK(Current_DTE!L41),INDEX(Minutes_by_use_case!$B$2:$B$9,MATCH($B41,Minutes_by_use_case!$A$2:$A$9,0)),Current_DTE!L41),"-")</f>
        <v>1393.7255555555555</v>
      </c>
      <c r="M41" s="113">
        <f>IFERROR(IF(ISBLANK(Current_DTE!M41),INDEX(Minutes_by_use_case!$B$2:$B$9,MATCH($B41,Minutes_by_use_case!$A$2:$A$9,0)),Current_DTE!M41),"-")</f>
        <v>1393.7255555555555</v>
      </c>
      <c r="N41" s="113">
        <f>IFERROR(IF(ISBLANK(Current_DTE!N41),INDEX(Minutes_by_use_case!$B$2:$B$9,MATCH($B41,Minutes_by_use_case!$A$2:$A$9,0)),Current_DTE!N41),"-")</f>
        <v>1393.7255555555555</v>
      </c>
      <c r="O41" s="113">
        <f>IFERROR(IF(ISBLANK(Current_DTE!O41),INDEX(Minutes_by_use_case!$B$2:$B$9,MATCH($B41,Minutes_by_use_case!$A$2:$A$9,0)),Current_DTE!O41),"-")</f>
        <v>1393.7255555555555</v>
      </c>
      <c r="P41" s="113">
        <f>IFERROR(IF(ISBLANK(Current_DTE!P41),INDEX(Minutes_by_use_case!$B$2:$B$9,MATCH($B41,Minutes_by_use_case!$A$2:$A$9,0)),Current_DTE!P41),"-")</f>
        <v>1393.7255555555555</v>
      </c>
      <c r="Q41" s="113">
        <f>IFERROR(IF(ISBLANK(Current_DTE!Q41),INDEX(Minutes_by_use_case!$B$2:$B$9,MATCH($B41,Minutes_by_use_case!$A$2:$A$9,0)),Current_DTE!Q41),"-")</f>
        <v>1393.7255555555555</v>
      </c>
      <c r="R41" s="113">
        <f>IFERROR(IF(ISBLANK(Current_DTE!R41),INDEX(Minutes_by_use_case!$B$2:$B$9,MATCH($B41,Minutes_by_use_case!$A$2:$A$9,0)),Current_DTE!R41),"-")</f>
        <v>1393.7255555555555</v>
      </c>
      <c r="S41" s="113">
        <f>IFERROR(IF(ISBLANK(Current_DTE!S41),INDEX(Minutes_by_use_case!$B$2:$B$9,MATCH($B41,Minutes_by_use_case!$A$2:$A$9,0)),Current_DTE!S41),"-")</f>
        <v>1393.7255555555555</v>
      </c>
      <c r="T41" s="113">
        <f>IFERROR(IF(ISBLANK(Current_DTE!T41),INDEX(Minutes_by_use_case!$B$2:$B$9,MATCH($B41,Minutes_by_use_case!$A$2:$A$9,0)),Current_DTE!T41),"-")</f>
        <v>1393.7255555555555</v>
      </c>
      <c r="U41" s="113">
        <f>IFERROR(IF(ISBLANK(Current_DTE!U41),INDEX(Minutes_by_use_case!$B$2:$B$9,MATCH($B41,Minutes_by_use_case!$A$2:$A$9,0)),Current_DTE!U41),"-")</f>
        <v>1393.7255555555555</v>
      </c>
      <c r="V41" s="113">
        <f>IFERROR(IF(ISBLANK(Current_DTE!V41),INDEX(Minutes_by_use_case!$B$2:$B$9,MATCH($B41,Minutes_by_use_case!$A$2:$A$9,0)),Current_DTE!V41),"-")</f>
        <v>1393.7255555555555</v>
      </c>
    </row>
    <row r="42" spans="1:22" x14ac:dyDescent="0.3">
      <c r="A42" s="35" t="s">
        <v>79</v>
      </c>
      <c r="B42" s="43" t="s">
        <v>59</v>
      </c>
      <c r="C42" s="113">
        <f>IFERROR(IF(ISBLANK(Current_DTE!C42),INDEX(Minutes_by_use_case!$B$2:$B$9,MATCH($B42,Minutes_by_use_case!$A$2:$A$9,0)),Current_DTE!C42),"-")</f>
        <v>171572.29579277776</v>
      </c>
      <c r="D42" s="113">
        <f>IFERROR(IF(ISBLANK(Current_DTE!D42),INDEX(Minutes_by_use_case!$B$2:$B$9,MATCH($B42,Minutes_by_use_case!$A$2:$A$9,0)),Current_DTE!D42),"-")</f>
        <v>171572.29579277776</v>
      </c>
      <c r="E42" s="113">
        <f>IFERROR(IF(ISBLANK(Current_DTE!E42),INDEX(Minutes_by_use_case!$B$2:$B$9,MATCH($B42,Minutes_by_use_case!$A$2:$A$9,0)),Current_DTE!E42),"-")</f>
        <v>171572.29579277776</v>
      </c>
      <c r="F42" s="113">
        <f>IFERROR(IF(ISBLANK(Current_DTE!F42),INDEX(Minutes_by_use_case!$B$2:$B$9,MATCH($B42,Minutes_by_use_case!$A$2:$A$9,0)),Current_DTE!F42),"-")</f>
        <v>171572.29579277776</v>
      </c>
      <c r="G42" s="113">
        <f>IFERROR(IF(ISBLANK(Current_DTE!G42),INDEX(Minutes_by_use_case!$B$2:$B$9,MATCH($B42,Minutes_by_use_case!$A$2:$A$9,0)),Current_DTE!G42),"-")</f>
        <v>171572.29579277776</v>
      </c>
      <c r="H42" s="113">
        <f>IFERROR(IF(ISBLANK(Current_DTE!H42),INDEX(Minutes_by_use_case!$B$2:$B$9,MATCH($B42,Minutes_by_use_case!$A$2:$A$9,0)),Current_DTE!H42),"-")</f>
        <v>171572.29579277776</v>
      </c>
      <c r="I42" s="113">
        <f>IFERROR(IF(ISBLANK(Current_DTE!I42),INDEX(Minutes_by_use_case!$B$2:$B$9,MATCH($B42,Minutes_by_use_case!$A$2:$A$9,0)),Current_DTE!I42),"-")</f>
        <v>171572.29579277776</v>
      </c>
      <c r="J42" s="113">
        <f>IFERROR(IF(ISBLANK(Current_DTE!J42),INDEX(Minutes_by_use_case!$B$2:$B$9,MATCH($B42,Minutes_by_use_case!$A$2:$A$9,0)),Current_DTE!J42),"-")</f>
        <v>171572.29579277776</v>
      </c>
      <c r="K42" s="113">
        <f>IFERROR(IF(ISBLANK(Current_DTE!K42),INDEX(Minutes_by_use_case!$B$2:$B$9,MATCH($B42,Minutes_by_use_case!$A$2:$A$9,0)),Current_DTE!K42),"-")</f>
        <v>171572.29579277776</v>
      </c>
      <c r="L42" s="113">
        <f>IFERROR(IF(ISBLANK(Current_DTE!L42),INDEX(Minutes_by_use_case!$B$2:$B$9,MATCH($B42,Minutes_by_use_case!$A$2:$A$9,0)),Current_DTE!L42),"-")</f>
        <v>171572.29579277776</v>
      </c>
      <c r="M42" s="113">
        <f>IFERROR(IF(ISBLANK(Current_DTE!M42),INDEX(Minutes_by_use_case!$B$2:$B$9,MATCH($B42,Minutes_by_use_case!$A$2:$A$9,0)),Current_DTE!M42),"-")</f>
        <v>171572.29579277776</v>
      </c>
      <c r="N42" s="113">
        <f>IFERROR(IF(ISBLANK(Current_DTE!N42),INDEX(Minutes_by_use_case!$B$2:$B$9,MATCH($B42,Minutes_by_use_case!$A$2:$A$9,0)),Current_DTE!N42),"-")</f>
        <v>171572.29579277776</v>
      </c>
      <c r="O42" s="113">
        <f>IFERROR(IF(ISBLANK(Current_DTE!O42),INDEX(Minutes_by_use_case!$B$2:$B$9,MATCH($B42,Minutes_by_use_case!$A$2:$A$9,0)),Current_DTE!O42),"-")</f>
        <v>171572.29579277776</v>
      </c>
      <c r="P42" s="113">
        <f>IFERROR(IF(ISBLANK(Current_DTE!P42),INDEX(Minutes_by_use_case!$B$2:$B$9,MATCH($B42,Minutes_by_use_case!$A$2:$A$9,0)),Current_DTE!P42),"-")</f>
        <v>171572.29579277776</v>
      </c>
      <c r="Q42" s="113">
        <f>IFERROR(IF(ISBLANK(Current_DTE!Q42),INDEX(Minutes_by_use_case!$B$2:$B$9,MATCH($B42,Minutes_by_use_case!$A$2:$A$9,0)),Current_DTE!Q42),"-")</f>
        <v>171572.29579277776</v>
      </c>
      <c r="R42" s="113">
        <f>IFERROR(IF(ISBLANK(Current_DTE!R42),INDEX(Minutes_by_use_case!$B$2:$B$9,MATCH($B42,Minutes_by_use_case!$A$2:$A$9,0)),Current_DTE!R42),"-")</f>
        <v>171572.29579277776</v>
      </c>
      <c r="S42" s="113">
        <f>IFERROR(IF(ISBLANK(Current_DTE!S42),INDEX(Minutes_by_use_case!$B$2:$B$9,MATCH($B42,Minutes_by_use_case!$A$2:$A$9,0)),Current_DTE!S42),"-")</f>
        <v>171572.29579277776</v>
      </c>
      <c r="T42" s="113">
        <f>IFERROR(IF(ISBLANK(Current_DTE!T42),INDEX(Minutes_by_use_case!$B$2:$B$9,MATCH($B42,Minutes_by_use_case!$A$2:$A$9,0)),Current_DTE!T42),"-")</f>
        <v>171572.29579277776</v>
      </c>
      <c r="U42" s="113">
        <f>IFERROR(IF(ISBLANK(Current_DTE!U42),INDEX(Minutes_by_use_case!$B$2:$B$9,MATCH($B42,Minutes_by_use_case!$A$2:$A$9,0)),Current_DTE!U42),"-")</f>
        <v>171572.29579277776</v>
      </c>
      <c r="V42" s="113">
        <f>IFERROR(IF(ISBLANK(Current_DTE!V42),INDEX(Minutes_by_use_case!$B$2:$B$9,MATCH($B42,Minutes_by_use_case!$A$2:$A$9,0)),Current_DTE!V42),"-")</f>
        <v>171572.29579277776</v>
      </c>
    </row>
    <row r="43" spans="1:22" x14ac:dyDescent="0.3">
      <c r="A43" s="35" t="s">
        <v>80</v>
      </c>
      <c r="B43" s="36" t="s">
        <v>62</v>
      </c>
      <c r="C43" s="113" t="str">
        <f>IFERROR(IF(ISBLANK(Current_DTE!C43),INDEX(Minutes_by_use_case!$B$2:$B$9,MATCH($B43,Minutes_by_use_case!$A$2:$A$9,0)),Current_DTE!C43),"-")</f>
        <v>-</v>
      </c>
      <c r="D43" s="113" t="str">
        <f>IFERROR(IF(ISBLANK(Current_DTE!D43),INDEX(Minutes_by_use_case!$B$2:$B$9,MATCH($B43,Minutes_by_use_case!$A$2:$A$9,0)),Current_DTE!D43),"-")</f>
        <v>-</v>
      </c>
      <c r="E43" s="113" t="str">
        <f>IFERROR(IF(ISBLANK(Current_DTE!E43),INDEX(Minutes_by_use_case!$B$2:$B$9,MATCH($B43,Minutes_by_use_case!$A$2:$A$9,0)),Current_DTE!E43),"-")</f>
        <v>-</v>
      </c>
      <c r="F43" s="113" t="str">
        <f>IFERROR(IF(ISBLANK(Current_DTE!F43),INDEX(Minutes_by_use_case!$B$2:$B$9,MATCH($B43,Minutes_by_use_case!$A$2:$A$9,0)),Current_DTE!F43),"-")</f>
        <v>-</v>
      </c>
      <c r="G43" s="113" t="str">
        <f>IFERROR(IF(ISBLANK(Current_DTE!G43),INDEX(Minutes_by_use_case!$B$2:$B$9,MATCH($B43,Minutes_by_use_case!$A$2:$A$9,0)),Current_DTE!G43),"-")</f>
        <v>-</v>
      </c>
      <c r="H43" s="113" t="str">
        <f>IFERROR(IF(ISBLANK(Current_DTE!H43),INDEX(Minutes_by_use_case!$B$2:$B$9,MATCH($B43,Minutes_by_use_case!$A$2:$A$9,0)),Current_DTE!H43),"-")</f>
        <v>-</v>
      </c>
      <c r="I43" s="113" t="str">
        <f>IFERROR(IF(ISBLANK(Current_DTE!I43),INDEX(Minutes_by_use_case!$B$2:$B$9,MATCH($B43,Minutes_by_use_case!$A$2:$A$9,0)),Current_DTE!I43),"-")</f>
        <v>-</v>
      </c>
      <c r="J43" s="113" t="str">
        <f>IFERROR(IF(ISBLANK(Current_DTE!J43),INDEX(Minutes_by_use_case!$B$2:$B$9,MATCH($B43,Minutes_by_use_case!$A$2:$A$9,0)),Current_DTE!J43),"-")</f>
        <v>-</v>
      </c>
      <c r="K43" s="113" t="str">
        <f>IFERROR(IF(ISBLANK(Current_DTE!K43),INDEX(Minutes_by_use_case!$B$2:$B$9,MATCH($B43,Minutes_by_use_case!$A$2:$A$9,0)),Current_DTE!K43),"-")</f>
        <v>-</v>
      </c>
      <c r="L43" s="113" t="str">
        <f>IFERROR(IF(ISBLANK(Current_DTE!L43),INDEX(Minutes_by_use_case!$B$2:$B$9,MATCH($B43,Minutes_by_use_case!$A$2:$A$9,0)),Current_DTE!L43),"-")</f>
        <v>-</v>
      </c>
      <c r="M43" s="113" t="str">
        <f>IFERROR(IF(ISBLANK(Current_DTE!M43),INDEX(Minutes_by_use_case!$B$2:$B$9,MATCH($B43,Minutes_by_use_case!$A$2:$A$9,0)),Current_DTE!M43),"-")</f>
        <v>-</v>
      </c>
      <c r="N43" s="113" t="str">
        <f>IFERROR(IF(ISBLANK(Current_DTE!N43),INDEX(Minutes_by_use_case!$B$2:$B$9,MATCH($B43,Minutes_by_use_case!$A$2:$A$9,0)),Current_DTE!N43),"-")</f>
        <v>-</v>
      </c>
      <c r="O43" s="113" t="str">
        <f>IFERROR(IF(ISBLANK(Current_DTE!O43),INDEX(Minutes_by_use_case!$B$2:$B$9,MATCH($B43,Minutes_by_use_case!$A$2:$A$9,0)),Current_DTE!O43),"-")</f>
        <v>-</v>
      </c>
      <c r="P43" s="113" t="str">
        <f>IFERROR(IF(ISBLANK(Current_DTE!P43),INDEX(Minutes_by_use_case!$B$2:$B$9,MATCH($B43,Minutes_by_use_case!$A$2:$A$9,0)),Current_DTE!P43),"-")</f>
        <v>-</v>
      </c>
      <c r="Q43" s="113" t="str">
        <f>IFERROR(IF(ISBLANK(Current_DTE!Q43),INDEX(Minutes_by_use_case!$B$2:$B$9,MATCH($B43,Minutes_by_use_case!$A$2:$A$9,0)),Current_DTE!Q43),"-")</f>
        <v>-</v>
      </c>
      <c r="R43" s="113" t="str">
        <f>IFERROR(IF(ISBLANK(Current_DTE!R43),INDEX(Minutes_by_use_case!$B$2:$B$9,MATCH($B43,Minutes_by_use_case!$A$2:$A$9,0)),Current_DTE!R43),"-")</f>
        <v>-</v>
      </c>
      <c r="S43" s="113" t="str">
        <f>IFERROR(IF(ISBLANK(Current_DTE!S43),INDEX(Minutes_by_use_case!$B$2:$B$9,MATCH($B43,Minutes_by_use_case!$A$2:$A$9,0)),Current_DTE!S43),"-")</f>
        <v>-</v>
      </c>
      <c r="T43" s="113" t="str">
        <f>IFERROR(IF(ISBLANK(Current_DTE!T43),INDEX(Minutes_by_use_case!$B$2:$B$9,MATCH($B43,Minutes_by_use_case!$A$2:$A$9,0)),Current_DTE!T43),"-")</f>
        <v>-</v>
      </c>
      <c r="U43" s="113" t="str">
        <f>IFERROR(IF(ISBLANK(Current_DTE!U43),INDEX(Minutes_by_use_case!$B$2:$B$9,MATCH($B43,Minutes_by_use_case!$A$2:$A$9,0)),Current_DTE!U43),"-")</f>
        <v>-</v>
      </c>
      <c r="V43" s="113" t="str">
        <f>IFERROR(IF(ISBLANK(Current_DTE!V43),INDEX(Minutes_by_use_case!$B$2:$B$9,MATCH($B43,Minutes_by_use_case!$A$2:$A$9,0)),Current_DTE!V43),"-")</f>
        <v>-</v>
      </c>
    </row>
    <row r="44" spans="1:22" x14ac:dyDescent="0.3">
      <c r="A44" s="35" t="s">
        <v>81</v>
      </c>
      <c r="B44" s="36" t="s">
        <v>57</v>
      </c>
      <c r="C44" s="113">
        <f>IFERROR(IF(ISBLANK(Current_DTE!C44),INDEX(Minutes_by_use_case!$B$2:$B$9,MATCH($B44,Minutes_by_use_case!$A$2:$A$9,0)),Current_DTE!C44),"-")</f>
        <v>3017.8666666666668</v>
      </c>
      <c r="D44" s="113">
        <f>IFERROR(IF(ISBLANK(Current_DTE!D44),INDEX(Minutes_by_use_case!$B$2:$B$9,MATCH($B44,Minutes_by_use_case!$A$2:$A$9,0)),Current_DTE!D44),"-")</f>
        <v>3078.4611111111108</v>
      </c>
      <c r="E44" s="113">
        <f>IFERROR(IF(ISBLANK(Current_DTE!E44),INDEX(Minutes_by_use_case!$B$2:$B$9,MATCH($B44,Minutes_by_use_case!$A$2:$A$9,0)),Current_DTE!E44),"-")</f>
        <v>2765.7895222222219</v>
      </c>
      <c r="F44" s="113">
        <f>IFERROR(IF(ISBLANK(Current_DTE!F44),INDEX(Minutes_by_use_case!$B$2:$B$9,MATCH($B44,Minutes_by_use_case!$A$2:$A$9,0)),Current_DTE!F44),"-")</f>
        <v>3000.2460561111111</v>
      </c>
      <c r="G44" s="113">
        <f>IFERROR(IF(ISBLANK(Current_DTE!G44),INDEX(Minutes_by_use_case!$B$2:$B$9,MATCH($B44,Minutes_by_use_case!$A$2:$A$9,0)),Current_DTE!G44),"-")</f>
        <v>3000.2460561111111</v>
      </c>
      <c r="H44" s="113">
        <f>IFERROR(IF(ISBLANK(Current_DTE!H44),INDEX(Minutes_by_use_case!$B$2:$B$9,MATCH($B44,Minutes_by_use_case!$A$2:$A$9,0)),Current_DTE!H44),"-")</f>
        <v>3000.2460561111111</v>
      </c>
      <c r="I44" s="113">
        <f>IFERROR(IF(ISBLANK(Current_DTE!I44),INDEX(Minutes_by_use_case!$B$2:$B$9,MATCH($B44,Minutes_by_use_case!$A$2:$A$9,0)),Current_DTE!I44),"-")</f>
        <v>3000.2460561111111</v>
      </c>
      <c r="J44" s="113">
        <f>IFERROR(IF(ISBLANK(Current_DTE!J44),INDEX(Minutes_by_use_case!$B$2:$B$9,MATCH($B44,Minutes_by_use_case!$A$2:$A$9,0)),Current_DTE!J44),"-")</f>
        <v>3000.2460561111111</v>
      </c>
      <c r="K44" s="113">
        <f>IFERROR(IF(ISBLANK(Current_DTE!K44),INDEX(Minutes_by_use_case!$B$2:$B$9,MATCH($B44,Minutes_by_use_case!$A$2:$A$9,0)),Current_DTE!K44),"-")</f>
        <v>3000.2460561111111</v>
      </c>
      <c r="L44" s="113">
        <f>IFERROR(IF(ISBLANK(Current_DTE!L44),INDEX(Minutes_by_use_case!$B$2:$B$9,MATCH($B44,Minutes_by_use_case!$A$2:$A$9,0)),Current_DTE!L44),"-")</f>
        <v>3000.2460561111111</v>
      </c>
      <c r="M44" s="113">
        <f>IFERROR(IF(ISBLANK(Current_DTE!M44),INDEX(Minutes_by_use_case!$B$2:$B$9,MATCH($B44,Minutes_by_use_case!$A$2:$A$9,0)),Current_DTE!M44),"-")</f>
        <v>3000.2460561111111</v>
      </c>
      <c r="N44" s="113">
        <f>IFERROR(IF(ISBLANK(Current_DTE!N44),INDEX(Minutes_by_use_case!$B$2:$B$9,MATCH($B44,Minutes_by_use_case!$A$2:$A$9,0)),Current_DTE!N44),"-")</f>
        <v>3000.2460561111111</v>
      </c>
      <c r="O44" s="113">
        <f>IFERROR(IF(ISBLANK(Current_DTE!O44),INDEX(Minutes_by_use_case!$B$2:$B$9,MATCH($B44,Minutes_by_use_case!$A$2:$A$9,0)),Current_DTE!O44),"-")</f>
        <v>3000.2460561111111</v>
      </c>
      <c r="P44" s="113">
        <f>IFERROR(IF(ISBLANK(Current_DTE!P44),INDEX(Minutes_by_use_case!$B$2:$B$9,MATCH($B44,Minutes_by_use_case!$A$2:$A$9,0)),Current_DTE!P44),"-")</f>
        <v>3000.2460561111111</v>
      </c>
      <c r="Q44" s="113">
        <f>IFERROR(IF(ISBLANK(Current_DTE!Q44),INDEX(Minutes_by_use_case!$B$2:$B$9,MATCH($B44,Minutes_by_use_case!$A$2:$A$9,0)),Current_DTE!Q44),"-")</f>
        <v>3000.2460561111111</v>
      </c>
      <c r="R44" s="113">
        <f>IFERROR(IF(ISBLANK(Current_DTE!R44),INDEX(Minutes_by_use_case!$B$2:$B$9,MATCH($B44,Minutes_by_use_case!$A$2:$A$9,0)),Current_DTE!R44),"-")</f>
        <v>3000.2460561111111</v>
      </c>
      <c r="S44" s="113">
        <f>IFERROR(IF(ISBLANK(Current_DTE!S44),INDEX(Minutes_by_use_case!$B$2:$B$9,MATCH($B44,Minutes_by_use_case!$A$2:$A$9,0)),Current_DTE!S44),"-")</f>
        <v>3000.2460561111111</v>
      </c>
      <c r="T44" s="113">
        <f>IFERROR(IF(ISBLANK(Current_DTE!T44),INDEX(Minutes_by_use_case!$B$2:$B$9,MATCH($B44,Minutes_by_use_case!$A$2:$A$9,0)),Current_DTE!T44),"-")</f>
        <v>3000.2460561111111</v>
      </c>
      <c r="U44" s="113">
        <f>IFERROR(IF(ISBLANK(Current_DTE!U44),INDEX(Minutes_by_use_case!$B$2:$B$9,MATCH($B44,Minutes_by_use_case!$A$2:$A$9,0)),Current_DTE!U44),"-")</f>
        <v>3000.2460561111111</v>
      </c>
      <c r="V44" s="113">
        <f>IFERROR(IF(ISBLANK(Current_DTE!V44),INDEX(Minutes_by_use_case!$B$2:$B$9,MATCH($B44,Minutes_by_use_case!$A$2:$A$9,0)),Current_DTE!V44),"-")</f>
        <v>3000.2460561111111</v>
      </c>
    </row>
    <row r="45" spans="1:22" x14ac:dyDescent="0.3">
      <c r="A45" s="35" t="s">
        <v>51</v>
      </c>
      <c r="B45" s="36" t="s">
        <v>56</v>
      </c>
      <c r="C45" s="113">
        <f>IFERROR(IF(ISBLANK(Current_DTE!C45),INDEX(Minutes_by_use_case!$B$2:$B$9,MATCH($B45,Minutes_by_use_case!$A$2:$A$9,0)),Current_DTE!C45),"-")</f>
        <v>2140.4341038095235</v>
      </c>
      <c r="D45" s="113">
        <f>IFERROR(IF(ISBLANK(Current_DTE!D45),INDEX(Minutes_by_use_case!$B$2:$B$9,MATCH($B45,Minutes_by_use_case!$A$2:$A$9,0)),Current_DTE!D45),"-")</f>
        <v>2140.4341038095235</v>
      </c>
      <c r="E45" s="113">
        <f>IFERROR(IF(ISBLANK(Current_DTE!E45),INDEX(Minutes_by_use_case!$B$2:$B$9,MATCH($B45,Minutes_by_use_case!$A$2:$A$9,0)),Current_DTE!E45),"-")</f>
        <v>2140.4341038095235</v>
      </c>
      <c r="F45" s="113">
        <f>IFERROR(IF(ISBLANK(Current_DTE!F45),INDEX(Minutes_by_use_case!$B$2:$B$9,MATCH($B45,Minutes_by_use_case!$A$2:$A$9,0)),Current_DTE!F45),"-")</f>
        <v>2140.4341038095235</v>
      </c>
      <c r="G45" s="113">
        <f>IFERROR(IF(ISBLANK(Current_DTE!G45),INDEX(Minutes_by_use_case!$B$2:$B$9,MATCH($B45,Minutes_by_use_case!$A$2:$A$9,0)),Current_DTE!G45),"-")</f>
        <v>2140.4341038095235</v>
      </c>
      <c r="H45" s="113">
        <f>IFERROR(IF(ISBLANK(Current_DTE!H45),INDEX(Minutes_by_use_case!$B$2:$B$9,MATCH($B45,Minutes_by_use_case!$A$2:$A$9,0)),Current_DTE!H45),"-")</f>
        <v>2140.4341038095235</v>
      </c>
      <c r="I45" s="113">
        <f>IFERROR(IF(ISBLANK(Current_DTE!I45),INDEX(Minutes_by_use_case!$B$2:$B$9,MATCH($B45,Minutes_by_use_case!$A$2:$A$9,0)),Current_DTE!I45),"-")</f>
        <v>2140.4341038095235</v>
      </c>
      <c r="J45" s="113">
        <f>IFERROR(IF(ISBLANK(Current_DTE!J45),INDEX(Minutes_by_use_case!$B$2:$B$9,MATCH($B45,Minutes_by_use_case!$A$2:$A$9,0)),Current_DTE!J45),"-")</f>
        <v>2140.4341038095235</v>
      </c>
      <c r="K45" s="113">
        <f>IFERROR(IF(ISBLANK(Current_DTE!K45),INDEX(Minutes_by_use_case!$B$2:$B$9,MATCH($B45,Minutes_by_use_case!$A$2:$A$9,0)),Current_DTE!K45),"-")</f>
        <v>2140.4341038095235</v>
      </c>
      <c r="L45" s="113">
        <f>IFERROR(IF(ISBLANK(Current_DTE!L45),INDEX(Minutes_by_use_case!$B$2:$B$9,MATCH($B45,Minutes_by_use_case!$A$2:$A$9,0)),Current_DTE!L45),"-")</f>
        <v>2140.4341038095235</v>
      </c>
      <c r="M45" s="113">
        <f>IFERROR(IF(ISBLANK(Current_DTE!M45),INDEX(Minutes_by_use_case!$B$2:$B$9,MATCH($B45,Minutes_by_use_case!$A$2:$A$9,0)),Current_DTE!M45),"-")</f>
        <v>2140.4341038095235</v>
      </c>
      <c r="N45" s="113">
        <f>IFERROR(IF(ISBLANK(Current_DTE!N45),INDEX(Minutes_by_use_case!$B$2:$B$9,MATCH($B45,Minutes_by_use_case!$A$2:$A$9,0)),Current_DTE!N45),"-")</f>
        <v>2140.4341038095235</v>
      </c>
      <c r="O45" s="113">
        <f>IFERROR(IF(ISBLANK(Current_DTE!O45),INDEX(Minutes_by_use_case!$B$2:$B$9,MATCH($B45,Minutes_by_use_case!$A$2:$A$9,0)),Current_DTE!O45),"-")</f>
        <v>2140.4341038095235</v>
      </c>
      <c r="P45" s="113">
        <f>IFERROR(IF(ISBLANK(Current_DTE!P45),INDEX(Minutes_by_use_case!$B$2:$B$9,MATCH($B45,Minutes_by_use_case!$A$2:$A$9,0)),Current_DTE!P45),"-")</f>
        <v>2140.4341038095235</v>
      </c>
      <c r="Q45" s="113">
        <f>IFERROR(IF(ISBLANK(Current_DTE!Q45),INDEX(Minutes_by_use_case!$B$2:$B$9,MATCH($B45,Minutes_by_use_case!$A$2:$A$9,0)),Current_DTE!Q45),"-")</f>
        <v>2140.4341038095235</v>
      </c>
      <c r="R45" s="113">
        <f>IFERROR(IF(ISBLANK(Current_DTE!R45),INDEX(Minutes_by_use_case!$B$2:$B$9,MATCH($B45,Minutes_by_use_case!$A$2:$A$9,0)),Current_DTE!R45),"-")</f>
        <v>2140.4341038095235</v>
      </c>
      <c r="S45" s="113">
        <f>IFERROR(IF(ISBLANK(Current_DTE!S45),INDEX(Minutes_by_use_case!$B$2:$B$9,MATCH($B45,Minutes_by_use_case!$A$2:$A$9,0)),Current_DTE!S45),"-")</f>
        <v>2140.4341038095235</v>
      </c>
      <c r="T45" s="113">
        <f>IFERROR(IF(ISBLANK(Current_DTE!T45),INDEX(Minutes_by_use_case!$B$2:$B$9,MATCH($B45,Minutes_by_use_case!$A$2:$A$9,0)),Current_DTE!T45),"-")</f>
        <v>2140.4341038095235</v>
      </c>
      <c r="U45" s="113">
        <f>IFERROR(IF(ISBLANK(Current_DTE!U45),INDEX(Minutes_by_use_case!$B$2:$B$9,MATCH($B45,Minutes_by_use_case!$A$2:$A$9,0)),Current_DTE!U45),"-")</f>
        <v>2140.4341038095235</v>
      </c>
      <c r="V45" s="113">
        <f>IFERROR(IF(ISBLANK(Current_DTE!V45),INDEX(Minutes_by_use_case!$B$2:$B$9,MATCH($B45,Minutes_by_use_case!$A$2:$A$9,0)),Current_DTE!V45),"-")</f>
        <v>2140.4341038095235</v>
      </c>
    </row>
    <row r="46" spans="1:22" x14ac:dyDescent="0.3">
      <c r="A46" s="35" t="s">
        <v>52</v>
      </c>
      <c r="B46" s="36" t="s">
        <v>56</v>
      </c>
      <c r="C46" s="113">
        <f>IFERROR(IF(ISBLANK(Current_DTE!C46),INDEX(Minutes_by_use_case!$B$2:$B$9,MATCH($B46,Minutes_by_use_case!$A$2:$A$9,0)),Current_DTE!C46),"-")</f>
        <v>2140.4341038095235</v>
      </c>
      <c r="D46" s="113">
        <f>IFERROR(IF(ISBLANK(Current_DTE!D46),INDEX(Minutes_by_use_case!$B$2:$B$9,MATCH($B46,Minutes_by_use_case!$A$2:$A$9,0)),Current_DTE!D46),"-")</f>
        <v>2140.4341038095235</v>
      </c>
      <c r="E46" s="113">
        <f>IFERROR(IF(ISBLANK(Current_DTE!E46),INDEX(Minutes_by_use_case!$B$2:$B$9,MATCH($B46,Minutes_by_use_case!$A$2:$A$9,0)),Current_DTE!E46),"-")</f>
        <v>2140.4341038095235</v>
      </c>
      <c r="F46" s="113">
        <f>IFERROR(IF(ISBLANK(Current_DTE!F46),INDEX(Minutes_by_use_case!$B$2:$B$9,MATCH($B46,Minutes_by_use_case!$A$2:$A$9,0)),Current_DTE!F46),"-")</f>
        <v>2140.4341038095235</v>
      </c>
      <c r="G46" s="113">
        <f>IFERROR(IF(ISBLANK(Current_DTE!G46),INDEX(Minutes_by_use_case!$B$2:$B$9,MATCH($B46,Minutes_by_use_case!$A$2:$A$9,0)),Current_DTE!G46),"-")</f>
        <v>2140.4341038095235</v>
      </c>
      <c r="H46" s="113">
        <f>IFERROR(IF(ISBLANK(Current_DTE!H46),INDEX(Minutes_by_use_case!$B$2:$B$9,MATCH($B46,Minutes_by_use_case!$A$2:$A$9,0)),Current_DTE!H46),"-")</f>
        <v>2140.4341038095235</v>
      </c>
      <c r="I46" s="113">
        <f>IFERROR(IF(ISBLANK(Current_DTE!I46),INDEX(Minutes_by_use_case!$B$2:$B$9,MATCH($B46,Minutes_by_use_case!$A$2:$A$9,0)),Current_DTE!I46),"-")</f>
        <v>2140.4341038095235</v>
      </c>
      <c r="J46" s="113">
        <f>IFERROR(IF(ISBLANK(Current_DTE!J46),INDEX(Minutes_by_use_case!$B$2:$B$9,MATCH($B46,Minutes_by_use_case!$A$2:$A$9,0)),Current_DTE!J46),"-")</f>
        <v>2140.4341038095235</v>
      </c>
      <c r="K46" s="113">
        <f>IFERROR(IF(ISBLANK(Current_DTE!K46),INDEX(Minutes_by_use_case!$B$2:$B$9,MATCH($B46,Minutes_by_use_case!$A$2:$A$9,0)),Current_DTE!K46),"-")</f>
        <v>2140.4341038095235</v>
      </c>
      <c r="L46" s="113">
        <f>IFERROR(IF(ISBLANK(Current_DTE!L46),INDEX(Minutes_by_use_case!$B$2:$B$9,MATCH($B46,Minutes_by_use_case!$A$2:$A$9,0)),Current_DTE!L46),"-")</f>
        <v>2140.4341038095235</v>
      </c>
      <c r="M46" s="113">
        <f>IFERROR(IF(ISBLANK(Current_DTE!M46),INDEX(Minutes_by_use_case!$B$2:$B$9,MATCH($B46,Minutes_by_use_case!$A$2:$A$9,0)),Current_DTE!M46),"-")</f>
        <v>2140.4341038095235</v>
      </c>
      <c r="N46" s="113">
        <f>IFERROR(IF(ISBLANK(Current_DTE!N46),INDEX(Minutes_by_use_case!$B$2:$B$9,MATCH($B46,Minutes_by_use_case!$A$2:$A$9,0)),Current_DTE!N46),"-")</f>
        <v>2140.4341038095235</v>
      </c>
      <c r="O46" s="113">
        <f>IFERROR(IF(ISBLANK(Current_DTE!O46),INDEX(Minutes_by_use_case!$B$2:$B$9,MATCH($B46,Minutes_by_use_case!$A$2:$A$9,0)),Current_DTE!O46),"-")</f>
        <v>2140.4341038095235</v>
      </c>
      <c r="P46" s="113">
        <f>IFERROR(IF(ISBLANK(Current_DTE!P46),INDEX(Minutes_by_use_case!$B$2:$B$9,MATCH($B46,Minutes_by_use_case!$A$2:$A$9,0)),Current_DTE!P46),"-")</f>
        <v>2140.4341038095235</v>
      </c>
      <c r="Q46" s="113">
        <f>IFERROR(IF(ISBLANK(Current_DTE!Q46),INDEX(Minutes_by_use_case!$B$2:$B$9,MATCH($B46,Minutes_by_use_case!$A$2:$A$9,0)),Current_DTE!Q46),"-")</f>
        <v>2140.4341038095235</v>
      </c>
      <c r="R46" s="113">
        <f>IFERROR(IF(ISBLANK(Current_DTE!R46),INDEX(Minutes_by_use_case!$B$2:$B$9,MATCH($B46,Minutes_by_use_case!$A$2:$A$9,0)),Current_DTE!R46),"-")</f>
        <v>2140.4341038095235</v>
      </c>
      <c r="S46" s="113">
        <f>IFERROR(IF(ISBLANK(Current_DTE!S46),INDEX(Minutes_by_use_case!$B$2:$B$9,MATCH($B46,Minutes_by_use_case!$A$2:$A$9,0)),Current_DTE!S46),"-")</f>
        <v>2140.4341038095235</v>
      </c>
      <c r="T46" s="113">
        <f>IFERROR(IF(ISBLANK(Current_DTE!T46),INDEX(Minutes_by_use_case!$B$2:$B$9,MATCH($B46,Minutes_by_use_case!$A$2:$A$9,0)),Current_DTE!T46),"-")</f>
        <v>2140.4341038095235</v>
      </c>
      <c r="U46" s="113">
        <f>IFERROR(IF(ISBLANK(Current_DTE!U46),INDEX(Minutes_by_use_case!$B$2:$B$9,MATCH($B46,Minutes_by_use_case!$A$2:$A$9,0)),Current_DTE!U46),"-")</f>
        <v>2140.4341038095235</v>
      </c>
      <c r="V46" s="113">
        <f>IFERROR(IF(ISBLANK(Current_DTE!V46),INDEX(Minutes_by_use_case!$B$2:$B$9,MATCH($B46,Minutes_by_use_case!$A$2:$A$9,0)),Current_DTE!V46),"-")</f>
        <v>2140.4341038095235</v>
      </c>
    </row>
    <row r="47" spans="1:22" x14ac:dyDescent="0.3">
      <c r="A47" s="35" t="s">
        <v>53</v>
      </c>
      <c r="B47" s="36" t="s">
        <v>56</v>
      </c>
      <c r="C47" s="113">
        <f>IFERROR(IF(ISBLANK(Current_DTE!C47),INDEX(Minutes_by_use_case!$B$2:$B$9,MATCH($B47,Minutes_by_use_case!$A$2:$A$9,0)),Current_DTE!C47),"-")</f>
        <v>2140.4341038095235</v>
      </c>
      <c r="D47" s="113">
        <f>IFERROR(IF(ISBLANK(Current_DTE!D47),INDEX(Minutes_by_use_case!$B$2:$B$9,MATCH($B47,Minutes_by_use_case!$A$2:$A$9,0)),Current_DTE!D47),"-")</f>
        <v>2140.4341038095235</v>
      </c>
      <c r="E47" s="113">
        <f>IFERROR(IF(ISBLANK(Current_DTE!E47),INDEX(Minutes_by_use_case!$B$2:$B$9,MATCH($B47,Minutes_by_use_case!$A$2:$A$9,0)),Current_DTE!E47),"-")</f>
        <v>2140.4341038095235</v>
      </c>
      <c r="F47" s="113">
        <f>IFERROR(IF(ISBLANK(Current_DTE!F47),INDEX(Minutes_by_use_case!$B$2:$B$9,MATCH($B47,Minutes_by_use_case!$A$2:$A$9,0)),Current_DTE!F47),"-")</f>
        <v>2140.4341038095235</v>
      </c>
      <c r="G47" s="113">
        <f>IFERROR(IF(ISBLANK(Current_DTE!G47),INDEX(Minutes_by_use_case!$B$2:$B$9,MATCH($B47,Minutes_by_use_case!$A$2:$A$9,0)),Current_DTE!G47),"-")</f>
        <v>2140.4341038095235</v>
      </c>
      <c r="H47" s="113">
        <f>IFERROR(IF(ISBLANK(Current_DTE!H47),INDEX(Minutes_by_use_case!$B$2:$B$9,MATCH($B47,Minutes_by_use_case!$A$2:$A$9,0)),Current_DTE!H47),"-")</f>
        <v>2140.4341038095235</v>
      </c>
      <c r="I47" s="113">
        <f>IFERROR(IF(ISBLANK(Current_DTE!I47),INDEX(Minutes_by_use_case!$B$2:$B$9,MATCH($B47,Minutes_by_use_case!$A$2:$A$9,0)),Current_DTE!I47),"-")</f>
        <v>2140.4341038095235</v>
      </c>
      <c r="J47" s="113">
        <f>IFERROR(IF(ISBLANK(Current_DTE!J47),INDEX(Minutes_by_use_case!$B$2:$B$9,MATCH($B47,Minutes_by_use_case!$A$2:$A$9,0)),Current_DTE!J47),"-")</f>
        <v>2140.4341038095235</v>
      </c>
      <c r="K47" s="113">
        <f>IFERROR(IF(ISBLANK(Current_DTE!K47),INDEX(Minutes_by_use_case!$B$2:$B$9,MATCH($B47,Minutes_by_use_case!$A$2:$A$9,0)),Current_DTE!K47),"-")</f>
        <v>2140.4341038095235</v>
      </c>
      <c r="L47" s="113">
        <f>IFERROR(IF(ISBLANK(Current_DTE!L47),INDEX(Minutes_by_use_case!$B$2:$B$9,MATCH($B47,Minutes_by_use_case!$A$2:$A$9,0)),Current_DTE!L47),"-")</f>
        <v>2140.4341038095235</v>
      </c>
      <c r="M47" s="113">
        <f>IFERROR(IF(ISBLANK(Current_DTE!M47),INDEX(Minutes_by_use_case!$B$2:$B$9,MATCH($B47,Minutes_by_use_case!$A$2:$A$9,0)),Current_DTE!M47),"-")</f>
        <v>2140.4341038095235</v>
      </c>
      <c r="N47" s="113">
        <f>IFERROR(IF(ISBLANK(Current_DTE!N47),INDEX(Minutes_by_use_case!$B$2:$B$9,MATCH($B47,Minutes_by_use_case!$A$2:$A$9,0)),Current_DTE!N47),"-")</f>
        <v>2140.4341038095235</v>
      </c>
      <c r="O47" s="113">
        <f>IFERROR(IF(ISBLANK(Current_DTE!O47),INDEX(Minutes_by_use_case!$B$2:$B$9,MATCH($B47,Minutes_by_use_case!$A$2:$A$9,0)),Current_DTE!O47),"-")</f>
        <v>2140.4341038095235</v>
      </c>
      <c r="P47" s="113">
        <f>IFERROR(IF(ISBLANK(Current_DTE!P47),INDEX(Minutes_by_use_case!$B$2:$B$9,MATCH($B47,Minutes_by_use_case!$A$2:$A$9,0)),Current_DTE!P47),"-")</f>
        <v>2140.4341038095235</v>
      </c>
      <c r="Q47" s="113">
        <f>IFERROR(IF(ISBLANK(Current_DTE!Q47),INDEX(Minutes_by_use_case!$B$2:$B$9,MATCH($B47,Minutes_by_use_case!$A$2:$A$9,0)),Current_DTE!Q47),"-")</f>
        <v>2140.4341038095235</v>
      </c>
      <c r="R47" s="113">
        <f>IFERROR(IF(ISBLANK(Current_DTE!R47),INDEX(Minutes_by_use_case!$B$2:$B$9,MATCH($B47,Minutes_by_use_case!$A$2:$A$9,0)),Current_DTE!R47),"-")</f>
        <v>2140.4341038095235</v>
      </c>
      <c r="S47" s="113">
        <f>IFERROR(IF(ISBLANK(Current_DTE!S47),INDEX(Minutes_by_use_case!$B$2:$B$9,MATCH($B47,Minutes_by_use_case!$A$2:$A$9,0)),Current_DTE!S47),"-")</f>
        <v>2140.4341038095235</v>
      </c>
      <c r="T47" s="113">
        <f>IFERROR(IF(ISBLANK(Current_DTE!T47),INDEX(Minutes_by_use_case!$B$2:$B$9,MATCH($B47,Minutes_by_use_case!$A$2:$A$9,0)),Current_DTE!T47),"-")</f>
        <v>2140.4341038095235</v>
      </c>
      <c r="U47" s="113">
        <f>IFERROR(IF(ISBLANK(Current_DTE!U47),INDEX(Minutes_by_use_case!$B$2:$B$9,MATCH($B47,Minutes_by_use_case!$A$2:$A$9,0)),Current_DTE!U47),"-")</f>
        <v>2140.4341038095235</v>
      </c>
      <c r="V47" s="113">
        <f>IFERROR(IF(ISBLANK(Current_DTE!V47),INDEX(Minutes_by_use_case!$B$2:$B$9,MATCH($B47,Minutes_by_use_case!$A$2:$A$9,0)),Current_DTE!V47),"-")</f>
        <v>2140.4341038095235</v>
      </c>
    </row>
    <row r="48" spans="1:22" x14ac:dyDescent="0.3">
      <c r="A48" s="35" t="s">
        <v>54</v>
      </c>
      <c r="B48" s="36" t="s">
        <v>57</v>
      </c>
      <c r="C48" s="113">
        <f>IFERROR(IF(ISBLANK(Current_DTE!C48),INDEX(Minutes_by_use_case!$B$2:$B$9,MATCH($B48,Minutes_by_use_case!$A$2:$A$9,0)),Current_DTE!C48),"-")</f>
        <v>133409.35004928565</v>
      </c>
      <c r="D48" s="113">
        <f>IFERROR(IF(ISBLANK(Current_DTE!D48),INDEX(Minutes_by_use_case!$B$2:$B$9,MATCH($B48,Minutes_by_use_case!$A$2:$A$9,0)),Current_DTE!D48),"-")</f>
        <v>133409.35004928565</v>
      </c>
      <c r="E48" s="113">
        <f>IFERROR(IF(ISBLANK(Current_DTE!E48),INDEX(Minutes_by_use_case!$B$2:$B$9,MATCH($B48,Minutes_by_use_case!$A$2:$A$9,0)),Current_DTE!E48),"-")</f>
        <v>133409.35004928565</v>
      </c>
      <c r="F48" s="113">
        <f>IFERROR(IF(ISBLANK(Current_DTE!F48),INDEX(Minutes_by_use_case!$B$2:$B$9,MATCH($B48,Minutes_by_use_case!$A$2:$A$9,0)),Current_DTE!F48),"-")</f>
        <v>133409.35004928565</v>
      </c>
      <c r="G48" s="113">
        <f>IFERROR(IF(ISBLANK(Current_DTE!G48),INDEX(Minutes_by_use_case!$B$2:$B$9,MATCH($B48,Minutes_by_use_case!$A$2:$A$9,0)),Current_DTE!G48),"-")</f>
        <v>133409.35004928565</v>
      </c>
      <c r="H48" s="113">
        <f>IFERROR(IF(ISBLANK(Current_DTE!H48),INDEX(Minutes_by_use_case!$B$2:$B$9,MATCH($B48,Minutes_by_use_case!$A$2:$A$9,0)),Current_DTE!H48),"-")</f>
        <v>133409.35004928565</v>
      </c>
      <c r="I48" s="113">
        <f>IFERROR(IF(ISBLANK(Current_DTE!I48),INDEX(Minutes_by_use_case!$B$2:$B$9,MATCH($B48,Minutes_by_use_case!$A$2:$A$9,0)),Current_DTE!I48),"-")</f>
        <v>133409.35004928565</v>
      </c>
      <c r="J48" s="113">
        <f>IFERROR(IF(ISBLANK(Current_DTE!J48),INDEX(Minutes_by_use_case!$B$2:$B$9,MATCH($B48,Minutes_by_use_case!$A$2:$A$9,0)),Current_DTE!J48),"-")</f>
        <v>133409.35004928565</v>
      </c>
      <c r="K48" s="113">
        <f>IFERROR(IF(ISBLANK(Current_DTE!K48),INDEX(Minutes_by_use_case!$B$2:$B$9,MATCH($B48,Minutes_by_use_case!$A$2:$A$9,0)),Current_DTE!K48),"-")</f>
        <v>133409.35004928565</v>
      </c>
      <c r="L48" s="113">
        <f>IFERROR(IF(ISBLANK(Current_DTE!L48),INDEX(Minutes_by_use_case!$B$2:$B$9,MATCH($B48,Minutes_by_use_case!$A$2:$A$9,0)),Current_DTE!L48),"-")</f>
        <v>133409.35004928565</v>
      </c>
      <c r="M48" s="113">
        <f>IFERROR(IF(ISBLANK(Current_DTE!M48),INDEX(Minutes_by_use_case!$B$2:$B$9,MATCH($B48,Minutes_by_use_case!$A$2:$A$9,0)),Current_DTE!M48),"-")</f>
        <v>133409.35004928565</v>
      </c>
      <c r="N48" s="113">
        <f>IFERROR(IF(ISBLANK(Current_DTE!N48),INDEX(Minutes_by_use_case!$B$2:$B$9,MATCH($B48,Minutes_by_use_case!$A$2:$A$9,0)),Current_DTE!N48),"-")</f>
        <v>133409.35004928565</v>
      </c>
      <c r="O48" s="113">
        <f>IFERROR(IF(ISBLANK(Current_DTE!O48),INDEX(Minutes_by_use_case!$B$2:$B$9,MATCH($B48,Minutes_by_use_case!$A$2:$A$9,0)),Current_DTE!O48),"-")</f>
        <v>133409.35004928565</v>
      </c>
      <c r="P48" s="113">
        <f>IFERROR(IF(ISBLANK(Current_DTE!P48),INDEX(Minutes_by_use_case!$B$2:$B$9,MATCH($B48,Minutes_by_use_case!$A$2:$A$9,0)),Current_DTE!P48),"-")</f>
        <v>133409.35004928565</v>
      </c>
      <c r="Q48" s="113">
        <f>IFERROR(IF(ISBLANK(Current_DTE!Q48),INDEX(Minutes_by_use_case!$B$2:$B$9,MATCH($B48,Minutes_by_use_case!$A$2:$A$9,0)),Current_DTE!Q48),"-")</f>
        <v>133409.35004928565</v>
      </c>
      <c r="R48" s="113">
        <f>IFERROR(IF(ISBLANK(Current_DTE!R48),INDEX(Minutes_by_use_case!$B$2:$B$9,MATCH($B48,Minutes_by_use_case!$A$2:$A$9,0)),Current_DTE!R48),"-")</f>
        <v>133409.35004928565</v>
      </c>
      <c r="S48" s="113">
        <f>IFERROR(IF(ISBLANK(Current_DTE!S48),INDEX(Minutes_by_use_case!$B$2:$B$9,MATCH($B48,Minutes_by_use_case!$A$2:$A$9,0)),Current_DTE!S48),"-")</f>
        <v>133409.35004928565</v>
      </c>
      <c r="T48" s="113">
        <f>IFERROR(IF(ISBLANK(Current_DTE!T48),INDEX(Minutes_by_use_case!$B$2:$B$9,MATCH($B48,Minutes_by_use_case!$A$2:$A$9,0)),Current_DTE!T48),"-")</f>
        <v>133409.35004928565</v>
      </c>
      <c r="U48" s="113">
        <f>IFERROR(IF(ISBLANK(Current_DTE!U48),INDEX(Minutes_by_use_case!$B$2:$B$9,MATCH($B48,Minutes_by_use_case!$A$2:$A$9,0)),Current_DTE!U48),"-")</f>
        <v>133409.35004928565</v>
      </c>
      <c r="V48" s="113">
        <f>IFERROR(IF(ISBLANK(Current_DTE!V48),INDEX(Minutes_by_use_case!$B$2:$B$9,MATCH($B48,Minutes_by_use_case!$A$2:$A$9,0)),Current_DTE!V48),"-")</f>
        <v>133409.35004928565</v>
      </c>
    </row>
    <row r="49" spans="1:22" x14ac:dyDescent="0.3">
      <c r="A49" s="35" t="str">
        <f>lifespans_all!A49</f>
        <v>New</v>
      </c>
      <c r="B49" s="35" t="str">
        <f>lifespans_all!B49</f>
        <v>Human Space Flight</v>
      </c>
      <c r="C49" s="113">
        <f>IFERROR(IF(ISBLANK(Current_DTE!C49),INDEX(Minutes_by_use_case!$B$2:$B$9,MATCH($B49,Minutes_by_use_case!$A$2:$A$9,0)),Current_DTE!C49),"-")</f>
        <v>171572.29579277776</v>
      </c>
      <c r="D49" s="113">
        <f>IFERROR(IF(ISBLANK(Current_DTE!D49),INDEX(Minutes_by_use_case!$B$2:$B$9,MATCH($B49,Minutes_by_use_case!$A$2:$A$9,0)),Current_DTE!D49),"-")</f>
        <v>171572.29579277776</v>
      </c>
      <c r="E49" s="113">
        <f>IFERROR(IF(ISBLANK(Current_DTE!E49),INDEX(Minutes_by_use_case!$B$2:$B$9,MATCH($B49,Minutes_by_use_case!$A$2:$A$9,0)),Current_DTE!E49),"-")</f>
        <v>171572.29579277776</v>
      </c>
      <c r="F49" s="113">
        <f>IFERROR(IF(ISBLANK(Current_DTE!F49),INDEX(Minutes_by_use_case!$B$2:$B$9,MATCH($B49,Minutes_by_use_case!$A$2:$A$9,0)),Current_DTE!F49),"-")</f>
        <v>171572.29579277776</v>
      </c>
      <c r="G49" s="113">
        <f>IFERROR(IF(ISBLANK(Current_DTE!G49),INDEX(Minutes_by_use_case!$B$2:$B$9,MATCH($B49,Minutes_by_use_case!$A$2:$A$9,0)),Current_DTE!G49),"-")</f>
        <v>171572.29579277776</v>
      </c>
      <c r="H49" s="113">
        <f>IFERROR(IF(ISBLANK(Current_DTE!H49),INDEX(Minutes_by_use_case!$B$2:$B$9,MATCH($B49,Minutes_by_use_case!$A$2:$A$9,0)),Current_DTE!H49),"-")</f>
        <v>171572.29579277776</v>
      </c>
      <c r="I49" s="113">
        <f>IFERROR(IF(ISBLANK(Current_DTE!I49),INDEX(Minutes_by_use_case!$B$2:$B$9,MATCH($B49,Minutes_by_use_case!$A$2:$A$9,0)),Current_DTE!I49),"-")</f>
        <v>171572.29579277776</v>
      </c>
      <c r="J49" s="113">
        <f>IFERROR(IF(ISBLANK(Current_DTE!J49),INDEX(Minutes_by_use_case!$B$2:$B$9,MATCH($B49,Minutes_by_use_case!$A$2:$A$9,0)),Current_DTE!J49),"-")</f>
        <v>171572.29579277776</v>
      </c>
      <c r="K49" s="113">
        <f>IFERROR(IF(ISBLANK(Current_DTE!K49),INDEX(Minutes_by_use_case!$B$2:$B$9,MATCH($B49,Minutes_by_use_case!$A$2:$A$9,0)),Current_DTE!K49),"-")</f>
        <v>171572.29579277776</v>
      </c>
      <c r="L49" s="113">
        <f>IFERROR(IF(ISBLANK(Current_DTE!L49),INDEX(Minutes_by_use_case!$B$2:$B$9,MATCH($B49,Minutes_by_use_case!$A$2:$A$9,0)),Current_DTE!L49),"-")</f>
        <v>171572.29579277776</v>
      </c>
      <c r="M49" s="113">
        <f>IFERROR(IF(ISBLANK(Current_DTE!M49),INDEX(Minutes_by_use_case!$B$2:$B$9,MATCH($B49,Minutes_by_use_case!$A$2:$A$9,0)),Current_DTE!M49),"-")</f>
        <v>171572.29579277776</v>
      </c>
      <c r="N49" s="113">
        <f>IFERROR(IF(ISBLANK(Current_DTE!N49),INDEX(Minutes_by_use_case!$B$2:$B$9,MATCH($B49,Minutes_by_use_case!$A$2:$A$9,0)),Current_DTE!N49),"-")</f>
        <v>171572.29579277776</v>
      </c>
      <c r="O49" s="113">
        <f>IFERROR(IF(ISBLANK(Current_DTE!O49),INDEX(Minutes_by_use_case!$B$2:$B$9,MATCH($B49,Minutes_by_use_case!$A$2:$A$9,0)),Current_DTE!O49),"-")</f>
        <v>171572.29579277776</v>
      </c>
      <c r="P49" s="113">
        <f>IFERROR(IF(ISBLANK(Current_DTE!P49),INDEX(Minutes_by_use_case!$B$2:$B$9,MATCH($B49,Minutes_by_use_case!$A$2:$A$9,0)),Current_DTE!P49),"-")</f>
        <v>171572.29579277776</v>
      </c>
      <c r="Q49" s="113">
        <f>IFERROR(IF(ISBLANK(Current_DTE!Q49),INDEX(Minutes_by_use_case!$B$2:$B$9,MATCH($B49,Minutes_by_use_case!$A$2:$A$9,0)),Current_DTE!Q49),"-")</f>
        <v>171572.29579277776</v>
      </c>
      <c r="R49" s="113">
        <f>IFERROR(IF(ISBLANK(Current_DTE!R49),INDEX(Minutes_by_use_case!$B$2:$B$9,MATCH($B49,Minutes_by_use_case!$A$2:$A$9,0)),Current_DTE!R49),"-")</f>
        <v>171572.29579277776</v>
      </c>
      <c r="S49" s="113">
        <f>IFERROR(IF(ISBLANK(Current_DTE!S49),INDEX(Minutes_by_use_case!$B$2:$B$9,MATCH($B49,Minutes_by_use_case!$A$2:$A$9,0)),Current_DTE!S49),"-")</f>
        <v>171572.29579277776</v>
      </c>
      <c r="T49" s="113">
        <f>IFERROR(IF(ISBLANK(Current_DTE!T49),INDEX(Minutes_by_use_case!$B$2:$B$9,MATCH($B49,Minutes_by_use_case!$A$2:$A$9,0)),Current_DTE!T49),"-")</f>
        <v>171572.29579277776</v>
      </c>
      <c r="U49" s="113">
        <f>IFERROR(IF(ISBLANK(Current_DTE!U49),INDEX(Minutes_by_use_case!$B$2:$B$9,MATCH($B49,Minutes_by_use_case!$A$2:$A$9,0)),Current_DTE!U49),"-")</f>
        <v>171572.29579277776</v>
      </c>
      <c r="V49" s="113">
        <f>IFERROR(IF(ISBLANK(Current_DTE!V49),INDEX(Minutes_by_use_case!$B$2:$B$9,MATCH($B49,Minutes_by_use_case!$A$2:$A$9,0)),Current_DTE!V49),"-")</f>
        <v>171572.29579277776</v>
      </c>
    </row>
    <row r="50" spans="1:22" x14ac:dyDescent="0.3">
      <c r="A50" s="35" t="str">
        <f>lifespans_all!A50</f>
        <v>New</v>
      </c>
      <c r="B50" s="35" t="str">
        <f>lifespans_all!B50</f>
        <v>Near Earth Robotic - LEO Science</v>
      </c>
      <c r="C50" s="113">
        <f>IFERROR(IF(ISBLANK(Current_DTE!C50),INDEX(Minutes_by_use_case!$B$2:$B$9,MATCH($B50,Minutes_by_use_case!$A$2:$A$9,0)),Current_DTE!C50),"-")</f>
        <v>26456.977183333336</v>
      </c>
      <c r="D50" s="113">
        <f>IFERROR(IF(ISBLANK(Current_DTE!D50),INDEX(Minutes_by_use_case!$B$2:$B$9,MATCH($B50,Minutes_by_use_case!$A$2:$A$9,0)),Current_DTE!D50),"-")</f>
        <v>25130.862380555554</v>
      </c>
      <c r="E50" s="113">
        <f>IFERROR(IF(ISBLANK(Current_DTE!E50),INDEX(Minutes_by_use_case!$B$2:$B$9,MATCH($B50,Minutes_by_use_case!$A$2:$A$9,0)),Current_DTE!E50),"-")</f>
        <v>21768.07003333333</v>
      </c>
      <c r="F50" s="113">
        <f>IFERROR(IF(ISBLANK(Current_DTE!F50),INDEX(Minutes_by_use_case!$B$2:$B$9,MATCH($B50,Minutes_by_use_case!$A$2:$A$9,0)),Current_DTE!F50),"-")</f>
        <v>26641.100873333336</v>
      </c>
      <c r="G50" s="113">
        <f>IFERROR(IF(ISBLANK(Current_DTE!G50),INDEX(Minutes_by_use_case!$B$2:$B$9,MATCH($B50,Minutes_by_use_case!$A$2:$A$9,0)),Current_DTE!G50),"-")</f>
        <v>26641.100873333336</v>
      </c>
      <c r="H50" s="113">
        <f>IFERROR(IF(ISBLANK(Current_DTE!H50),INDEX(Minutes_by_use_case!$B$2:$B$9,MATCH($B50,Minutes_by_use_case!$A$2:$A$9,0)),Current_DTE!H50),"-")</f>
        <v>26641.100873333336</v>
      </c>
      <c r="I50" s="113">
        <f>IFERROR(IF(ISBLANK(Current_DTE!I50),INDEX(Minutes_by_use_case!$B$2:$B$9,MATCH($B50,Minutes_by_use_case!$A$2:$A$9,0)),Current_DTE!I50),"-")</f>
        <v>26641.100873333336</v>
      </c>
      <c r="J50" s="113">
        <f>IFERROR(IF(ISBLANK(Current_DTE!J50),INDEX(Minutes_by_use_case!$B$2:$B$9,MATCH($B50,Minutes_by_use_case!$A$2:$A$9,0)),Current_DTE!J50),"-")</f>
        <v>26641.100873333336</v>
      </c>
      <c r="K50" s="113">
        <f>IFERROR(IF(ISBLANK(Current_DTE!K50),INDEX(Minutes_by_use_case!$B$2:$B$9,MATCH($B50,Minutes_by_use_case!$A$2:$A$9,0)),Current_DTE!K50),"-")</f>
        <v>26641.100873333336</v>
      </c>
      <c r="L50" s="113">
        <f>IFERROR(IF(ISBLANK(Current_DTE!L50),INDEX(Minutes_by_use_case!$B$2:$B$9,MATCH($B50,Minutes_by_use_case!$A$2:$A$9,0)),Current_DTE!L50),"-")</f>
        <v>26641.100873333336</v>
      </c>
      <c r="M50" s="113">
        <f>IFERROR(IF(ISBLANK(Current_DTE!M50),INDEX(Minutes_by_use_case!$B$2:$B$9,MATCH($B50,Minutes_by_use_case!$A$2:$A$9,0)),Current_DTE!M50),"-")</f>
        <v>26641.100873333336</v>
      </c>
      <c r="N50" s="113">
        <f>IFERROR(IF(ISBLANK(Current_DTE!N50),INDEX(Minutes_by_use_case!$B$2:$B$9,MATCH($B50,Minutes_by_use_case!$A$2:$A$9,0)),Current_DTE!N50),"-")</f>
        <v>26641.100873333336</v>
      </c>
      <c r="O50" s="113">
        <f>IFERROR(IF(ISBLANK(Current_DTE!O50),INDEX(Minutes_by_use_case!$B$2:$B$9,MATCH($B50,Minutes_by_use_case!$A$2:$A$9,0)),Current_DTE!O50),"-")</f>
        <v>26641.100873333336</v>
      </c>
      <c r="P50" s="113">
        <f>IFERROR(IF(ISBLANK(Current_DTE!P50),INDEX(Minutes_by_use_case!$B$2:$B$9,MATCH($B50,Minutes_by_use_case!$A$2:$A$9,0)),Current_DTE!P50),"-")</f>
        <v>26641.100873333336</v>
      </c>
      <c r="Q50" s="113">
        <f>IFERROR(IF(ISBLANK(Current_DTE!Q50),INDEX(Minutes_by_use_case!$B$2:$B$9,MATCH($B50,Minutes_by_use_case!$A$2:$A$9,0)),Current_DTE!Q50),"-")</f>
        <v>26641.100873333336</v>
      </c>
      <c r="R50" s="113">
        <f>IFERROR(IF(ISBLANK(Current_DTE!R50),INDEX(Minutes_by_use_case!$B$2:$B$9,MATCH($B50,Minutes_by_use_case!$A$2:$A$9,0)),Current_DTE!R50),"-")</f>
        <v>26641.100873333336</v>
      </c>
      <c r="S50" s="113">
        <f>IFERROR(IF(ISBLANK(Current_DTE!S50),INDEX(Minutes_by_use_case!$B$2:$B$9,MATCH($B50,Minutes_by_use_case!$A$2:$A$9,0)),Current_DTE!S50),"-")</f>
        <v>26641.100873333336</v>
      </c>
      <c r="T50" s="113">
        <f>IFERROR(IF(ISBLANK(Current_DTE!T50),INDEX(Minutes_by_use_case!$B$2:$B$9,MATCH($B50,Minutes_by_use_case!$A$2:$A$9,0)),Current_DTE!T50),"-")</f>
        <v>26641.100873333336</v>
      </c>
      <c r="U50" s="113">
        <f>IFERROR(IF(ISBLANK(Current_DTE!U50),INDEX(Minutes_by_use_case!$B$2:$B$9,MATCH($B50,Minutes_by_use_case!$A$2:$A$9,0)),Current_DTE!U50),"-")</f>
        <v>26641.100873333336</v>
      </c>
      <c r="V50" s="113">
        <f>IFERROR(IF(ISBLANK(Current_DTE!V50),INDEX(Minutes_by_use_case!$B$2:$B$9,MATCH($B50,Minutes_by_use_case!$A$2:$A$9,0)),Current_DTE!V50),"-")</f>
        <v>26641.100873333336</v>
      </c>
    </row>
    <row r="51" spans="1:22" x14ac:dyDescent="0.3">
      <c r="A51" s="35" t="str">
        <f>lifespans_all!A51</f>
        <v>New</v>
      </c>
      <c r="B51" s="35" t="str">
        <f>lifespans_all!B51</f>
        <v>Near Earth Robotic - GEO and Near Earth</v>
      </c>
      <c r="C51" s="113">
        <f>IFERROR(IF(ISBLANK(Current_DTE!C51),INDEX(Minutes_by_use_case!$B$2:$B$9,MATCH($B51,Minutes_by_use_case!$A$2:$A$9,0)),Current_DTE!C51),"-")</f>
        <v>2140.4341038095235</v>
      </c>
      <c r="D51" s="113">
        <f>IFERROR(IF(ISBLANK(Current_DTE!D51),INDEX(Minutes_by_use_case!$B$2:$B$9,MATCH($B51,Minutes_by_use_case!$A$2:$A$9,0)),Current_DTE!D51),"-")</f>
        <v>2140.4341038095235</v>
      </c>
      <c r="E51" s="113">
        <f>IFERROR(IF(ISBLANK(Current_DTE!E51),INDEX(Minutes_by_use_case!$B$2:$B$9,MATCH($B51,Minutes_by_use_case!$A$2:$A$9,0)),Current_DTE!E51),"-")</f>
        <v>2140.4341038095235</v>
      </c>
      <c r="F51" s="113">
        <f>IFERROR(IF(ISBLANK(Current_DTE!F51),INDEX(Minutes_by_use_case!$B$2:$B$9,MATCH($B51,Minutes_by_use_case!$A$2:$A$9,0)),Current_DTE!F51),"-")</f>
        <v>2140.4341038095235</v>
      </c>
      <c r="G51" s="113">
        <f>IFERROR(IF(ISBLANK(Current_DTE!G51),INDEX(Minutes_by_use_case!$B$2:$B$9,MATCH($B51,Minutes_by_use_case!$A$2:$A$9,0)),Current_DTE!G51),"-")</f>
        <v>2140.4341038095235</v>
      </c>
      <c r="H51" s="113">
        <f>IFERROR(IF(ISBLANK(Current_DTE!H51),INDEX(Minutes_by_use_case!$B$2:$B$9,MATCH($B51,Minutes_by_use_case!$A$2:$A$9,0)),Current_DTE!H51),"-")</f>
        <v>2140.4341038095235</v>
      </c>
      <c r="I51" s="113">
        <f>IFERROR(IF(ISBLANK(Current_DTE!I51),INDEX(Minutes_by_use_case!$B$2:$B$9,MATCH($B51,Minutes_by_use_case!$A$2:$A$9,0)),Current_DTE!I51),"-")</f>
        <v>2140.4341038095235</v>
      </c>
      <c r="J51" s="113">
        <f>IFERROR(IF(ISBLANK(Current_DTE!J51),INDEX(Minutes_by_use_case!$B$2:$B$9,MATCH($B51,Minutes_by_use_case!$A$2:$A$9,0)),Current_DTE!J51),"-")</f>
        <v>2140.4341038095235</v>
      </c>
      <c r="K51" s="113">
        <f>IFERROR(IF(ISBLANK(Current_DTE!K51),INDEX(Minutes_by_use_case!$B$2:$B$9,MATCH($B51,Minutes_by_use_case!$A$2:$A$9,0)),Current_DTE!K51),"-")</f>
        <v>2140.4341038095235</v>
      </c>
      <c r="L51" s="113">
        <f>IFERROR(IF(ISBLANK(Current_DTE!L51),INDEX(Minutes_by_use_case!$B$2:$B$9,MATCH($B51,Minutes_by_use_case!$A$2:$A$9,0)),Current_DTE!L51),"-")</f>
        <v>2140.4341038095235</v>
      </c>
      <c r="M51" s="113">
        <f>IFERROR(IF(ISBLANK(Current_DTE!M51),INDEX(Minutes_by_use_case!$B$2:$B$9,MATCH($B51,Minutes_by_use_case!$A$2:$A$9,0)),Current_DTE!M51),"-")</f>
        <v>2140.4341038095235</v>
      </c>
      <c r="N51" s="113">
        <f>IFERROR(IF(ISBLANK(Current_DTE!N51),INDEX(Minutes_by_use_case!$B$2:$B$9,MATCH($B51,Minutes_by_use_case!$A$2:$A$9,0)),Current_DTE!N51),"-")</f>
        <v>2140.4341038095235</v>
      </c>
      <c r="O51" s="113">
        <f>IFERROR(IF(ISBLANK(Current_DTE!O51),INDEX(Minutes_by_use_case!$B$2:$B$9,MATCH($B51,Minutes_by_use_case!$A$2:$A$9,0)),Current_DTE!O51),"-")</f>
        <v>2140.4341038095235</v>
      </c>
      <c r="P51" s="113">
        <f>IFERROR(IF(ISBLANK(Current_DTE!P51),INDEX(Minutes_by_use_case!$B$2:$B$9,MATCH($B51,Minutes_by_use_case!$A$2:$A$9,0)),Current_DTE!P51),"-")</f>
        <v>2140.4341038095235</v>
      </c>
      <c r="Q51" s="113">
        <f>IFERROR(IF(ISBLANK(Current_DTE!Q51),INDEX(Minutes_by_use_case!$B$2:$B$9,MATCH($B51,Minutes_by_use_case!$A$2:$A$9,0)),Current_DTE!Q51),"-")</f>
        <v>2140.4341038095235</v>
      </c>
      <c r="R51" s="113">
        <f>IFERROR(IF(ISBLANK(Current_DTE!R51),INDEX(Minutes_by_use_case!$B$2:$B$9,MATCH($B51,Minutes_by_use_case!$A$2:$A$9,0)),Current_DTE!R51),"-")</f>
        <v>2140.4341038095235</v>
      </c>
      <c r="S51" s="113">
        <f>IFERROR(IF(ISBLANK(Current_DTE!S51),INDEX(Minutes_by_use_case!$B$2:$B$9,MATCH($B51,Minutes_by_use_case!$A$2:$A$9,0)),Current_DTE!S51),"-")</f>
        <v>2140.4341038095235</v>
      </c>
      <c r="T51" s="113">
        <f>IFERROR(IF(ISBLANK(Current_DTE!T51),INDEX(Minutes_by_use_case!$B$2:$B$9,MATCH($B51,Minutes_by_use_case!$A$2:$A$9,0)),Current_DTE!T51),"-")</f>
        <v>2140.4341038095235</v>
      </c>
      <c r="U51" s="113">
        <f>IFERROR(IF(ISBLANK(Current_DTE!U51),INDEX(Minutes_by_use_case!$B$2:$B$9,MATCH($B51,Minutes_by_use_case!$A$2:$A$9,0)),Current_DTE!U51),"-")</f>
        <v>2140.4341038095235</v>
      </c>
      <c r="V51" s="113">
        <f>IFERROR(IF(ISBLANK(Current_DTE!V51),INDEX(Minutes_by_use_case!$B$2:$B$9,MATCH($B51,Minutes_by_use_case!$A$2:$A$9,0)),Current_DTE!V51),"-")</f>
        <v>2140.4341038095235</v>
      </c>
    </row>
    <row r="52" spans="1:22" x14ac:dyDescent="0.3">
      <c r="A52" s="35" t="str">
        <f>lifespans_all!A52</f>
        <v>New</v>
      </c>
      <c r="B52" s="35" t="str">
        <f>lifespans_all!B52</f>
        <v>Deep Space Robotic</v>
      </c>
      <c r="C52" s="113" t="str">
        <f>IFERROR(IF(ISBLANK(Current_DTE!C52),INDEX(Minutes_by_use_case!$B$2:$B$9,MATCH($B52,Minutes_by_use_case!$A$2:$A$9,0)),Current_DTE!C52),"-")</f>
        <v>-</v>
      </c>
      <c r="D52" s="113" t="str">
        <f>IFERROR(IF(ISBLANK(Current_DTE!D52),INDEX(Minutes_by_use_case!$B$2:$B$9,MATCH($B52,Minutes_by_use_case!$A$2:$A$9,0)),Current_DTE!D52),"-")</f>
        <v>-</v>
      </c>
      <c r="E52" s="113" t="str">
        <f>IFERROR(IF(ISBLANK(Current_DTE!E52),INDEX(Minutes_by_use_case!$B$2:$B$9,MATCH($B52,Minutes_by_use_case!$A$2:$A$9,0)),Current_DTE!E52),"-")</f>
        <v>-</v>
      </c>
      <c r="F52" s="113" t="str">
        <f>IFERROR(IF(ISBLANK(Current_DTE!F52),INDEX(Minutes_by_use_case!$B$2:$B$9,MATCH($B52,Minutes_by_use_case!$A$2:$A$9,0)),Current_DTE!F52),"-")</f>
        <v>-</v>
      </c>
      <c r="G52" s="113" t="str">
        <f>IFERROR(IF(ISBLANK(Current_DTE!G52),INDEX(Minutes_by_use_case!$B$2:$B$9,MATCH($B52,Minutes_by_use_case!$A$2:$A$9,0)),Current_DTE!G52),"-")</f>
        <v>-</v>
      </c>
      <c r="H52" s="113" t="str">
        <f>IFERROR(IF(ISBLANK(Current_DTE!H52),INDEX(Minutes_by_use_case!$B$2:$B$9,MATCH($B52,Minutes_by_use_case!$A$2:$A$9,0)),Current_DTE!H52),"-")</f>
        <v>-</v>
      </c>
      <c r="I52" s="113" t="str">
        <f>IFERROR(IF(ISBLANK(Current_DTE!I52),INDEX(Minutes_by_use_case!$B$2:$B$9,MATCH($B52,Minutes_by_use_case!$A$2:$A$9,0)),Current_DTE!I52),"-")</f>
        <v>-</v>
      </c>
      <c r="J52" s="113" t="str">
        <f>IFERROR(IF(ISBLANK(Current_DTE!J52),INDEX(Minutes_by_use_case!$B$2:$B$9,MATCH($B52,Minutes_by_use_case!$A$2:$A$9,0)),Current_DTE!J52),"-")</f>
        <v>-</v>
      </c>
      <c r="K52" s="113" t="str">
        <f>IFERROR(IF(ISBLANK(Current_DTE!K52),INDEX(Minutes_by_use_case!$B$2:$B$9,MATCH($B52,Minutes_by_use_case!$A$2:$A$9,0)),Current_DTE!K52),"-")</f>
        <v>-</v>
      </c>
      <c r="L52" s="113" t="str">
        <f>IFERROR(IF(ISBLANK(Current_DTE!L52),INDEX(Minutes_by_use_case!$B$2:$B$9,MATCH($B52,Minutes_by_use_case!$A$2:$A$9,0)),Current_DTE!L52),"-")</f>
        <v>-</v>
      </c>
      <c r="M52" s="113" t="str">
        <f>IFERROR(IF(ISBLANK(Current_DTE!M52),INDEX(Minutes_by_use_case!$B$2:$B$9,MATCH($B52,Minutes_by_use_case!$A$2:$A$9,0)),Current_DTE!M52),"-")</f>
        <v>-</v>
      </c>
      <c r="N52" s="113" t="str">
        <f>IFERROR(IF(ISBLANK(Current_DTE!N52),INDEX(Minutes_by_use_case!$B$2:$B$9,MATCH($B52,Minutes_by_use_case!$A$2:$A$9,0)),Current_DTE!N52),"-")</f>
        <v>-</v>
      </c>
      <c r="O52" s="113" t="str">
        <f>IFERROR(IF(ISBLANK(Current_DTE!O52),INDEX(Minutes_by_use_case!$B$2:$B$9,MATCH($B52,Minutes_by_use_case!$A$2:$A$9,0)),Current_DTE!O52),"-")</f>
        <v>-</v>
      </c>
      <c r="P52" s="113" t="str">
        <f>IFERROR(IF(ISBLANK(Current_DTE!P52),INDEX(Minutes_by_use_case!$B$2:$B$9,MATCH($B52,Minutes_by_use_case!$A$2:$A$9,0)),Current_DTE!P52),"-")</f>
        <v>-</v>
      </c>
      <c r="Q52" s="113" t="str">
        <f>IFERROR(IF(ISBLANK(Current_DTE!Q52),INDEX(Minutes_by_use_case!$B$2:$B$9,MATCH($B52,Minutes_by_use_case!$A$2:$A$9,0)),Current_DTE!Q52),"-")</f>
        <v>-</v>
      </c>
      <c r="R52" s="113" t="str">
        <f>IFERROR(IF(ISBLANK(Current_DTE!R52),INDEX(Minutes_by_use_case!$B$2:$B$9,MATCH($B52,Minutes_by_use_case!$A$2:$A$9,0)),Current_DTE!R52),"-")</f>
        <v>-</v>
      </c>
      <c r="S52" s="113" t="str">
        <f>IFERROR(IF(ISBLANK(Current_DTE!S52),INDEX(Minutes_by_use_case!$B$2:$B$9,MATCH($B52,Minutes_by_use_case!$A$2:$A$9,0)),Current_DTE!S52),"-")</f>
        <v>-</v>
      </c>
      <c r="T52" s="113" t="str">
        <f>IFERROR(IF(ISBLANK(Current_DTE!T52),INDEX(Minutes_by_use_case!$B$2:$B$9,MATCH($B52,Minutes_by_use_case!$A$2:$A$9,0)),Current_DTE!T52),"-")</f>
        <v>-</v>
      </c>
      <c r="U52" s="113" t="str">
        <f>IFERROR(IF(ISBLANK(Current_DTE!U52),INDEX(Minutes_by_use_case!$B$2:$B$9,MATCH($B52,Minutes_by_use_case!$A$2:$A$9,0)),Current_DTE!U52),"-")</f>
        <v>-</v>
      </c>
      <c r="V52" s="113" t="str">
        <f>IFERROR(IF(ISBLANK(Current_DTE!V52),INDEX(Minutes_by_use_case!$B$2:$B$9,MATCH($B52,Minutes_by_use_case!$A$2:$A$9,0)),Current_DTE!V52),"-")</f>
        <v>-</v>
      </c>
    </row>
    <row r="53" spans="1:22" x14ac:dyDescent="0.3">
      <c r="A53" s="35" t="str">
        <f>lifespans_all!A53</f>
        <v>New</v>
      </c>
      <c r="B53" s="35" t="str">
        <f>lifespans_all!B53</f>
        <v>Near Earth Robotic - Low Latency &amp; Complex Needs</v>
      </c>
      <c r="C53" s="113">
        <f>IFERROR(IF(ISBLANK(Current_DTE!C53),INDEX(Minutes_by_use_case!$B$2:$B$9,MATCH($B53,Minutes_by_use_case!$A$2:$A$9,0)),Current_DTE!C53),"-")</f>
        <v>0</v>
      </c>
      <c r="D53" s="113">
        <f>IFERROR(IF(ISBLANK(Current_DTE!D53),INDEX(Minutes_by_use_case!$B$2:$B$9,MATCH($B53,Minutes_by_use_case!$A$2:$A$9,0)),Current_DTE!D53),"-")</f>
        <v>0</v>
      </c>
      <c r="E53" s="113">
        <f>IFERROR(IF(ISBLANK(Current_DTE!E53),INDEX(Minutes_by_use_case!$B$2:$B$9,MATCH($B53,Minutes_by_use_case!$A$2:$A$9,0)),Current_DTE!E53),"-")</f>
        <v>0</v>
      </c>
      <c r="F53" s="113">
        <f>IFERROR(IF(ISBLANK(Current_DTE!F53),INDEX(Minutes_by_use_case!$B$2:$B$9,MATCH($B53,Minutes_by_use_case!$A$2:$A$9,0)),Current_DTE!F53),"-")</f>
        <v>0</v>
      </c>
      <c r="G53" s="113">
        <f>IFERROR(IF(ISBLANK(Current_DTE!G53),INDEX(Minutes_by_use_case!$B$2:$B$9,MATCH($B53,Minutes_by_use_case!$A$2:$A$9,0)),Current_DTE!G53),"-")</f>
        <v>0</v>
      </c>
      <c r="H53" s="113">
        <f>IFERROR(IF(ISBLANK(Current_DTE!H53),INDEX(Minutes_by_use_case!$B$2:$B$9,MATCH($B53,Minutes_by_use_case!$A$2:$A$9,0)),Current_DTE!H53),"-")</f>
        <v>0</v>
      </c>
      <c r="I53" s="113">
        <f>IFERROR(IF(ISBLANK(Current_DTE!I53),INDEX(Minutes_by_use_case!$B$2:$B$9,MATCH($B53,Minutes_by_use_case!$A$2:$A$9,0)),Current_DTE!I53),"-")</f>
        <v>0</v>
      </c>
      <c r="J53" s="113">
        <f>IFERROR(IF(ISBLANK(Current_DTE!J53),INDEX(Minutes_by_use_case!$B$2:$B$9,MATCH($B53,Minutes_by_use_case!$A$2:$A$9,0)),Current_DTE!J53),"-")</f>
        <v>0</v>
      </c>
      <c r="K53" s="113">
        <f>IFERROR(IF(ISBLANK(Current_DTE!K53),INDEX(Minutes_by_use_case!$B$2:$B$9,MATCH($B53,Minutes_by_use_case!$A$2:$A$9,0)),Current_DTE!K53),"-")</f>
        <v>0</v>
      </c>
      <c r="L53" s="113">
        <f>IFERROR(IF(ISBLANK(Current_DTE!L53),INDEX(Minutes_by_use_case!$B$2:$B$9,MATCH($B53,Minutes_by_use_case!$A$2:$A$9,0)),Current_DTE!L53),"-")</f>
        <v>0</v>
      </c>
      <c r="M53" s="113">
        <f>IFERROR(IF(ISBLANK(Current_DTE!M53),INDEX(Minutes_by_use_case!$B$2:$B$9,MATCH($B53,Minutes_by_use_case!$A$2:$A$9,0)),Current_DTE!M53),"-")</f>
        <v>0</v>
      </c>
      <c r="N53" s="113">
        <f>IFERROR(IF(ISBLANK(Current_DTE!N53),INDEX(Minutes_by_use_case!$B$2:$B$9,MATCH($B53,Minutes_by_use_case!$A$2:$A$9,0)),Current_DTE!N53),"-")</f>
        <v>0</v>
      </c>
      <c r="O53" s="113">
        <f>IFERROR(IF(ISBLANK(Current_DTE!O53),INDEX(Minutes_by_use_case!$B$2:$B$9,MATCH($B53,Minutes_by_use_case!$A$2:$A$9,0)),Current_DTE!O53),"-")</f>
        <v>0</v>
      </c>
      <c r="P53" s="113">
        <f>IFERROR(IF(ISBLANK(Current_DTE!P53),INDEX(Minutes_by_use_case!$B$2:$B$9,MATCH($B53,Minutes_by_use_case!$A$2:$A$9,0)),Current_DTE!P53),"-")</f>
        <v>0</v>
      </c>
      <c r="Q53" s="113">
        <f>IFERROR(IF(ISBLANK(Current_DTE!Q53),INDEX(Minutes_by_use_case!$B$2:$B$9,MATCH($B53,Minutes_by_use_case!$A$2:$A$9,0)),Current_DTE!Q53),"-")</f>
        <v>0</v>
      </c>
      <c r="R53" s="113">
        <f>IFERROR(IF(ISBLANK(Current_DTE!R53),INDEX(Minutes_by_use_case!$B$2:$B$9,MATCH($B53,Minutes_by_use_case!$A$2:$A$9,0)),Current_DTE!R53),"-")</f>
        <v>0</v>
      </c>
      <c r="S53" s="113">
        <f>IFERROR(IF(ISBLANK(Current_DTE!S53),INDEX(Minutes_by_use_case!$B$2:$B$9,MATCH($B53,Minutes_by_use_case!$A$2:$A$9,0)),Current_DTE!S53),"-")</f>
        <v>0</v>
      </c>
      <c r="T53" s="113">
        <f>IFERROR(IF(ISBLANK(Current_DTE!T53),INDEX(Minutes_by_use_case!$B$2:$B$9,MATCH($B53,Minutes_by_use_case!$A$2:$A$9,0)),Current_DTE!T53),"-")</f>
        <v>0</v>
      </c>
      <c r="U53" s="113">
        <f>IFERROR(IF(ISBLANK(Current_DTE!U53),INDEX(Minutes_by_use_case!$B$2:$B$9,MATCH($B53,Minutes_by_use_case!$A$2:$A$9,0)),Current_DTE!U53),"-")</f>
        <v>0</v>
      </c>
      <c r="V53" s="113">
        <f>IFERROR(IF(ISBLANK(Current_DTE!V53),INDEX(Minutes_by_use_case!$B$2:$B$9,MATCH($B53,Minutes_by_use_case!$A$2:$A$9,0)),Current_DTE!V53),"-")</f>
        <v>0</v>
      </c>
    </row>
    <row r="54" spans="1:22" x14ac:dyDescent="0.3">
      <c r="A54" s="35" t="str">
        <f>lifespans_all!A54</f>
        <v>New</v>
      </c>
      <c r="B54" s="35" t="str">
        <f>lifespans_all!B54</f>
        <v>Mission Operations</v>
      </c>
      <c r="C54" s="113" t="str">
        <f>IFERROR(IF(ISBLANK(Current_DTE!#REF!),INDEX(Minutes_by_use_case!$B$2:$B$9,MATCH($B54,Minutes_by_use_case!$A$2:$A$9,0)),Current_DTE!#REF!),"-")</f>
        <v>-</v>
      </c>
      <c r="D54" s="113" t="str">
        <f>IFERROR(IF(ISBLANK(Current_DTE!D54),INDEX(Minutes_by_use_case!$B$2:$B$9,MATCH($B54,Minutes_by_use_case!$A$2:$A$9,0)),Current_DTE!D54),"-")</f>
        <v>-</v>
      </c>
      <c r="E54" s="113" t="str">
        <f>IFERROR(IF(ISBLANK(Current_DTE!E54),INDEX(Minutes_by_use_case!$B$2:$B$9,MATCH($B54,Minutes_by_use_case!$A$2:$A$9,0)),Current_DTE!E54),"-")</f>
        <v>-</v>
      </c>
      <c r="F54" s="113" t="str">
        <f>IFERROR(IF(ISBLANK(Current_DTE!F54),INDEX(Minutes_by_use_case!$B$2:$B$9,MATCH($B54,Minutes_by_use_case!$A$2:$A$9,0)),Current_DTE!F54),"-")</f>
        <v>-</v>
      </c>
      <c r="G54" s="113" t="str">
        <f>IFERROR(IF(ISBLANK(Current_DTE!G54),INDEX(Minutes_by_use_case!$B$2:$B$9,MATCH($B54,Minutes_by_use_case!$A$2:$A$9,0)),Current_DTE!G54),"-")</f>
        <v>-</v>
      </c>
      <c r="H54" s="113" t="str">
        <f>IFERROR(IF(ISBLANK(Current_DTE!H54),INDEX(Minutes_by_use_case!$B$2:$B$9,MATCH($B54,Minutes_by_use_case!$A$2:$A$9,0)),Current_DTE!H54),"-")</f>
        <v>-</v>
      </c>
      <c r="I54" s="113" t="str">
        <f>IFERROR(IF(ISBLANK(Current_DTE!I54),INDEX(Minutes_by_use_case!$B$2:$B$9,MATCH($B54,Minutes_by_use_case!$A$2:$A$9,0)),Current_DTE!I54),"-")</f>
        <v>-</v>
      </c>
      <c r="J54" s="113" t="str">
        <f>IFERROR(IF(ISBLANK(Current_DTE!J54),INDEX(Minutes_by_use_case!$B$2:$B$9,MATCH($B54,Minutes_by_use_case!$A$2:$A$9,0)),Current_DTE!J54),"-")</f>
        <v>-</v>
      </c>
      <c r="K54" s="113" t="str">
        <f>IFERROR(IF(ISBLANK(Current_DTE!K54),INDEX(Minutes_by_use_case!$B$2:$B$9,MATCH($B54,Minutes_by_use_case!$A$2:$A$9,0)),Current_DTE!K54),"-")</f>
        <v>-</v>
      </c>
      <c r="L54" s="113" t="str">
        <f>IFERROR(IF(ISBLANK(Current_DTE!L54),INDEX(Minutes_by_use_case!$B$2:$B$9,MATCH($B54,Minutes_by_use_case!$A$2:$A$9,0)),Current_DTE!L54),"-")</f>
        <v>-</v>
      </c>
      <c r="M54" s="113" t="str">
        <f>IFERROR(IF(ISBLANK(Current_DTE!M54),INDEX(Minutes_by_use_case!$B$2:$B$9,MATCH($B54,Minutes_by_use_case!$A$2:$A$9,0)),Current_DTE!M54),"-")</f>
        <v>-</v>
      </c>
      <c r="N54" s="113" t="str">
        <f>IFERROR(IF(ISBLANK(Current_DTE!N54),INDEX(Minutes_by_use_case!$B$2:$B$9,MATCH($B54,Minutes_by_use_case!$A$2:$A$9,0)),Current_DTE!N54),"-")</f>
        <v>-</v>
      </c>
      <c r="O54" s="113" t="str">
        <f>IFERROR(IF(ISBLANK(Current_DTE!O54),INDEX(Minutes_by_use_case!$B$2:$B$9,MATCH($B54,Minutes_by_use_case!$A$2:$A$9,0)),Current_DTE!O54),"-")</f>
        <v>-</v>
      </c>
      <c r="P54" s="113" t="str">
        <f>IFERROR(IF(ISBLANK(Current_DTE!P54),INDEX(Minutes_by_use_case!$B$2:$B$9,MATCH($B54,Minutes_by_use_case!$A$2:$A$9,0)),Current_DTE!P54),"-")</f>
        <v>-</v>
      </c>
      <c r="Q54" s="113" t="str">
        <f>IFERROR(IF(ISBLANK(Current_DTE!Q54),INDEX(Minutes_by_use_case!$B$2:$B$9,MATCH($B54,Minutes_by_use_case!$A$2:$A$9,0)),Current_DTE!Q54),"-")</f>
        <v>-</v>
      </c>
      <c r="R54" s="113" t="str">
        <f>IFERROR(IF(ISBLANK(Current_DTE!R54),INDEX(Minutes_by_use_case!$B$2:$B$9,MATCH($B54,Minutes_by_use_case!$A$2:$A$9,0)),Current_DTE!R54),"-")</f>
        <v>-</v>
      </c>
      <c r="S54" s="113" t="str">
        <f>IFERROR(IF(ISBLANK(Current_DTE!S54),INDEX(Minutes_by_use_case!$B$2:$B$9,MATCH($B54,Minutes_by_use_case!$A$2:$A$9,0)),Current_DTE!S54),"-")</f>
        <v>-</v>
      </c>
      <c r="T54" s="113" t="str">
        <f>IFERROR(IF(ISBLANK(Current_DTE!T54),INDEX(Minutes_by_use_case!$B$2:$B$9,MATCH($B54,Minutes_by_use_case!$A$2:$A$9,0)),Current_DTE!T54),"-")</f>
        <v>-</v>
      </c>
      <c r="U54" s="113" t="str">
        <f>IFERROR(IF(ISBLANK(Current_DTE!U54),INDEX(Minutes_by_use_case!$B$2:$B$9,MATCH($B54,Minutes_by_use_case!$A$2:$A$9,0)),Current_DTE!U54),"-")</f>
        <v>-</v>
      </c>
      <c r="V54" s="113" t="str">
        <f>IFERROR(IF(ISBLANK(Current_DTE!V54),INDEX(Minutes_by_use_case!$B$2:$B$9,MATCH($B54,Minutes_by_use_case!$A$2:$A$9,0)),Current_DTE!V54),"-")</f>
        <v>-</v>
      </c>
    </row>
    <row r="55" spans="1:22" x14ac:dyDescent="0.3">
      <c r="A55" s="35" t="str">
        <f>lifespans_all!A55</f>
        <v>New</v>
      </c>
      <c r="B55" s="35" t="str">
        <f>lifespans_all!B55</f>
        <v>Launch Events</v>
      </c>
      <c r="C55" s="113">
        <f>IFERROR(IF(ISBLANK(Current_DTE!C55),INDEX(Minutes_by_use_case!$B$2:$B$9,MATCH($B55,Minutes_by_use_case!$A$2:$A$9,0)),Current_DTE!C55),"-")</f>
        <v>721.11352444444435</v>
      </c>
      <c r="D55" s="113">
        <f>IFERROR(IF(ISBLANK(Current_DTE!D55),INDEX(Minutes_by_use_case!$B$2:$B$9,MATCH($B55,Minutes_by_use_case!$A$2:$A$9,0)),Current_DTE!D55),"-")</f>
        <v>721.11352444444435</v>
      </c>
      <c r="E55" s="113">
        <f>IFERROR(IF(ISBLANK(Current_DTE!E55),INDEX(Minutes_by_use_case!$B$2:$B$9,MATCH($B55,Minutes_by_use_case!$A$2:$A$9,0)),Current_DTE!E55),"-")</f>
        <v>721.11352444444435</v>
      </c>
      <c r="F55" s="113">
        <f>IFERROR(IF(ISBLANK(Current_DTE!F55),INDEX(Minutes_by_use_case!$B$2:$B$9,MATCH($B55,Minutes_by_use_case!$A$2:$A$9,0)),Current_DTE!F55),"-")</f>
        <v>721.11352444444435</v>
      </c>
      <c r="G55" s="113">
        <f>IFERROR(IF(ISBLANK(Current_DTE!G55),INDEX(Minutes_by_use_case!$B$2:$B$9,MATCH($B55,Minutes_by_use_case!$A$2:$A$9,0)),Current_DTE!G55),"-")</f>
        <v>721.11352444444435</v>
      </c>
      <c r="H55" s="113">
        <f>IFERROR(IF(ISBLANK(Current_DTE!H55),INDEX(Minutes_by_use_case!$B$2:$B$9,MATCH($B55,Minutes_by_use_case!$A$2:$A$9,0)),Current_DTE!H55),"-")</f>
        <v>721.11352444444435</v>
      </c>
      <c r="I55" s="113">
        <f>IFERROR(IF(ISBLANK(Current_DTE!I55),INDEX(Minutes_by_use_case!$B$2:$B$9,MATCH($B55,Minutes_by_use_case!$A$2:$A$9,0)),Current_DTE!I55),"-")</f>
        <v>721.11352444444435</v>
      </c>
      <c r="J55" s="113">
        <f>IFERROR(IF(ISBLANK(Current_DTE!J55),INDEX(Minutes_by_use_case!$B$2:$B$9,MATCH($B55,Minutes_by_use_case!$A$2:$A$9,0)),Current_DTE!J55),"-")</f>
        <v>721.11352444444435</v>
      </c>
      <c r="K55" s="113">
        <f>IFERROR(IF(ISBLANK(Current_DTE!K55),INDEX(Minutes_by_use_case!$B$2:$B$9,MATCH($B55,Minutes_by_use_case!$A$2:$A$9,0)),Current_DTE!K55),"-")</f>
        <v>721.11352444444435</v>
      </c>
      <c r="L55" s="113">
        <f>IFERROR(IF(ISBLANK(Current_DTE!L55),INDEX(Minutes_by_use_case!$B$2:$B$9,MATCH($B55,Minutes_by_use_case!$A$2:$A$9,0)),Current_DTE!L55),"-")</f>
        <v>721.11352444444435</v>
      </c>
      <c r="M55" s="113">
        <f>IFERROR(IF(ISBLANK(Current_DTE!M55),INDEX(Minutes_by_use_case!$B$2:$B$9,MATCH($B55,Minutes_by_use_case!$A$2:$A$9,0)),Current_DTE!M55),"-")</f>
        <v>721.11352444444435</v>
      </c>
      <c r="N55" s="113">
        <f>IFERROR(IF(ISBLANK(Current_DTE!N55),INDEX(Minutes_by_use_case!$B$2:$B$9,MATCH($B55,Minutes_by_use_case!$A$2:$A$9,0)),Current_DTE!N55),"-")</f>
        <v>721.11352444444435</v>
      </c>
      <c r="O55" s="113">
        <f>IFERROR(IF(ISBLANK(Current_DTE!O55),INDEX(Minutes_by_use_case!$B$2:$B$9,MATCH($B55,Minutes_by_use_case!$A$2:$A$9,0)),Current_DTE!O55),"-")</f>
        <v>721.11352444444435</v>
      </c>
      <c r="P55" s="113">
        <f>IFERROR(IF(ISBLANK(Current_DTE!P55),INDEX(Minutes_by_use_case!$B$2:$B$9,MATCH($B55,Minutes_by_use_case!$A$2:$A$9,0)),Current_DTE!P55),"-")</f>
        <v>721.11352444444435</v>
      </c>
      <c r="Q55" s="113">
        <f>IFERROR(IF(ISBLANK(Current_DTE!Q55),INDEX(Minutes_by_use_case!$B$2:$B$9,MATCH($B55,Minutes_by_use_case!$A$2:$A$9,0)),Current_DTE!Q55),"-")</f>
        <v>721.11352444444435</v>
      </c>
      <c r="R55" s="113">
        <f>IFERROR(IF(ISBLANK(Current_DTE!R55),INDEX(Minutes_by_use_case!$B$2:$B$9,MATCH($B55,Minutes_by_use_case!$A$2:$A$9,0)),Current_DTE!R55),"-")</f>
        <v>721.11352444444435</v>
      </c>
      <c r="S55" s="113">
        <f>IFERROR(IF(ISBLANK(Current_DTE!S55),INDEX(Minutes_by_use_case!$B$2:$B$9,MATCH($B55,Minutes_by_use_case!$A$2:$A$9,0)),Current_DTE!S55),"-")</f>
        <v>721.11352444444435</v>
      </c>
      <c r="T55" s="113">
        <f>IFERROR(IF(ISBLANK(Current_DTE!T55),INDEX(Minutes_by_use_case!$B$2:$B$9,MATCH($B55,Minutes_by_use_case!$A$2:$A$9,0)),Current_DTE!T55),"-")</f>
        <v>721.11352444444435</v>
      </c>
      <c r="U55" s="113">
        <f>IFERROR(IF(ISBLANK(Current_DTE!U55),INDEX(Minutes_by_use_case!$B$2:$B$9,MATCH($B55,Minutes_by_use_case!$A$2:$A$9,0)),Current_DTE!U55),"-")</f>
        <v>721.11352444444435</v>
      </c>
      <c r="V55" s="113">
        <f>IFERROR(IF(ISBLANK(Current_DTE!V55),INDEX(Minutes_by_use_case!$B$2:$B$9,MATCH($B55,Minutes_by_use_case!$A$2:$A$9,0)),Current_DTE!V55),"-")</f>
        <v>721.11352444444435</v>
      </c>
    </row>
    <row r="56" spans="1:22" x14ac:dyDescent="0.3">
      <c r="A56" s="35" t="str">
        <f>lifespans_all!A56</f>
        <v>New</v>
      </c>
      <c r="B56" s="35" t="str">
        <f>lifespans_all!B56</f>
        <v>Terrestrial &amp; Aerial</v>
      </c>
      <c r="C56" s="113">
        <f>IFERROR(IF(ISBLANK(Current_DTE!C56),INDEX(Minutes_by_use_case!$B$2:$B$9,MATCH($B56,Minutes_by_use_case!$A$2:$A$9,0)),Current_DTE!C56),"-")</f>
        <v>89453.837836666688</v>
      </c>
      <c r="D56" s="113">
        <f>IFERROR(IF(ISBLANK(Current_DTE!D56),INDEX(Minutes_by_use_case!$B$2:$B$9,MATCH($B56,Minutes_by_use_case!$A$2:$A$9,0)),Current_DTE!D56),"-")</f>
        <v>89453.837836666688</v>
      </c>
      <c r="E56" s="113">
        <f>IFERROR(IF(ISBLANK(Current_DTE!E56),INDEX(Minutes_by_use_case!$B$2:$B$9,MATCH($B56,Minutes_by_use_case!$A$2:$A$9,0)),Current_DTE!E56),"-")</f>
        <v>89453.837836666688</v>
      </c>
      <c r="F56" s="113">
        <f>IFERROR(IF(ISBLANK(Current_DTE!F56),INDEX(Minutes_by_use_case!$B$2:$B$9,MATCH($B56,Minutes_by_use_case!$A$2:$A$9,0)),Current_DTE!F56),"-")</f>
        <v>89453.837836666688</v>
      </c>
      <c r="G56" s="113">
        <f>IFERROR(IF(ISBLANK(Current_DTE!G56),INDEX(Minutes_by_use_case!$B$2:$B$9,MATCH($B56,Minutes_by_use_case!$A$2:$A$9,0)),Current_DTE!G56),"-")</f>
        <v>89453.837836666688</v>
      </c>
      <c r="H56" s="113">
        <f>IFERROR(IF(ISBLANK(Current_DTE!H56),INDEX(Minutes_by_use_case!$B$2:$B$9,MATCH($B56,Minutes_by_use_case!$A$2:$A$9,0)),Current_DTE!H56),"-")</f>
        <v>89453.837836666688</v>
      </c>
      <c r="I56" s="113">
        <f>IFERROR(IF(ISBLANK(Current_DTE!I56),INDEX(Minutes_by_use_case!$B$2:$B$9,MATCH($B56,Minutes_by_use_case!$A$2:$A$9,0)),Current_DTE!I56),"-")</f>
        <v>89453.837836666688</v>
      </c>
      <c r="J56" s="113">
        <f>IFERROR(IF(ISBLANK(Current_DTE!J56),INDEX(Minutes_by_use_case!$B$2:$B$9,MATCH($B56,Minutes_by_use_case!$A$2:$A$9,0)),Current_DTE!J56),"-")</f>
        <v>89453.837836666688</v>
      </c>
      <c r="K56" s="113">
        <f>IFERROR(IF(ISBLANK(Current_DTE!K56),INDEX(Minutes_by_use_case!$B$2:$B$9,MATCH($B56,Minutes_by_use_case!$A$2:$A$9,0)),Current_DTE!K56),"-")</f>
        <v>89453.837836666688</v>
      </c>
      <c r="L56" s="113">
        <f>IFERROR(IF(ISBLANK(Current_DTE!L56),INDEX(Minutes_by_use_case!$B$2:$B$9,MATCH($B56,Minutes_by_use_case!$A$2:$A$9,0)),Current_DTE!L56),"-")</f>
        <v>89453.837836666688</v>
      </c>
      <c r="M56" s="113">
        <f>IFERROR(IF(ISBLANK(Current_DTE!M56),INDEX(Minutes_by_use_case!$B$2:$B$9,MATCH($B56,Minutes_by_use_case!$A$2:$A$9,0)),Current_DTE!M56),"-")</f>
        <v>89453.837836666688</v>
      </c>
      <c r="N56" s="113">
        <f>IFERROR(IF(ISBLANK(Current_DTE!N56),INDEX(Minutes_by_use_case!$B$2:$B$9,MATCH($B56,Minutes_by_use_case!$A$2:$A$9,0)),Current_DTE!N56),"-")</f>
        <v>89453.837836666688</v>
      </c>
      <c r="O56" s="113">
        <f>IFERROR(IF(ISBLANK(Current_DTE!O56),INDEX(Minutes_by_use_case!$B$2:$B$9,MATCH($B56,Minutes_by_use_case!$A$2:$A$9,0)),Current_DTE!O56),"-")</f>
        <v>89453.837836666688</v>
      </c>
      <c r="P56" s="113">
        <f>IFERROR(IF(ISBLANK(Current_DTE!P56),INDEX(Minutes_by_use_case!$B$2:$B$9,MATCH($B56,Minutes_by_use_case!$A$2:$A$9,0)),Current_DTE!P56),"-")</f>
        <v>89453.837836666688</v>
      </c>
      <c r="Q56" s="113">
        <f>IFERROR(IF(ISBLANK(Current_DTE!Q56),INDEX(Minutes_by_use_case!$B$2:$B$9,MATCH($B56,Minutes_by_use_case!$A$2:$A$9,0)),Current_DTE!Q56),"-")</f>
        <v>89453.837836666688</v>
      </c>
      <c r="R56" s="113">
        <f>IFERROR(IF(ISBLANK(Current_DTE!R56),INDEX(Minutes_by_use_case!$B$2:$B$9,MATCH($B56,Minutes_by_use_case!$A$2:$A$9,0)),Current_DTE!R56),"-")</f>
        <v>89453.837836666688</v>
      </c>
      <c r="S56" s="113">
        <f>IFERROR(IF(ISBLANK(Current_DTE!S56),INDEX(Minutes_by_use_case!$B$2:$B$9,MATCH($B56,Minutes_by_use_case!$A$2:$A$9,0)),Current_DTE!S56),"-")</f>
        <v>89453.837836666688</v>
      </c>
      <c r="T56" s="113">
        <f>IFERROR(IF(ISBLANK(Current_DTE!T56),INDEX(Minutes_by_use_case!$B$2:$B$9,MATCH($B56,Minutes_by_use_case!$A$2:$A$9,0)),Current_DTE!T56),"-")</f>
        <v>89453.837836666688</v>
      </c>
      <c r="U56" s="113">
        <f>IFERROR(IF(ISBLANK(Current_DTE!U56),INDEX(Minutes_by_use_case!$B$2:$B$9,MATCH($B56,Minutes_by_use_case!$A$2:$A$9,0)),Current_DTE!U56),"-")</f>
        <v>89453.837836666688</v>
      </c>
      <c r="V56" s="113">
        <f>IFERROR(IF(ISBLANK(Current_DTE!V56),INDEX(Minutes_by_use_case!$B$2:$B$9,MATCH($B56,Minutes_by_use_case!$A$2:$A$9,0)),Current_DTE!V56),"-")</f>
        <v>89453.837836666688</v>
      </c>
    </row>
    <row r="57" spans="1:22" x14ac:dyDescent="0.3">
      <c r="C57" s="22"/>
      <c r="D57" s="22"/>
      <c r="E57" s="22"/>
      <c r="F57" s="22"/>
      <c r="G57" s="22"/>
      <c r="H57" s="22"/>
      <c r="I57" s="22"/>
      <c r="J57" s="22"/>
      <c r="K57" s="22"/>
      <c r="L57" s="22"/>
      <c r="M57" s="22"/>
      <c r="N57" s="22"/>
      <c r="O57" s="22"/>
      <c r="P57" s="22"/>
      <c r="Q57" s="22"/>
      <c r="R57" s="22"/>
      <c r="S57" s="22"/>
      <c r="T57" s="22"/>
      <c r="U57" s="22"/>
      <c r="V57" s="22"/>
    </row>
    <row r="58" spans="1:22" x14ac:dyDescent="0.3">
      <c r="A58" s="104" t="s">
        <v>154</v>
      </c>
      <c r="C58" s="22"/>
      <c r="D58" s="22"/>
      <c r="E58" s="22"/>
      <c r="F58" s="22"/>
      <c r="G58" s="22"/>
      <c r="H58" s="22"/>
      <c r="I58" s="22"/>
      <c r="J58" s="22"/>
      <c r="K58" s="22"/>
      <c r="L58" s="22"/>
      <c r="M58" s="22"/>
      <c r="N58" s="22"/>
      <c r="O58" s="22"/>
      <c r="P58" s="22"/>
      <c r="Q58" s="22"/>
      <c r="R58" s="22"/>
      <c r="S58" s="22"/>
      <c r="T58" s="22"/>
      <c r="U58" s="22"/>
      <c r="V58" s="22"/>
    </row>
    <row r="59" spans="1:22" x14ac:dyDescent="0.3">
      <c r="C59" s="22"/>
      <c r="D59" s="22"/>
      <c r="E59" s="22"/>
      <c r="F59" s="22"/>
      <c r="G59" s="22"/>
      <c r="H59" s="22"/>
      <c r="I59" s="22"/>
      <c r="J59" s="22"/>
      <c r="K59" s="22"/>
      <c r="L59" s="22"/>
      <c r="M59" s="22"/>
      <c r="N59" s="22"/>
      <c r="O59" s="22"/>
      <c r="P59" s="22"/>
      <c r="Q59" s="22"/>
      <c r="R59" s="22"/>
      <c r="S59" s="22"/>
      <c r="T59" s="22"/>
      <c r="U59" s="22"/>
      <c r="V59" s="22"/>
    </row>
    <row r="60" spans="1:22" x14ac:dyDescent="0.3">
      <c r="C60" s="22"/>
      <c r="D60" s="22"/>
      <c r="E60" s="22"/>
      <c r="F60" s="22"/>
      <c r="G60" s="22"/>
      <c r="H60" s="22"/>
      <c r="I60" s="22"/>
      <c r="J60" s="22"/>
      <c r="K60" s="22"/>
      <c r="L60" s="22"/>
      <c r="M60" s="22"/>
      <c r="N60" s="22"/>
      <c r="O60" s="22"/>
      <c r="P60" s="22"/>
      <c r="Q60" s="22"/>
      <c r="R60" s="22"/>
      <c r="S60" s="22"/>
      <c r="T60" s="22"/>
      <c r="U60" s="22"/>
      <c r="V60" s="22"/>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4603A-5154-43C7-B277-1B55F054D077}">
  <sheetPr codeName="Sheet10">
    <tabColor rgb="FFFFFF00"/>
  </sheetPr>
  <dimension ref="A1:V240"/>
  <sheetViews>
    <sheetView zoomScaleNormal="100" workbookViewId="0">
      <selection activeCell="H71" sqref="H71"/>
    </sheetView>
  </sheetViews>
  <sheetFormatPr defaultRowHeight="13.8" x14ac:dyDescent="0.25"/>
  <cols>
    <col min="1" max="1" width="17.109375" style="3" customWidth="1"/>
    <col min="2" max="2" width="57.6640625" style="3" customWidth="1"/>
    <col min="3" max="7" width="12.21875" style="90" bestFit="1" customWidth="1"/>
    <col min="8" max="22" width="9.44140625" style="90" customWidth="1"/>
    <col min="23" max="16384" width="8.88671875" style="3"/>
  </cols>
  <sheetData>
    <row r="1" spans="1:22" s="12" customFormat="1" x14ac:dyDescent="0.25">
      <c r="A1" s="33" t="s">
        <v>32</v>
      </c>
      <c r="B1" s="33"/>
      <c r="C1" s="33">
        <v>2021</v>
      </c>
      <c r="D1" s="34">
        <v>2022</v>
      </c>
      <c r="E1" s="33">
        <v>2023</v>
      </c>
      <c r="F1" s="34">
        <v>2024</v>
      </c>
      <c r="G1" s="33">
        <v>2025</v>
      </c>
      <c r="H1" s="34">
        <v>2026</v>
      </c>
      <c r="I1" s="33">
        <v>2027</v>
      </c>
      <c r="J1" s="34">
        <v>2028</v>
      </c>
      <c r="K1" s="33">
        <v>2029</v>
      </c>
      <c r="L1" s="34">
        <v>2030</v>
      </c>
      <c r="M1" s="33">
        <v>2031</v>
      </c>
      <c r="N1" s="34">
        <v>2032</v>
      </c>
      <c r="O1" s="33">
        <v>2033</v>
      </c>
      <c r="P1" s="34">
        <v>2034</v>
      </c>
      <c r="Q1" s="33">
        <v>2035</v>
      </c>
      <c r="R1" s="34">
        <v>2036</v>
      </c>
      <c r="S1" s="33">
        <v>2037</v>
      </c>
      <c r="T1" s="34">
        <v>2038</v>
      </c>
      <c r="U1" s="33">
        <v>2039</v>
      </c>
      <c r="V1" s="34">
        <v>2040</v>
      </c>
    </row>
    <row r="2" spans="1:22" x14ac:dyDescent="0.25">
      <c r="A2" s="35" t="s">
        <v>63</v>
      </c>
      <c r="B2" s="36" t="s">
        <v>57</v>
      </c>
      <c r="C2" s="113">
        <f>IFERROR(lifespans_all!C2*DTE_mission_minutes!C2,"-")</f>
        <v>133409.35004928565</v>
      </c>
      <c r="D2" s="113">
        <f>IFERROR(lifespans_all!D2*DTE_mission_minutes!D2,"-")</f>
        <v>133409.35004928565</v>
      </c>
      <c r="E2" s="113">
        <f>IFERROR(lifespans_all!E2*DTE_mission_minutes!E2,"-")</f>
        <v>0</v>
      </c>
      <c r="F2" s="113">
        <f>IFERROR(lifespans_all!F2*DTE_mission_minutes!F2,"-")</f>
        <v>0</v>
      </c>
      <c r="G2" s="113">
        <f>IFERROR(lifespans_all!G2*DTE_mission_minutes!G2,"-")</f>
        <v>0</v>
      </c>
      <c r="H2" s="113">
        <f>IFERROR(lifespans_all!H2*DTE_mission_minutes!H2,"-")</f>
        <v>0</v>
      </c>
      <c r="I2" s="113">
        <f>IFERROR(lifespans_all!I2*DTE_mission_minutes!I2,"-")</f>
        <v>0</v>
      </c>
      <c r="J2" s="113">
        <f>IFERROR(lifespans_all!J2*DTE_mission_minutes!J2,"-")</f>
        <v>0</v>
      </c>
      <c r="K2" s="113">
        <f>IFERROR(lifespans_all!K2*DTE_mission_minutes!K2,"-")</f>
        <v>0</v>
      </c>
      <c r="L2" s="113">
        <f>IFERROR(lifespans_all!L2*DTE_mission_minutes!L2,"-")</f>
        <v>0</v>
      </c>
      <c r="M2" s="113">
        <f>IFERROR(lifespans_all!M2*DTE_mission_minutes!M2,"-")</f>
        <v>0</v>
      </c>
      <c r="N2" s="113">
        <f>IFERROR(lifespans_all!N2*DTE_mission_minutes!N2,"-")</f>
        <v>0</v>
      </c>
      <c r="O2" s="113">
        <f>IFERROR(lifespans_all!O2*DTE_mission_minutes!O2,"-")</f>
        <v>0</v>
      </c>
      <c r="P2" s="113">
        <f>IFERROR(lifespans_all!P2*DTE_mission_minutes!P2,"-")</f>
        <v>0</v>
      </c>
      <c r="Q2" s="113">
        <f>IFERROR(lifespans_all!Q2*DTE_mission_minutes!Q2,"-")</f>
        <v>0</v>
      </c>
      <c r="R2" s="113">
        <f>IFERROR(lifespans_all!R2*DTE_mission_minutes!R2,"-")</f>
        <v>0</v>
      </c>
      <c r="S2" s="113">
        <f>IFERROR(lifespans_all!S2*DTE_mission_minutes!S2,"-")</f>
        <v>0</v>
      </c>
      <c r="T2" s="113">
        <f>IFERROR(lifespans_all!T2*DTE_mission_minutes!T2,"-")</f>
        <v>0</v>
      </c>
      <c r="U2" s="113">
        <f>IFERROR(lifespans_all!U2*DTE_mission_minutes!U2,"-")</f>
        <v>0</v>
      </c>
      <c r="V2" s="113">
        <f>IFERROR(lifespans_all!V2*DTE_mission_minutes!V2,"-")</f>
        <v>0</v>
      </c>
    </row>
    <row r="3" spans="1:22" x14ac:dyDescent="0.25">
      <c r="A3" s="35" t="s">
        <v>33</v>
      </c>
      <c r="B3" s="36" t="s">
        <v>57</v>
      </c>
      <c r="C3" s="113">
        <f>IFERROR(lifespans_all!C3*DTE_mission_minutes!C3,"-")</f>
        <v>2249.4702694444441</v>
      </c>
      <c r="D3" s="113">
        <f>IFERROR(lifespans_all!D3*DTE_mission_minutes!D3,"-")</f>
        <v>1189.7750000000001</v>
      </c>
      <c r="E3" s="113">
        <f>IFERROR(lifespans_all!E3*DTE_mission_minutes!E3,"-")</f>
        <v>649.57638888888891</v>
      </c>
      <c r="F3" s="113">
        <f>IFERROR(lifespans_all!F3*DTE_mission_minutes!F3,"-")</f>
        <v>1663.1641649999997</v>
      </c>
      <c r="G3" s="113">
        <f>IFERROR(lifespans_all!G3*DTE_mission_minutes!G3,"-")</f>
        <v>0</v>
      </c>
      <c r="H3" s="113">
        <f>IFERROR(lifespans_all!H3*DTE_mission_minutes!H3,"-")</f>
        <v>0</v>
      </c>
      <c r="I3" s="113">
        <f>IFERROR(lifespans_all!I3*DTE_mission_minutes!I3,"-")</f>
        <v>0</v>
      </c>
      <c r="J3" s="113">
        <f>IFERROR(lifespans_all!J3*DTE_mission_minutes!J3,"-")</f>
        <v>0</v>
      </c>
      <c r="K3" s="113">
        <f>IFERROR(lifespans_all!K3*DTE_mission_minutes!K3,"-")</f>
        <v>0</v>
      </c>
      <c r="L3" s="113">
        <f>IFERROR(lifespans_all!L3*DTE_mission_minutes!L3,"-")</f>
        <v>0</v>
      </c>
      <c r="M3" s="113">
        <f>IFERROR(lifespans_all!M3*DTE_mission_minutes!M3,"-")</f>
        <v>0</v>
      </c>
      <c r="N3" s="113">
        <f>IFERROR(lifespans_all!N3*DTE_mission_minutes!N3,"-")</f>
        <v>0</v>
      </c>
      <c r="O3" s="113">
        <f>IFERROR(lifespans_all!O3*DTE_mission_minutes!O3,"-")</f>
        <v>0</v>
      </c>
      <c r="P3" s="113">
        <f>IFERROR(lifespans_all!P3*DTE_mission_minutes!P3,"-")</f>
        <v>0</v>
      </c>
      <c r="Q3" s="113">
        <f>IFERROR(lifespans_all!Q3*DTE_mission_minutes!Q3,"-")</f>
        <v>0</v>
      </c>
      <c r="R3" s="113">
        <f>IFERROR(lifespans_all!R3*DTE_mission_minutes!R3,"-")</f>
        <v>0</v>
      </c>
      <c r="S3" s="113">
        <f>IFERROR(lifespans_all!S3*DTE_mission_minutes!S3,"-")</f>
        <v>0</v>
      </c>
      <c r="T3" s="113">
        <f>IFERROR(lifespans_all!T3*DTE_mission_minutes!T3,"-")</f>
        <v>0</v>
      </c>
      <c r="U3" s="113">
        <f>IFERROR(lifespans_all!U3*DTE_mission_minutes!U3,"-")</f>
        <v>0</v>
      </c>
      <c r="V3" s="113">
        <f>IFERROR(lifespans_all!V3*DTE_mission_minutes!V3,"-")</f>
        <v>0</v>
      </c>
    </row>
    <row r="4" spans="1:22" x14ac:dyDescent="0.25">
      <c r="A4" s="35" t="s">
        <v>65</v>
      </c>
      <c r="B4" s="36" t="s">
        <v>57</v>
      </c>
      <c r="C4" s="113">
        <f>IFERROR(lifespans_all!C4*DTE_mission_minutes!C4,"-")</f>
        <v>1151.5091666666667</v>
      </c>
      <c r="D4" s="113">
        <f>IFERROR(lifespans_all!D4*DTE_mission_minutes!D4,"-")</f>
        <v>1164.4527777777778</v>
      </c>
      <c r="E4" s="113">
        <f>IFERROR(lifespans_all!E4*DTE_mission_minutes!E4,"-")</f>
        <v>862.00805555555553</v>
      </c>
      <c r="F4" s="113">
        <f>IFERROR(lifespans_all!F4*DTE_mission_minutes!F4,"-")</f>
        <v>1093.0107777777775</v>
      </c>
      <c r="G4" s="113">
        <f>IFERROR(lifespans_all!G4*DTE_mission_minutes!G4,"-")</f>
        <v>1093.0107777777775</v>
      </c>
      <c r="H4" s="113">
        <f>IFERROR(lifespans_all!H4*DTE_mission_minutes!H4,"-")</f>
        <v>1093.0107777777775</v>
      </c>
      <c r="I4" s="113">
        <f>IFERROR(lifespans_all!I4*DTE_mission_minutes!I4,"-")</f>
        <v>0</v>
      </c>
      <c r="J4" s="113">
        <f>IFERROR(lifespans_all!J4*DTE_mission_minutes!J4,"-")</f>
        <v>0</v>
      </c>
      <c r="K4" s="113">
        <f>IFERROR(lifespans_all!K4*DTE_mission_minutes!K4,"-")</f>
        <v>0</v>
      </c>
      <c r="L4" s="113">
        <f>IFERROR(lifespans_all!L4*DTE_mission_minutes!L4,"-")</f>
        <v>0</v>
      </c>
      <c r="M4" s="113">
        <f>IFERROR(lifespans_all!M4*DTE_mission_minutes!M4,"-")</f>
        <v>0</v>
      </c>
      <c r="N4" s="113">
        <f>IFERROR(lifespans_all!N4*DTE_mission_minutes!N4,"-")</f>
        <v>0</v>
      </c>
      <c r="O4" s="113">
        <f>IFERROR(lifespans_all!O4*DTE_mission_minutes!O4,"-")</f>
        <v>0</v>
      </c>
      <c r="P4" s="113">
        <f>IFERROR(lifespans_all!P4*DTE_mission_minutes!P4,"-")</f>
        <v>0</v>
      </c>
      <c r="Q4" s="113">
        <f>IFERROR(lifespans_all!Q4*DTE_mission_minutes!Q4,"-")</f>
        <v>0</v>
      </c>
      <c r="R4" s="113">
        <f>IFERROR(lifespans_all!R4*DTE_mission_minutes!R4,"-")</f>
        <v>0</v>
      </c>
      <c r="S4" s="113">
        <f>IFERROR(lifespans_all!S4*DTE_mission_minutes!S4,"-")</f>
        <v>0</v>
      </c>
      <c r="T4" s="113">
        <f>IFERROR(lifespans_all!T4*DTE_mission_minutes!T4,"-")</f>
        <v>0</v>
      </c>
      <c r="U4" s="113">
        <f>IFERROR(lifespans_all!U4*DTE_mission_minutes!U4,"-")</f>
        <v>0</v>
      </c>
      <c r="V4" s="113">
        <f>IFERROR(lifespans_all!V4*DTE_mission_minutes!V4,"-")</f>
        <v>0</v>
      </c>
    </row>
    <row r="5" spans="1:22" x14ac:dyDescent="0.25">
      <c r="A5" s="35" t="s">
        <v>66</v>
      </c>
      <c r="B5" s="42" t="s">
        <v>59</v>
      </c>
      <c r="C5" s="113">
        <f>IFERROR(lifespans_all!C5*DTE_mission_minutes!C5,"-")</f>
        <v>171572.29579277776</v>
      </c>
      <c r="D5" s="113">
        <f>IFERROR(lifespans_all!D5*DTE_mission_minutes!D5,"-")</f>
        <v>171572.29579277776</v>
      </c>
      <c r="E5" s="113">
        <f>IFERROR(lifespans_all!E5*DTE_mission_minutes!E5,"-")</f>
        <v>171572.29579277776</v>
      </c>
      <c r="F5" s="113">
        <f>IFERROR(lifespans_all!F5*DTE_mission_minutes!F5,"-")</f>
        <v>171572.29579277776</v>
      </c>
      <c r="G5" s="113">
        <f>IFERROR(lifespans_all!G5*DTE_mission_minutes!G5,"-")</f>
        <v>171572.29579277776</v>
      </c>
      <c r="H5" s="113">
        <f>IFERROR(lifespans_all!H5*DTE_mission_minutes!H5,"-")</f>
        <v>171572.29579277776</v>
      </c>
      <c r="I5" s="113">
        <f>IFERROR(lifespans_all!I5*DTE_mission_minutes!I5,"-")</f>
        <v>171572.29579277776</v>
      </c>
      <c r="J5" s="113">
        <f>IFERROR(lifespans_all!J5*DTE_mission_minutes!J5,"-")</f>
        <v>171572.29579277776</v>
      </c>
      <c r="K5" s="113">
        <f>IFERROR(lifespans_all!K5*DTE_mission_minutes!K5,"-")</f>
        <v>171572.29579277776</v>
      </c>
      <c r="L5" s="113">
        <f>IFERROR(lifespans_all!L5*DTE_mission_minutes!L5,"-")</f>
        <v>171572.29579277776</v>
      </c>
      <c r="M5" s="113">
        <f>IFERROR(lifespans_all!M5*DTE_mission_minutes!M5,"-")</f>
        <v>171572.29579277776</v>
      </c>
      <c r="N5" s="113">
        <f>IFERROR(lifespans_all!N5*DTE_mission_minutes!N5,"-")</f>
        <v>171572.29579277776</v>
      </c>
      <c r="O5" s="113">
        <f>IFERROR(lifespans_all!O5*DTE_mission_minutes!O5,"-")</f>
        <v>171572.29579277776</v>
      </c>
      <c r="P5" s="113">
        <f>IFERROR(lifespans_all!P5*DTE_mission_minutes!P5,"-")</f>
        <v>171572.29579277776</v>
      </c>
      <c r="Q5" s="113">
        <f>IFERROR(lifespans_all!Q5*DTE_mission_minutes!Q5,"-")</f>
        <v>171572.29579277776</v>
      </c>
      <c r="R5" s="113">
        <f>IFERROR(lifespans_all!R5*DTE_mission_minutes!R5,"-")</f>
        <v>171572.29579277776</v>
      </c>
      <c r="S5" s="113">
        <f>IFERROR(lifespans_all!S5*DTE_mission_minutes!S5,"-")</f>
        <v>171572.29579277776</v>
      </c>
      <c r="T5" s="113">
        <f>IFERROR(lifespans_all!T5*DTE_mission_minutes!T5,"-")</f>
        <v>171572.29579277776</v>
      </c>
      <c r="U5" s="113">
        <f>IFERROR(lifespans_all!U5*DTE_mission_minutes!U5,"-")</f>
        <v>171572.29579277776</v>
      </c>
      <c r="V5" s="113">
        <f>IFERROR(lifespans_all!V5*DTE_mission_minutes!V5,"-")</f>
        <v>171572.29579277776</v>
      </c>
    </row>
    <row r="6" spans="1:22" x14ac:dyDescent="0.25">
      <c r="A6" s="35" t="s">
        <v>67</v>
      </c>
      <c r="B6" s="43" t="s">
        <v>58</v>
      </c>
      <c r="C6" s="113">
        <f>IFERROR(lifespans_all!C6*DTE_mission_minutes!C6,"-")</f>
        <v>30.559216666666664</v>
      </c>
      <c r="D6" s="113">
        <f>IFERROR(lifespans_all!D6*DTE_mission_minutes!D6,"-")</f>
        <v>69.774163888888879</v>
      </c>
      <c r="E6" s="113">
        <f>IFERROR(lifespans_all!E6*DTE_mission_minutes!E6,"-")</f>
        <v>18.289311111111111</v>
      </c>
      <c r="F6" s="113">
        <f>IFERROR(lifespans_all!F6*DTE_mission_minutes!F6,"-")</f>
        <v>35.440637222222215</v>
      </c>
      <c r="G6" s="113">
        <f>IFERROR(lifespans_all!G6*DTE_mission_minutes!G6,"-")</f>
        <v>0</v>
      </c>
      <c r="H6" s="113">
        <f>IFERROR(lifespans_all!H6*DTE_mission_minutes!H6,"-")</f>
        <v>0</v>
      </c>
      <c r="I6" s="113">
        <f>IFERROR(lifespans_all!I6*DTE_mission_minutes!I6,"-")</f>
        <v>0</v>
      </c>
      <c r="J6" s="113">
        <f>IFERROR(lifespans_all!J6*DTE_mission_minutes!J6,"-")</f>
        <v>0</v>
      </c>
      <c r="K6" s="113">
        <f>IFERROR(lifespans_all!K6*DTE_mission_minutes!K6,"-")</f>
        <v>0</v>
      </c>
      <c r="L6" s="113">
        <f>IFERROR(lifespans_all!L6*DTE_mission_minutes!L6,"-")</f>
        <v>0</v>
      </c>
      <c r="M6" s="113">
        <f>IFERROR(lifespans_all!M6*DTE_mission_minutes!M6,"-")</f>
        <v>0</v>
      </c>
      <c r="N6" s="113">
        <f>IFERROR(lifespans_all!N6*DTE_mission_minutes!N6,"-")</f>
        <v>0</v>
      </c>
      <c r="O6" s="113">
        <f>IFERROR(lifespans_all!O6*DTE_mission_minutes!O6,"-")</f>
        <v>0</v>
      </c>
      <c r="P6" s="113">
        <f>IFERROR(lifespans_all!P6*DTE_mission_minutes!P6,"-")</f>
        <v>0</v>
      </c>
      <c r="Q6" s="113">
        <f>IFERROR(lifespans_all!Q6*DTE_mission_minutes!Q6,"-")</f>
        <v>0</v>
      </c>
      <c r="R6" s="113">
        <f>IFERROR(lifespans_all!R6*DTE_mission_minutes!R6,"-")</f>
        <v>0</v>
      </c>
      <c r="S6" s="113">
        <f>IFERROR(lifespans_all!S6*DTE_mission_minutes!S6,"-")</f>
        <v>0</v>
      </c>
      <c r="T6" s="113">
        <f>IFERROR(lifespans_all!T6*DTE_mission_minutes!T6,"-")</f>
        <v>0</v>
      </c>
      <c r="U6" s="113">
        <f>IFERROR(lifespans_all!U6*DTE_mission_minutes!U6,"-")</f>
        <v>0</v>
      </c>
      <c r="V6" s="113">
        <f>IFERROR(lifespans_all!V6*DTE_mission_minutes!V6,"-")</f>
        <v>0</v>
      </c>
    </row>
    <row r="7" spans="1:22" x14ac:dyDescent="0.25">
      <c r="A7" s="35" t="s">
        <v>68</v>
      </c>
      <c r="B7" s="36" t="s">
        <v>57</v>
      </c>
      <c r="C7" s="113">
        <f>IFERROR(lifespans_all!C7*DTE_mission_minutes!C7,"-")</f>
        <v>667.42555555555555</v>
      </c>
      <c r="D7" s="113">
        <f>IFERROR(lifespans_all!D7*DTE_mission_minutes!D7,"-")</f>
        <v>707.53916666666669</v>
      </c>
      <c r="E7" s="113">
        <f>IFERROR(lifespans_all!E7*DTE_mission_minutes!E7,"-")</f>
        <v>608.43833333333339</v>
      </c>
      <c r="F7" s="113">
        <f>IFERROR(lifespans_all!F7*DTE_mission_minutes!F7,"-")</f>
        <v>671.11811111111115</v>
      </c>
      <c r="G7" s="113">
        <f>IFERROR(lifespans_all!G7*DTE_mission_minutes!G7,"-")</f>
        <v>671.11811111111115</v>
      </c>
      <c r="H7" s="113">
        <f>IFERROR(lifespans_all!H7*DTE_mission_minutes!H7,"-")</f>
        <v>671.11811111111115</v>
      </c>
      <c r="I7" s="113">
        <f>IFERROR(lifespans_all!I7*DTE_mission_minutes!I7,"-")</f>
        <v>0</v>
      </c>
      <c r="J7" s="113">
        <f>IFERROR(lifespans_all!J7*DTE_mission_minutes!J7,"-")</f>
        <v>0</v>
      </c>
      <c r="K7" s="113">
        <f>IFERROR(lifespans_all!K7*DTE_mission_minutes!K7,"-")</f>
        <v>0</v>
      </c>
      <c r="L7" s="113">
        <f>IFERROR(lifespans_all!L7*DTE_mission_minutes!L7,"-")</f>
        <v>0</v>
      </c>
      <c r="M7" s="113">
        <f>IFERROR(lifespans_all!M7*DTE_mission_minutes!M7,"-")</f>
        <v>0</v>
      </c>
      <c r="N7" s="113">
        <f>IFERROR(lifespans_all!N7*DTE_mission_minutes!N7,"-")</f>
        <v>0</v>
      </c>
      <c r="O7" s="113">
        <f>IFERROR(lifespans_all!O7*DTE_mission_minutes!O7,"-")</f>
        <v>0</v>
      </c>
      <c r="P7" s="113">
        <f>IFERROR(lifespans_all!P7*DTE_mission_minutes!P7,"-")</f>
        <v>0</v>
      </c>
      <c r="Q7" s="113">
        <f>IFERROR(lifespans_all!Q7*DTE_mission_minutes!Q7,"-")</f>
        <v>0</v>
      </c>
      <c r="R7" s="113">
        <f>IFERROR(lifespans_all!R7*DTE_mission_minutes!R7,"-")</f>
        <v>0</v>
      </c>
      <c r="S7" s="113">
        <f>IFERROR(lifespans_all!S7*DTE_mission_minutes!S7,"-")</f>
        <v>0</v>
      </c>
      <c r="T7" s="113">
        <f>IFERROR(lifespans_all!T7*DTE_mission_minutes!T7,"-")</f>
        <v>0</v>
      </c>
      <c r="U7" s="113">
        <f>IFERROR(lifespans_all!U7*DTE_mission_minutes!U7,"-")</f>
        <v>0</v>
      </c>
      <c r="V7" s="113">
        <f>IFERROR(lifespans_all!V7*DTE_mission_minutes!V7,"-")</f>
        <v>0</v>
      </c>
    </row>
    <row r="8" spans="1:22" x14ac:dyDescent="0.25">
      <c r="A8" s="35" t="s">
        <v>34</v>
      </c>
      <c r="B8" s="44" t="s">
        <v>64</v>
      </c>
      <c r="C8" s="113">
        <f>IFERROR(lifespans_all!C8*DTE_mission_minutes!C8,"-")</f>
        <v>508.14004722222222</v>
      </c>
      <c r="D8" s="113">
        <f>IFERROR(lifespans_all!D8*DTE_mission_minutes!D8,"-")</f>
        <v>377.5913888888889</v>
      </c>
      <c r="E8" s="113">
        <f>IFERROR(lifespans_all!E8*DTE_mission_minutes!E8,"-")</f>
        <v>307.24861111111113</v>
      </c>
      <c r="F8" s="113">
        <f>IFERROR(lifespans_all!F8*DTE_mission_minutes!F8,"-")</f>
        <v>392.20349666666669</v>
      </c>
      <c r="G8" s="113">
        <f>IFERROR(lifespans_all!G8*DTE_mission_minutes!G8,"-")</f>
        <v>392.20349666666669</v>
      </c>
      <c r="H8" s="113">
        <f>IFERROR(lifespans_all!H8*DTE_mission_minutes!H8,"-")</f>
        <v>392.20349666666669</v>
      </c>
      <c r="I8" s="113">
        <f>IFERROR(lifespans_all!I8*DTE_mission_minutes!I8,"-")</f>
        <v>392.20349666666669</v>
      </c>
      <c r="J8" s="113">
        <f>IFERROR(lifespans_all!J8*DTE_mission_minutes!J8,"-")</f>
        <v>392.20349666666669</v>
      </c>
      <c r="K8" s="113">
        <f>IFERROR(lifespans_all!K8*DTE_mission_minutes!K8,"-")</f>
        <v>392.20349666666669</v>
      </c>
      <c r="L8" s="113">
        <f>IFERROR(lifespans_all!L8*DTE_mission_minutes!L8,"-")</f>
        <v>392.20349666666669</v>
      </c>
      <c r="M8" s="113">
        <f>IFERROR(lifespans_all!M8*DTE_mission_minutes!M8,"-")</f>
        <v>392.20349666666669</v>
      </c>
      <c r="N8" s="113">
        <f>IFERROR(lifespans_all!N8*DTE_mission_minutes!N8,"-")</f>
        <v>392.20349666666669</v>
      </c>
      <c r="O8" s="113">
        <f>IFERROR(lifespans_all!O8*DTE_mission_minutes!O8,"-")</f>
        <v>392.20349666666669</v>
      </c>
      <c r="P8" s="113">
        <f>IFERROR(lifespans_all!P8*DTE_mission_minutes!P8,"-")</f>
        <v>392.20349666666669</v>
      </c>
      <c r="Q8" s="113">
        <f>IFERROR(lifespans_all!Q8*DTE_mission_minutes!Q8,"-")</f>
        <v>392.20349666666669</v>
      </c>
      <c r="R8" s="113">
        <f>IFERROR(lifespans_all!R8*DTE_mission_minutes!R8,"-")</f>
        <v>392.20349666666669</v>
      </c>
      <c r="S8" s="113">
        <f>IFERROR(lifespans_all!S8*DTE_mission_minutes!S8,"-")</f>
        <v>392.20349666666669</v>
      </c>
      <c r="T8" s="113">
        <f>IFERROR(lifespans_all!T8*DTE_mission_minutes!T8,"-")</f>
        <v>392.20349666666669</v>
      </c>
      <c r="U8" s="113">
        <f>IFERROR(lifespans_all!U8*DTE_mission_minutes!U8,"-")</f>
        <v>392.20349666666669</v>
      </c>
      <c r="V8" s="113">
        <f>IFERROR(lifespans_all!V8*DTE_mission_minutes!V8,"-")</f>
        <v>392.20349666666669</v>
      </c>
    </row>
    <row r="9" spans="1:22" x14ac:dyDescent="0.25">
      <c r="A9" s="35" t="s">
        <v>69</v>
      </c>
      <c r="B9" s="36" t="s">
        <v>57</v>
      </c>
      <c r="C9" s="113">
        <f>IFERROR(lifespans_all!C9*DTE_mission_minutes!C9,"-")</f>
        <v>0</v>
      </c>
      <c r="D9" s="113">
        <f>IFERROR(lifespans_all!D9*DTE_mission_minutes!D9,"-")</f>
        <v>0</v>
      </c>
      <c r="E9" s="113">
        <f>IFERROR(lifespans_all!E9*DTE_mission_minutes!E9,"-")</f>
        <v>0</v>
      </c>
      <c r="F9" s="113">
        <f>IFERROR(lifespans_all!F9*DTE_mission_minutes!F9,"-")</f>
        <v>0</v>
      </c>
      <c r="G9" s="113">
        <f>IFERROR(lifespans_all!G9*DTE_mission_minutes!G9,"-")</f>
        <v>0</v>
      </c>
      <c r="H9" s="113">
        <f>IFERROR(lifespans_all!H9*DTE_mission_minutes!H9,"-")</f>
        <v>0</v>
      </c>
      <c r="I9" s="113">
        <f>IFERROR(lifespans_all!I9*DTE_mission_minutes!I9,"-")</f>
        <v>0</v>
      </c>
      <c r="J9" s="113">
        <f>IFERROR(lifespans_all!J9*DTE_mission_minutes!J9,"-")</f>
        <v>0</v>
      </c>
      <c r="K9" s="113">
        <f>IFERROR(lifespans_all!K9*DTE_mission_minutes!K9,"-")</f>
        <v>0</v>
      </c>
      <c r="L9" s="113">
        <f>IFERROR(lifespans_all!L9*DTE_mission_minutes!L9,"-")</f>
        <v>0</v>
      </c>
      <c r="M9" s="113">
        <f>IFERROR(lifespans_all!M9*DTE_mission_minutes!M9,"-")</f>
        <v>0</v>
      </c>
      <c r="N9" s="113">
        <f>IFERROR(lifespans_all!N9*DTE_mission_minutes!N9,"-")</f>
        <v>0</v>
      </c>
      <c r="O9" s="113">
        <f>IFERROR(lifespans_all!O9*DTE_mission_minutes!O9,"-")</f>
        <v>0</v>
      </c>
      <c r="P9" s="113">
        <f>IFERROR(lifespans_all!P9*DTE_mission_minutes!P9,"-")</f>
        <v>0</v>
      </c>
      <c r="Q9" s="113">
        <f>IFERROR(lifespans_all!Q9*DTE_mission_minutes!Q9,"-")</f>
        <v>0</v>
      </c>
      <c r="R9" s="113">
        <f>IFERROR(lifespans_all!R9*DTE_mission_minutes!R9,"-")</f>
        <v>0</v>
      </c>
      <c r="S9" s="113">
        <f>IFERROR(lifespans_all!S9*DTE_mission_minutes!S9,"-")</f>
        <v>0</v>
      </c>
      <c r="T9" s="113">
        <f>IFERROR(lifespans_all!T9*DTE_mission_minutes!T9,"-")</f>
        <v>0</v>
      </c>
      <c r="U9" s="113">
        <f>IFERROR(lifespans_all!U9*DTE_mission_minutes!U9,"-")</f>
        <v>0</v>
      </c>
      <c r="V9" s="113">
        <f>IFERROR(lifespans_all!V9*DTE_mission_minutes!V9,"-")</f>
        <v>0</v>
      </c>
    </row>
    <row r="10" spans="1:22" x14ac:dyDescent="0.25">
      <c r="A10" s="35" t="s">
        <v>70</v>
      </c>
      <c r="B10" s="43" t="s">
        <v>59</v>
      </c>
      <c r="C10" s="113">
        <f>IFERROR(lifespans_all!C10*DTE_mission_minutes!C10,"-")</f>
        <v>1178.5658305555555</v>
      </c>
      <c r="D10" s="113">
        <f>IFERROR(lifespans_all!D10*DTE_mission_minutes!D10,"-")</f>
        <v>779.39891388888896</v>
      </c>
      <c r="E10" s="113">
        <f>IFERROR(lifespans_all!E10*DTE_mission_minutes!E10,"-")</f>
        <v>4.2386111111111111</v>
      </c>
      <c r="F10" s="113">
        <f>IFERROR(lifespans_all!F10*DTE_mission_minutes!F10,"-")</f>
        <v>871.54136999999992</v>
      </c>
      <c r="G10" s="113">
        <f>IFERROR(lifespans_all!G10*DTE_mission_minutes!G10,"-")</f>
        <v>871.54136999999992</v>
      </c>
      <c r="H10" s="113">
        <f>IFERROR(lifespans_all!H10*DTE_mission_minutes!H10,"-")</f>
        <v>871.54136999999992</v>
      </c>
      <c r="I10" s="113">
        <f>IFERROR(lifespans_all!I10*DTE_mission_minutes!I10,"-")</f>
        <v>871.54136999999992</v>
      </c>
      <c r="J10" s="113">
        <f>IFERROR(lifespans_all!J10*DTE_mission_minutes!J10,"-")</f>
        <v>871.54136999999992</v>
      </c>
      <c r="K10" s="113">
        <f>IFERROR(lifespans_all!K10*DTE_mission_minutes!K10,"-")</f>
        <v>871.54136999999992</v>
      </c>
      <c r="L10" s="113">
        <f>IFERROR(lifespans_all!L10*DTE_mission_minutes!L10,"-")</f>
        <v>871.54136999999992</v>
      </c>
      <c r="M10" s="113">
        <f>IFERROR(lifespans_all!M10*DTE_mission_minutes!M10,"-")</f>
        <v>0</v>
      </c>
      <c r="N10" s="113">
        <f>IFERROR(lifespans_all!N10*DTE_mission_minutes!N10,"-")</f>
        <v>0</v>
      </c>
      <c r="O10" s="113">
        <f>IFERROR(lifespans_all!O10*DTE_mission_minutes!O10,"-")</f>
        <v>0</v>
      </c>
      <c r="P10" s="113">
        <f>IFERROR(lifespans_all!P10*DTE_mission_minutes!P10,"-")</f>
        <v>0</v>
      </c>
      <c r="Q10" s="113">
        <f>IFERROR(lifespans_all!Q10*DTE_mission_minutes!Q10,"-")</f>
        <v>0</v>
      </c>
      <c r="R10" s="113">
        <f>IFERROR(lifespans_all!R10*DTE_mission_minutes!R10,"-")</f>
        <v>0</v>
      </c>
      <c r="S10" s="113">
        <f>IFERROR(lifespans_all!S10*DTE_mission_minutes!S10,"-")</f>
        <v>0</v>
      </c>
      <c r="T10" s="113">
        <f>IFERROR(lifespans_all!T10*DTE_mission_minutes!T10,"-")</f>
        <v>0</v>
      </c>
      <c r="U10" s="113">
        <f>IFERROR(lifespans_all!U10*DTE_mission_minutes!U10,"-")</f>
        <v>0</v>
      </c>
      <c r="V10" s="113">
        <f>IFERROR(lifespans_all!V10*DTE_mission_minutes!V10,"-")</f>
        <v>0</v>
      </c>
    </row>
    <row r="11" spans="1:22" x14ac:dyDescent="0.25">
      <c r="A11" s="35" t="s">
        <v>71</v>
      </c>
      <c r="B11" s="43" t="s">
        <v>58</v>
      </c>
      <c r="C11" s="113">
        <f>IFERROR(lifespans_all!C11*DTE_mission_minutes!C11,"-")</f>
        <v>721.11352444444435</v>
      </c>
      <c r="D11" s="113">
        <f>IFERROR(lifespans_all!D11*DTE_mission_minutes!D11,"-")</f>
        <v>721.11352444444435</v>
      </c>
      <c r="E11" s="113">
        <f>IFERROR(lifespans_all!E11*DTE_mission_minutes!E11,"-")</f>
        <v>721.11352444444435</v>
      </c>
      <c r="F11" s="113">
        <f>IFERROR(lifespans_all!F11*DTE_mission_minutes!F11,"-")</f>
        <v>721.11352444444435</v>
      </c>
      <c r="G11" s="113">
        <f>IFERROR(lifespans_all!G11*DTE_mission_minutes!G11,"-")</f>
        <v>721.11352444444435</v>
      </c>
      <c r="H11" s="113">
        <f>IFERROR(lifespans_all!H11*DTE_mission_minutes!H11,"-")</f>
        <v>721.11352444444435</v>
      </c>
      <c r="I11" s="113">
        <f>IFERROR(lifespans_all!I11*DTE_mission_minutes!I11,"-")</f>
        <v>721.11352444444435</v>
      </c>
      <c r="J11" s="113">
        <f>IFERROR(lifespans_all!J11*DTE_mission_minutes!J11,"-")</f>
        <v>721.11352444444435</v>
      </c>
      <c r="K11" s="113">
        <f>IFERROR(lifespans_all!K11*DTE_mission_minutes!K11,"-")</f>
        <v>721.11352444444435</v>
      </c>
      <c r="L11" s="113">
        <f>IFERROR(lifespans_all!L11*DTE_mission_minutes!L11,"-")</f>
        <v>721.11352444444435</v>
      </c>
      <c r="M11" s="113">
        <f>IFERROR(lifespans_all!M11*DTE_mission_minutes!M11,"-")</f>
        <v>721.11352444444435</v>
      </c>
      <c r="N11" s="113">
        <f>IFERROR(lifespans_all!N11*DTE_mission_minutes!N11,"-")</f>
        <v>721.11352444444435</v>
      </c>
      <c r="O11" s="113">
        <f>IFERROR(lifespans_all!O11*DTE_mission_minutes!O11,"-")</f>
        <v>721.11352444444435</v>
      </c>
      <c r="P11" s="113">
        <f>IFERROR(lifespans_all!P11*DTE_mission_minutes!P11,"-")</f>
        <v>721.11352444444435</v>
      </c>
      <c r="Q11" s="113">
        <f>IFERROR(lifespans_all!Q11*DTE_mission_minutes!Q11,"-")</f>
        <v>721.11352444444435</v>
      </c>
      <c r="R11" s="113">
        <f>IFERROR(lifespans_all!R11*DTE_mission_minutes!R11,"-")</f>
        <v>721.11352444444435</v>
      </c>
      <c r="S11" s="113">
        <f>IFERROR(lifespans_all!S11*DTE_mission_minutes!S11,"-")</f>
        <v>721.11352444444435</v>
      </c>
      <c r="T11" s="113">
        <f>IFERROR(lifespans_all!T11*DTE_mission_minutes!T11,"-")</f>
        <v>721.11352444444435</v>
      </c>
      <c r="U11" s="113">
        <f>IFERROR(lifespans_all!U11*DTE_mission_minutes!U11,"-")</f>
        <v>721.11352444444435</v>
      </c>
      <c r="V11" s="113">
        <f>IFERROR(lifespans_all!V11*DTE_mission_minutes!V11,"-")</f>
        <v>721.11352444444435</v>
      </c>
    </row>
    <row r="12" spans="1:22" x14ac:dyDescent="0.25">
      <c r="A12" s="35" t="s">
        <v>72</v>
      </c>
      <c r="B12" s="42" t="s">
        <v>59</v>
      </c>
      <c r="C12" s="113">
        <f>IFERROR(lifespans_all!C12*DTE_mission_minutes!C12,"-")</f>
        <v>171572.29579277776</v>
      </c>
      <c r="D12" s="113">
        <f>IFERROR(lifespans_all!D12*DTE_mission_minutes!D12,"-")</f>
        <v>171572.29579277776</v>
      </c>
      <c r="E12" s="113">
        <f>IFERROR(lifespans_all!E12*DTE_mission_minutes!E12,"-")</f>
        <v>171572.29579277776</v>
      </c>
      <c r="F12" s="113">
        <f>IFERROR(lifespans_all!F12*DTE_mission_minutes!F12,"-")</f>
        <v>171572.29579277776</v>
      </c>
      <c r="G12" s="113">
        <f>IFERROR(lifespans_all!G12*DTE_mission_minutes!G12,"-")</f>
        <v>171572.29579277776</v>
      </c>
      <c r="H12" s="113">
        <f>IFERROR(lifespans_all!H12*DTE_mission_minutes!H12,"-")</f>
        <v>171572.29579277776</v>
      </c>
      <c r="I12" s="113">
        <f>IFERROR(lifespans_all!I12*DTE_mission_minutes!I12,"-")</f>
        <v>171572.29579277776</v>
      </c>
      <c r="J12" s="113">
        <f>IFERROR(lifespans_all!J12*DTE_mission_minutes!J12,"-")</f>
        <v>171572.29579277776</v>
      </c>
      <c r="K12" s="113">
        <f>IFERROR(lifespans_all!K12*DTE_mission_minutes!K12,"-")</f>
        <v>171572.29579277776</v>
      </c>
      <c r="L12" s="113">
        <f>IFERROR(lifespans_all!L12*DTE_mission_minutes!L12,"-")</f>
        <v>171572.29579277776</v>
      </c>
      <c r="M12" s="113">
        <f>IFERROR(lifespans_all!M12*DTE_mission_minutes!M12,"-")</f>
        <v>171572.29579277776</v>
      </c>
      <c r="N12" s="113">
        <f>IFERROR(lifespans_all!N12*DTE_mission_minutes!N12,"-")</f>
        <v>171572.29579277776</v>
      </c>
      <c r="O12" s="113">
        <f>IFERROR(lifespans_all!O12*DTE_mission_minutes!O12,"-")</f>
        <v>171572.29579277776</v>
      </c>
      <c r="P12" s="113">
        <f>IFERROR(lifespans_all!P12*DTE_mission_minutes!P12,"-")</f>
        <v>171572.29579277776</v>
      </c>
      <c r="Q12" s="113">
        <f>IFERROR(lifespans_all!Q12*DTE_mission_minutes!Q12,"-")</f>
        <v>171572.29579277776</v>
      </c>
      <c r="R12" s="113">
        <f>IFERROR(lifespans_all!R12*DTE_mission_minutes!R12,"-")</f>
        <v>171572.29579277776</v>
      </c>
      <c r="S12" s="113">
        <f>IFERROR(lifespans_all!S12*DTE_mission_minutes!S12,"-")</f>
        <v>171572.29579277776</v>
      </c>
      <c r="T12" s="113">
        <f>IFERROR(lifespans_all!T12*DTE_mission_minutes!T12,"-")</f>
        <v>171572.29579277776</v>
      </c>
      <c r="U12" s="113">
        <f>IFERROR(lifespans_all!U12*DTE_mission_minutes!U12,"-")</f>
        <v>171572.29579277776</v>
      </c>
      <c r="V12" s="113">
        <f>IFERROR(lifespans_all!V12*DTE_mission_minutes!V12,"-")</f>
        <v>171572.29579277776</v>
      </c>
    </row>
    <row r="13" spans="1:22" x14ac:dyDescent="0.25">
      <c r="A13" s="35" t="s">
        <v>82</v>
      </c>
      <c r="B13" s="44" t="s">
        <v>64</v>
      </c>
      <c r="C13" s="113" t="str">
        <f>IFERROR(lifespans_all!C13*DTE_mission_minutes!C13,"-")</f>
        <v>-</v>
      </c>
      <c r="D13" s="113" t="str">
        <f>IFERROR(lifespans_all!D13*DTE_mission_minutes!D13,"-")</f>
        <v>-</v>
      </c>
      <c r="E13" s="113" t="str">
        <f>IFERROR(lifespans_all!E13*DTE_mission_minutes!E13,"-")</f>
        <v>-</v>
      </c>
      <c r="F13" s="113" t="str">
        <f>IFERROR(lifespans_all!F13*DTE_mission_minutes!F13,"-")</f>
        <v>-</v>
      </c>
      <c r="G13" s="113" t="str">
        <f>IFERROR(lifespans_all!G13*DTE_mission_minutes!G13,"-")</f>
        <v>-</v>
      </c>
      <c r="H13" s="113" t="str">
        <f>IFERROR(lifespans_all!H13*DTE_mission_minutes!H13,"-")</f>
        <v>-</v>
      </c>
      <c r="I13" s="113" t="str">
        <f>IFERROR(lifespans_all!I13*DTE_mission_minutes!I13,"-")</f>
        <v>-</v>
      </c>
      <c r="J13" s="113" t="str">
        <f>IFERROR(lifespans_all!J13*DTE_mission_minutes!J13,"-")</f>
        <v>-</v>
      </c>
      <c r="K13" s="113" t="str">
        <f>IFERROR(lifespans_all!K13*DTE_mission_minutes!K13,"-")</f>
        <v>-</v>
      </c>
      <c r="L13" s="113" t="str">
        <f>IFERROR(lifespans_all!L13*DTE_mission_minutes!L13,"-")</f>
        <v>-</v>
      </c>
      <c r="M13" s="113" t="str">
        <f>IFERROR(lifespans_all!M13*DTE_mission_minutes!M13,"-")</f>
        <v>-</v>
      </c>
      <c r="N13" s="113" t="str">
        <f>IFERROR(lifespans_all!N13*DTE_mission_minutes!N13,"-")</f>
        <v>-</v>
      </c>
      <c r="O13" s="113" t="str">
        <f>IFERROR(lifespans_all!O13*DTE_mission_minutes!O13,"-")</f>
        <v>-</v>
      </c>
      <c r="P13" s="113" t="str">
        <f>IFERROR(lifespans_all!P13*DTE_mission_minutes!P13,"-")</f>
        <v>-</v>
      </c>
      <c r="Q13" s="113" t="str">
        <f>IFERROR(lifespans_all!Q13*DTE_mission_minutes!Q13,"-")</f>
        <v>-</v>
      </c>
      <c r="R13" s="113" t="str">
        <f>IFERROR(lifespans_all!R13*DTE_mission_minutes!R13,"-")</f>
        <v>-</v>
      </c>
      <c r="S13" s="113" t="str">
        <f>IFERROR(lifespans_all!S13*DTE_mission_minutes!S13,"-")</f>
        <v>-</v>
      </c>
      <c r="T13" s="113" t="str">
        <f>IFERROR(lifespans_all!T13*DTE_mission_minutes!T13,"-")</f>
        <v>-</v>
      </c>
      <c r="U13" s="113" t="str">
        <f>IFERROR(lifespans_all!U13*DTE_mission_minutes!U13,"-")</f>
        <v>-</v>
      </c>
      <c r="V13" s="113" t="str">
        <f>IFERROR(lifespans_all!V13*DTE_mission_minutes!V13,"-")</f>
        <v>-</v>
      </c>
    </row>
    <row r="14" spans="1:22" x14ac:dyDescent="0.25">
      <c r="A14" s="35" t="s">
        <v>35</v>
      </c>
      <c r="B14" s="36" t="s">
        <v>57</v>
      </c>
      <c r="C14" s="113">
        <f>IFERROR(lifespans_all!C14*DTE_mission_minutes!C14,"-")</f>
        <v>851.36055555555549</v>
      </c>
      <c r="D14" s="113">
        <f>IFERROR(lifespans_all!D14*DTE_mission_minutes!D14,"-")</f>
        <v>921.41561944444436</v>
      </c>
      <c r="E14" s="113">
        <f>IFERROR(lifespans_all!E14*DTE_mission_minutes!E14,"-")</f>
        <v>793.34499999999991</v>
      </c>
      <c r="F14" s="113">
        <f>IFERROR(lifespans_all!F14*DTE_mission_minutes!F14,"-")</f>
        <v>796.60534611111109</v>
      </c>
      <c r="G14" s="113">
        <f>IFERROR(lifespans_all!G14*DTE_mission_minutes!G14,"-")</f>
        <v>796.60534611111109</v>
      </c>
      <c r="H14" s="113">
        <f>IFERROR(lifespans_all!H14*DTE_mission_minutes!H14,"-")</f>
        <v>796.60534611111109</v>
      </c>
      <c r="I14" s="113">
        <f>IFERROR(lifespans_all!I14*DTE_mission_minutes!I14,"-")</f>
        <v>796.60534611111109</v>
      </c>
      <c r="J14" s="113">
        <f>IFERROR(lifespans_all!J14*DTE_mission_minutes!J14,"-")</f>
        <v>0</v>
      </c>
      <c r="K14" s="113">
        <f>IFERROR(lifespans_all!K14*DTE_mission_minutes!K14,"-")</f>
        <v>0</v>
      </c>
      <c r="L14" s="113">
        <f>IFERROR(lifespans_all!L14*DTE_mission_minutes!L14,"-")</f>
        <v>0</v>
      </c>
      <c r="M14" s="113">
        <f>IFERROR(lifespans_all!M14*DTE_mission_minutes!M14,"-")</f>
        <v>0</v>
      </c>
      <c r="N14" s="113">
        <f>IFERROR(lifespans_all!N14*DTE_mission_minutes!N14,"-")</f>
        <v>0</v>
      </c>
      <c r="O14" s="113">
        <f>IFERROR(lifespans_all!O14*DTE_mission_minutes!O14,"-")</f>
        <v>0</v>
      </c>
      <c r="P14" s="113">
        <f>IFERROR(lifespans_all!P14*DTE_mission_minutes!P14,"-")</f>
        <v>0</v>
      </c>
      <c r="Q14" s="113">
        <f>IFERROR(lifespans_all!Q14*DTE_mission_minutes!Q14,"-")</f>
        <v>0</v>
      </c>
      <c r="R14" s="113">
        <f>IFERROR(lifespans_all!R14*DTE_mission_minutes!R14,"-")</f>
        <v>0</v>
      </c>
      <c r="S14" s="113">
        <f>IFERROR(lifespans_all!S14*DTE_mission_minutes!S14,"-")</f>
        <v>0</v>
      </c>
      <c r="T14" s="113">
        <f>IFERROR(lifespans_all!T14*DTE_mission_minutes!T14,"-")</f>
        <v>0</v>
      </c>
      <c r="U14" s="113">
        <f>IFERROR(lifespans_all!U14*DTE_mission_minutes!U14,"-")</f>
        <v>0</v>
      </c>
      <c r="V14" s="113">
        <f>IFERROR(lifespans_all!V14*DTE_mission_minutes!V14,"-")</f>
        <v>0</v>
      </c>
    </row>
    <row r="15" spans="1:22" x14ac:dyDescent="0.25">
      <c r="A15" s="48" t="s">
        <v>83</v>
      </c>
      <c r="B15" s="36" t="s">
        <v>56</v>
      </c>
      <c r="C15" s="113">
        <f>IFERROR(lifespans_all!C15*DTE_mission_minutes!C15,"-")</f>
        <v>2140.4341038095235</v>
      </c>
      <c r="D15" s="113">
        <f>IFERROR(lifespans_all!D15*DTE_mission_minutes!D15,"-")</f>
        <v>2140.4341038095235</v>
      </c>
      <c r="E15" s="113">
        <f>IFERROR(lifespans_all!E15*DTE_mission_minutes!E15,"-")</f>
        <v>2140.4341038095235</v>
      </c>
      <c r="F15" s="113">
        <f>IFERROR(lifespans_all!F15*DTE_mission_minutes!F15,"-")</f>
        <v>2140.4341038095235</v>
      </c>
      <c r="G15" s="113">
        <f>IFERROR(lifespans_all!G15*DTE_mission_minutes!G15,"-")</f>
        <v>2140.4341038095235</v>
      </c>
      <c r="H15" s="113">
        <f>IFERROR(lifespans_all!H15*DTE_mission_minutes!H15,"-")</f>
        <v>2140.4341038095235</v>
      </c>
      <c r="I15" s="113">
        <f>IFERROR(lifespans_all!I15*DTE_mission_minutes!I15,"-")</f>
        <v>2140.4341038095235</v>
      </c>
      <c r="J15" s="113">
        <f>IFERROR(lifespans_all!J15*DTE_mission_minutes!J15,"-")</f>
        <v>2140.4341038095235</v>
      </c>
      <c r="K15" s="113">
        <f>IFERROR(lifespans_all!K15*DTE_mission_minutes!K15,"-")</f>
        <v>2140.4341038095235</v>
      </c>
      <c r="L15" s="113">
        <f>IFERROR(lifespans_all!L15*DTE_mission_minutes!L15,"-")</f>
        <v>2140.4341038095235</v>
      </c>
      <c r="M15" s="113">
        <f>IFERROR(lifespans_all!M15*DTE_mission_minutes!M15,"-")</f>
        <v>2140.4341038095235</v>
      </c>
      <c r="N15" s="113">
        <f>IFERROR(lifespans_all!N15*DTE_mission_minutes!N15,"-")</f>
        <v>2140.4341038095235</v>
      </c>
      <c r="O15" s="113">
        <f>IFERROR(lifespans_all!O15*DTE_mission_minutes!O15,"-")</f>
        <v>2140.4341038095235</v>
      </c>
      <c r="P15" s="113">
        <f>IFERROR(lifespans_all!P15*DTE_mission_minutes!P15,"-")</f>
        <v>2140.4341038095235</v>
      </c>
      <c r="Q15" s="113">
        <f>IFERROR(lifespans_all!Q15*DTE_mission_minutes!Q15,"-")</f>
        <v>2140.4341038095235</v>
      </c>
      <c r="R15" s="113">
        <f>IFERROR(lifespans_all!R15*DTE_mission_minutes!R15,"-")</f>
        <v>2140.4341038095235</v>
      </c>
      <c r="S15" s="113">
        <f>IFERROR(lifespans_all!S15*DTE_mission_minutes!S15,"-")</f>
        <v>2140.4341038095235</v>
      </c>
      <c r="T15" s="113">
        <f>IFERROR(lifespans_all!T15*DTE_mission_minutes!T15,"-")</f>
        <v>2140.4341038095235</v>
      </c>
      <c r="U15" s="113">
        <f>IFERROR(lifespans_all!U15*DTE_mission_minutes!U15,"-")</f>
        <v>2140.4341038095235</v>
      </c>
      <c r="V15" s="113">
        <f>IFERROR(lifespans_all!V15*DTE_mission_minutes!V15,"-")</f>
        <v>2140.4341038095235</v>
      </c>
    </row>
    <row r="16" spans="1:22" x14ac:dyDescent="0.25">
      <c r="A16" s="48" t="s">
        <v>84</v>
      </c>
      <c r="B16" s="36" t="s">
        <v>56</v>
      </c>
      <c r="C16" s="113">
        <f>IFERROR(lifespans_all!C16*DTE_mission_minutes!C16,"-")</f>
        <v>2140.4341038095235</v>
      </c>
      <c r="D16" s="113">
        <f>IFERROR(lifespans_all!D16*DTE_mission_minutes!D16,"-")</f>
        <v>2140.4341038095235</v>
      </c>
      <c r="E16" s="113">
        <f>IFERROR(lifespans_all!E16*DTE_mission_minutes!E16,"-")</f>
        <v>2140.4341038095235</v>
      </c>
      <c r="F16" s="113">
        <f>IFERROR(lifespans_all!F16*DTE_mission_minutes!F16,"-")</f>
        <v>2140.4341038095235</v>
      </c>
      <c r="G16" s="113">
        <f>IFERROR(lifespans_all!G16*DTE_mission_minutes!G16,"-")</f>
        <v>2140.4341038095235</v>
      </c>
      <c r="H16" s="113">
        <f>IFERROR(lifespans_all!H16*DTE_mission_minutes!H16,"-")</f>
        <v>2140.4341038095235</v>
      </c>
      <c r="I16" s="113">
        <f>IFERROR(lifespans_all!I16*DTE_mission_minutes!I16,"-")</f>
        <v>2140.4341038095235</v>
      </c>
      <c r="J16" s="113">
        <f>IFERROR(lifespans_all!J16*DTE_mission_minutes!J16,"-")</f>
        <v>2140.4341038095235</v>
      </c>
      <c r="K16" s="113">
        <f>IFERROR(lifespans_all!K16*DTE_mission_minutes!K16,"-")</f>
        <v>2140.4341038095235</v>
      </c>
      <c r="L16" s="113">
        <f>IFERROR(lifespans_all!L16*DTE_mission_minutes!L16,"-")</f>
        <v>2140.4341038095235</v>
      </c>
      <c r="M16" s="113">
        <f>IFERROR(lifespans_all!M16*DTE_mission_minutes!M16,"-")</f>
        <v>2140.4341038095235</v>
      </c>
      <c r="N16" s="113">
        <f>IFERROR(lifespans_all!N16*DTE_mission_minutes!N16,"-")</f>
        <v>2140.4341038095235</v>
      </c>
      <c r="O16" s="113">
        <f>IFERROR(lifespans_all!O16*DTE_mission_minutes!O16,"-")</f>
        <v>2140.4341038095235</v>
      </c>
      <c r="P16" s="113">
        <f>IFERROR(lifespans_all!P16*DTE_mission_minutes!P16,"-")</f>
        <v>2140.4341038095235</v>
      </c>
      <c r="Q16" s="113">
        <f>IFERROR(lifespans_all!Q16*DTE_mission_minutes!Q16,"-")</f>
        <v>2140.4341038095235</v>
      </c>
      <c r="R16" s="113">
        <f>IFERROR(lifespans_all!R16*DTE_mission_minutes!R16,"-")</f>
        <v>2140.4341038095235</v>
      </c>
      <c r="S16" s="113">
        <f>IFERROR(lifespans_all!S16*DTE_mission_minutes!S16,"-")</f>
        <v>2140.4341038095235</v>
      </c>
      <c r="T16" s="113">
        <f>IFERROR(lifespans_all!T16*DTE_mission_minutes!T16,"-")</f>
        <v>2140.4341038095235</v>
      </c>
      <c r="U16" s="113">
        <f>IFERROR(lifespans_all!U16*DTE_mission_minutes!U16,"-")</f>
        <v>2140.4341038095235</v>
      </c>
      <c r="V16" s="113">
        <f>IFERROR(lifespans_all!V16*DTE_mission_minutes!V16,"-")</f>
        <v>2140.4341038095235</v>
      </c>
    </row>
    <row r="17" spans="1:22" x14ac:dyDescent="0.25">
      <c r="A17" s="48" t="s">
        <v>85</v>
      </c>
      <c r="B17" s="36" t="s">
        <v>56</v>
      </c>
      <c r="C17" s="113">
        <f>IFERROR(lifespans_all!C17*DTE_mission_minutes!C17,"-")</f>
        <v>2140.4341038095235</v>
      </c>
      <c r="D17" s="113">
        <f>IFERROR(lifespans_all!D17*DTE_mission_minutes!D17,"-")</f>
        <v>2140.4341038095235</v>
      </c>
      <c r="E17" s="113">
        <f>IFERROR(lifespans_all!E17*DTE_mission_minutes!E17,"-")</f>
        <v>2140.4341038095235</v>
      </c>
      <c r="F17" s="113">
        <f>IFERROR(lifespans_all!F17*DTE_mission_minutes!F17,"-")</f>
        <v>2140.4341038095235</v>
      </c>
      <c r="G17" s="113">
        <f>IFERROR(lifespans_all!G17*DTE_mission_minutes!G17,"-")</f>
        <v>2140.4341038095235</v>
      </c>
      <c r="H17" s="113">
        <f>IFERROR(lifespans_all!H17*DTE_mission_minutes!H17,"-")</f>
        <v>2140.4341038095235</v>
      </c>
      <c r="I17" s="113">
        <f>IFERROR(lifespans_all!I17*DTE_mission_minutes!I17,"-")</f>
        <v>2140.4341038095235</v>
      </c>
      <c r="J17" s="113">
        <f>IFERROR(lifespans_all!J17*DTE_mission_minutes!J17,"-")</f>
        <v>2140.4341038095235</v>
      </c>
      <c r="K17" s="113">
        <f>IFERROR(lifespans_all!K17*DTE_mission_minutes!K17,"-")</f>
        <v>2140.4341038095235</v>
      </c>
      <c r="L17" s="113">
        <f>IFERROR(lifespans_all!L17*DTE_mission_minutes!L17,"-")</f>
        <v>2140.4341038095235</v>
      </c>
      <c r="M17" s="113">
        <f>IFERROR(lifespans_all!M17*DTE_mission_minutes!M17,"-")</f>
        <v>2140.4341038095235</v>
      </c>
      <c r="N17" s="113">
        <f>IFERROR(lifespans_all!N17*DTE_mission_minutes!N17,"-")</f>
        <v>2140.4341038095235</v>
      </c>
      <c r="O17" s="113">
        <f>IFERROR(lifespans_all!O17*DTE_mission_minutes!O17,"-")</f>
        <v>2140.4341038095235</v>
      </c>
      <c r="P17" s="113">
        <f>IFERROR(lifespans_all!P17*DTE_mission_minutes!P17,"-")</f>
        <v>2140.4341038095235</v>
      </c>
      <c r="Q17" s="113">
        <f>IFERROR(lifespans_all!Q17*DTE_mission_minutes!Q17,"-")</f>
        <v>2140.4341038095235</v>
      </c>
      <c r="R17" s="113">
        <f>IFERROR(lifespans_all!R17*DTE_mission_minutes!R17,"-")</f>
        <v>2140.4341038095235</v>
      </c>
      <c r="S17" s="113">
        <f>IFERROR(lifespans_all!S17*DTE_mission_minutes!S17,"-")</f>
        <v>2140.4341038095235</v>
      </c>
      <c r="T17" s="113">
        <f>IFERROR(lifespans_all!T17*DTE_mission_minutes!T17,"-")</f>
        <v>2140.4341038095235</v>
      </c>
      <c r="U17" s="113">
        <f>IFERROR(lifespans_all!U17*DTE_mission_minutes!U17,"-")</f>
        <v>2140.4341038095235</v>
      </c>
      <c r="V17" s="113">
        <f>IFERROR(lifespans_all!V17*DTE_mission_minutes!V17,"-")</f>
        <v>2140.4341038095235</v>
      </c>
    </row>
    <row r="18" spans="1:22" x14ac:dyDescent="0.25">
      <c r="A18" s="48" t="s">
        <v>86</v>
      </c>
      <c r="B18" s="36" t="s">
        <v>56</v>
      </c>
      <c r="C18" s="113">
        <f>IFERROR(lifespans_all!C18*DTE_mission_minutes!C18,"-")</f>
        <v>2140.4341038095235</v>
      </c>
      <c r="D18" s="113">
        <f>IFERROR(lifespans_all!D18*DTE_mission_minutes!D18,"-")</f>
        <v>2140.4341038095235</v>
      </c>
      <c r="E18" s="113">
        <f>IFERROR(lifespans_all!E18*DTE_mission_minutes!E18,"-")</f>
        <v>2140.4341038095235</v>
      </c>
      <c r="F18" s="113">
        <f>IFERROR(lifespans_all!F18*DTE_mission_minutes!F18,"-")</f>
        <v>2140.4341038095235</v>
      </c>
      <c r="G18" s="113">
        <f>IFERROR(lifespans_all!G18*DTE_mission_minutes!G18,"-")</f>
        <v>2140.4341038095235</v>
      </c>
      <c r="H18" s="113">
        <f>IFERROR(lifespans_all!H18*DTE_mission_minutes!H18,"-")</f>
        <v>2140.4341038095235</v>
      </c>
      <c r="I18" s="113">
        <f>IFERROR(lifespans_all!I18*DTE_mission_minutes!I18,"-")</f>
        <v>2140.4341038095235</v>
      </c>
      <c r="J18" s="113">
        <f>IFERROR(lifespans_all!J18*DTE_mission_minutes!J18,"-")</f>
        <v>2140.4341038095235</v>
      </c>
      <c r="K18" s="113">
        <f>IFERROR(lifespans_all!K18*DTE_mission_minutes!K18,"-")</f>
        <v>2140.4341038095235</v>
      </c>
      <c r="L18" s="113">
        <f>IFERROR(lifespans_all!L18*DTE_mission_minutes!L18,"-")</f>
        <v>2140.4341038095235</v>
      </c>
      <c r="M18" s="113">
        <f>IFERROR(lifespans_all!M18*DTE_mission_minutes!M18,"-")</f>
        <v>2140.4341038095235</v>
      </c>
      <c r="N18" s="113">
        <f>IFERROR(lifespans_all!N18*DTE_mission_minutes!N18,"-")</f>
        <v>2140.4341038095235</v>
      </c>
      <c r="O18" s="113">
        <f>IFERROR(lifespans_all!O18*DTE_mission_minutes!O18,"-")</f>
        <v>2140.4341038095235</v>
      </c>
      <c r="P18" s="113">
        <f>IFERROR(lifespans_all!P18*DTE_mission_minutes!P18,"-")</f>
        <v>2140.4341038095235</v>
      </c>
      <c r="Q18" s="113">
        <f>IFERROR(lifespans_all!Q18*DTE_mission_minutes!Q18,"-")</f>
        <v>2140.4341038095235</v>
      </c>
      <c r="R18" s="113">
        <f>IFERROR(lifespans_all!R18*DTE_mission_minutes!R18,"-")</f>
        <v>2140.4341038095235</v>
      </c>
      <c r="S18" s="113">
        <f>IFERROR(lifespans_all!S18*DTE_mission_minutes!S18,"-")</f>
        <v>2140.4341038095235</v>
      </c>
      <c r="T18" s="113">
        <f>IFERROR(lifespans_all!T18*DTE_mission_minutes!T18,"-")</f>
        <v>2140.4341038095235</v>
      </c>
      <c r="U18" s="113">
        <f>IFERROR(lifespans_all!U18*DTE_mission_minutes!U18,"-")</f>
        <v>2140.4341038095235</v>
      </c>
      <c r="V18" s="113">
        <f>IFERROR(lifespans_all!V18*DTE_mission_minutes!V18,"-")</f>
        <v>2140.4341038095235</v>
      </c>
    </row>
    <row r="19" spans="1:22" x14ac:dyDescent="0.25">
      <c r="A19" s="35" t="s">
        <v>36</v>
      </c>
      <c r="B19" s="36" t="s">
        <v>57</v>
      </c>
      <c r="C19" s="113">
        <f>IFERROR(lifespans_all!C19*DTE_mission_minutes!C19,"-")</f>
        <v>3121.1464916666664</v>
      </c>
      <c r="D19" s="113">
        <f>IFERROR(lifespans_all!D19*DTE_mission_minutes!D19,"-")</f>
        <v>3157.8943527777778</v>
      </c>
      <c r="E19" s="113">
        <f>IFERROR(lifespans_all!E19*DTE_mission_minutes!E19,"-")</f>
        <v>2937.5030555555554</v>
      </c>
      <c r="F19" s="113">
        <f>IFERROR(lifespans_all!F19*DTE_mission_minutes!F19,"-")</f>
        <v>3137.9728877777775</v>
      </c>
      <c r="G19" s="113">
        <f>IFERROR(lifespans_all!G19*DTE_mission_minutes!G19,"-")</f>
        <v>3137.9728877777775</v>
      </c>
      <c r="H19" s="113">
        <f>IFERROR(lifespans_all!H19*DTE_mission_minutes!H19,"-")</f>
        <v>3137.9728877777775</v>
      </c>
      <c r="I19" s="113">
        <f>IFERROR(lifespans_all!I19*DTE_mission_minutes!I19,"-")</f>
        <v>3137.9728877777775</v>
      </c>
      <c r="J19" s="113">
        <f>IFERROR(lifespans_all!J19*DTE_mission_minutes!J19,"-")</f>
        <v>3137.9728877777775</v>
      </c>
      <c r="K19" s="113">
        <f>IFERROR(lifespans_all!K19*DTE_mission_minutes!K19,"-")</f>
        <v>3137.9728877777775</v>
      </c>
      <c r="L19" s="113">
        <f>IFERROR(lifespans_all!L19*DTE_mission_minutes!L19,"-")</f>
        <v>3137.9728877777775</v>
      </c>
      <c r="M19" s="113">
        <f>IFERROR(lifespans_all!M19*DTE_mission_minutes!M19,"-")</f>
        <v>3137.9728877777775</v>
      </c>
      <c r="N19" s="113">
        <f>IFERROR(lifespans_all!N19*DTE_mission_minutes!N19,"-")</f>
        <v>3137.9728877777775</v>
      </c>
      <c r="O19" s="113">
        <f>IFERROR(lifespans_all!O19*DTE_mission_minutes!O19,"-")</f>
        <v>3137.9728877777775</v>
      </c>
      <c r="P19" s="113">
        <f>IFERROR(lifespans_all!P19*DTE_mission_minutes!P19,"-")</f>
        <v>3137.9728877777775</v>
      </c>
      <c r="Q19" s="113">
        <f>IFERROR(lifespans_all!Q19*DTE_mission_minutes!Q19,"-")</f>
        <v>3137.9728877777775</v>
      </c>
      <c r="R19" s="113">
        <f>IFERROR(lifespans_all!R19*DTE_mission_minutes!R19,"-")</f>
        <v>3137.9728877777775</v>
      </c>
      <c r="S19" s="113">
        <f>IFERROR(lifespans_all!S19*DTE_mission_minutes!S19,"-")</f>
        <v>3137.9728877777775</v>
      </c>
      <c r="T19" s="113">
        <f>IFERROR(lifespans_all!T19*DTE_mission_minutes!T19,"-")</f>
        <v>3137.9728877777775</v>
      </c>
      <c r="U19" s="113">
        <f>IFERROR(lifespans_all!U19*DTE_mission_minutes!U19,"-")</f>
        <v>3137.9728877777775</v>
      </c>
      <c r="V19" s="113">
        <f>IFERROR(lifespans_all!V19*DTE_mission_minutes!V19,"-")</f>
        <v>3137.9728877777775</v>
      </c>
    </row>
    <row r="20" spans="1:22" x14ac:dyDescent="0.25">
      <c r="A20" s="35" t="s">
        <v>37</v>
      </c>
      <c r="B20" s="36" t="s">
        <v>57</v>
      </c>
      <c r="C20" s="113">
        <f>IFERROR(lifespans_all!C20*DTE_mission_minutes!C20,"-")</f>
        <v>3653.0924999999997</v>
      </c>
      <c r="D20" s="113">
        <f>IFERROR(lifespans_all!D20*DTE_mission_minutes!D20,"-")</f>
        <v>3468.0533333333337</v>
      </c>
      <c r="E20" s="113">
        <f>IFERROR(lifespans_all!E20*DTE_mission_minutes!E20,"-")</f>
        <v>3224.0014777777778</v>
      </c>
      <c r="F20" s="113">
        <f>IFERROR(lifespans_all!F20*DTE_mission_minutes!F20,"-")</f>
        <v>3454.7784394444448</v>
      </c>
      <c r="G20" s="113">
        <f>IFERROR(lifespans_all!G20*DTE_mission_minutes!G20,"-")</f>
        <v>3454.7784394444448</v>
      </c>
      <c r="H20" s="113">
        <f>IFERROR(lifespans_all!H20*DTE_mission_minutes!H20,"-")</f>
        <v>0</v>
      </c>
      <c r="I20" s="113">
        <f>IFERROR(lifespans_all!I20*DTE_mission_minutes!I20,"-")</f>
        <v>0</v>
      </c>
      <c r="J20" s="113">
        <f>IFERROR(lifespans_all!J20*DTE_mission_minutes!J20,"-")</f>
        <v>0</v>
      </c>
      <c r="K20" s="113">
        <f>IFERROR(lifespans_all!K20*DTE_mission_minutes!K20,"-")</f>
        <v>0</v>
      </c>
      <c r="L20" s="113">
        <f>IFERROR(lifespans_all!L20*DTE_mission_minutes!L20,"-")</f>
        <v>0</v>
      </c>
      <c r="M20" s="113">
        <f>IFERROR(lifespans_all!M20*DTE_mission_minutes!M20,"-")</f>
        <v>0</v>
      </c>
      <c r="N20" s="113">
        <f>IFERROR(lifespans_all!N20*DTE_mission_minutes!N20,"-")</f>
        <v>0</v>
      </c>
      <c r="O20" s="113">
        <f>IFERROR(lifespans_all!O20*DTE_mission_minutes!O20,"-")</f>
        <v>0</v>
      </c>
      <c r="P20" s="113">
        <f>IFERROR(lifespans_all!P20*DTE_mission_minutes!P20,"-")</f>
        <v>0</v>
      </c>
      <c r="Q20" s="113">
        <f>IFERROR(lifespans_all!Q20*DTE_mission_minutes!Q20,"-")</f>
        <v>0</v>
      </c>
      <c r="R20" s="113">
        <f>IFERROR(lifespans_all!R20*DTE_mission_minutes!R20,"-")</f>
        <v>0</v>
      </c>
      <c r="S20" s="113">
        <f>IFERROR(lifespans_all!S20*DTE_mission_minutes!S20,"-")</f>
        <v>0</v>
      </c>
      <c r="T20" s="113">
        <f>IFERROR(lifespans_all!T20*DTE_mission_minutes!T20,"-")</f>
        <v>0</v>
      </c>
      <c r="U20" s="113">
        <f>IFERROR(lifespans_all!U20*DTE_mission_minutes!U20,"-")</f>
        <v>0</v>
      </c>
      <c r="V20" s="113">
        <f>IFERROR(lifespans_all!V20*DTE_mission_minutes!V20,"-")</f>
        <v>0</v>
      </c>
    </row>
    <row r="21" spans="1:22" x14ac:dyDescent="0.25">
      <c r="A21" s="35" t="s">
        <v>40</v>
      </c>
      <c r="B21" s="49" t="s">
        <v>58</v>
      </c>
      <c r="C21" s="113">
        <f>IFERROR(lifespans_all!C21*DTE_mission_minutes!C21,"-")</f>
        <v>0</v>
      </c>
      <c r="D21" s="113">
        <f>IFERROR(lifespans_all!D21*DTE_mission_minutes!D21,"-")</f>
        <v>0</v>
      </c>
      <c r="E21" s="113">
        <f>IFERROR(lifespans_all!E21*DTE_mission_minutes!E21,"-")</f>
        <v>0</v>
      </c>
      <c r="F21" s="113">
        <f>IFERROR(lifespans_all!F21*DTE_mission_minutes!F21,"-")</f>
        <v>0</v>
      </c>
      <c r="G21" s="113">
        <f>IFERROR(lifespans_all!G21*DTE_mission_minutes!G21,"-")</f>
        <v>0</v>
      </c>
      <c r="H21" s="113">
        <f>IFERROR(lifespans_all!H21*DTE_mission_minutes!H21,"-")</f>
        <v>0</v>
      </c>
      <c r="I21" s="113">
        <f>IFERROR(lifespans_all!I21*DTE_mission_minutes!I21,"-")</f>
        <v>0</v>
      </c>
      <c r="J21" s="113">
        <f>IFERROR(lifespans_all!J21*DTE_mission_minutes!J21,"-")</f>
        <v>0</v>
      </c>
      <c r="K21" s="113">
        <f>IFERROR(lifespans_all!K21*DTE_mission_minutes!K21,"-")</f>
        <v>0</v>
      </c>
      <c r="L21" s="113">
        <f>IFERROR(lifespans_all!L21*DTE_mission_minutes!L21,"-")</f>
        <v>0</v>
      </c>
      <c r="M21" s="113">
        <f>IFERROR(lifespans_all!M21*DTE_mission_minutes!M21,"-")</f>
        <v>0</v>
      </c>
      <c r="N21" s="113">
        <f>IFERROR(lifespans_all!N21*DTE_mission_minutes!N21,"-")</f>
        <v>0</v>
      </c>
      <c r="O21" s="113">
        <f>IFERROR(lifespans_all!O21*DTE_mission_minutes!O21,"-")</f>
        <v>0</v>
      </c>
      <c r="P21" s="113">
        <f>IFERROR(lifespans_all!P21*DTE_mission_minutes!P21,"-")</f>
        <v>0</v>
      </c>
      <c r="Q21" s="113">
        <f>IFERROR(lifespans_all!Q21*DTE_mission_minutes!Q21,"-")</f>
        <v>0</v>
      </c>
      <c r="R21" s="113">
        <f>IFERROR(lifespans_all!R21*DTE_mission_minutes!R21,"-")</f>
        <v>0</v>
      </c>
      <c r="S21" s="113">
        <f>IFERROR(lifespans_all!S21*DTE_mission_minutes!S21,"-")</f>
        <v>0</v>
      </c>
      <c r="T21" s="113">
        <f>IFERROR(lifespans_all!T21*DTE_mission_minutes!T21,"-")</f>
        <v>0</v>
      </c>
      <c r="U21" s="113">
        <f>IFERROR(lifespans_all!U21*DTE_mission_minutes!U21,"-")</f>
        <v>0</v>
      </c>
      <c r="V21" s="113">
        <f>IFERROR(lifespans_all!V21*DTE_mission_minutes!V21,"-")</f>
        <v>0</v>
      </c>
    </row>
    <row r="22" spans="1:22" x14ac:dyDescent="0.25">
      <c r="A22" s="35" t="s">
        <v>73</v>
      </c>
      <c r="B22" s="36" t="s">
        <v>57</v>
      </c>
      <c r="C22" s="113">
        <f>IFERROR(lifespans_all!C22*DTE_mission_minutes!C22,"-")</f>
        <v>133409.35004928565</v>
      </c>
      <c r="D22" s="113">
        <f>IFERROR(lifespans_all!D22*DTE_mission_minutes!D22,"-")</f>
        <v>133409.35004928565</v>
      </c>
      <c r="E22" s="113">
        <f>IFERROR(lifespans_all!E22*DTE_mission_minutes!E22,"-")</f>
        <v>133409.35004928565</v>
      </c>
      <c r="F22" s="113">
        <f>IFERROR(lifespans_all!F22*DTE_mission_minutes!F22,"-")</f>
        <v>133409.35004928565</v>
      </c>
      <c r="G22" s="113">
        <f>IFERROR(lifespans_all!G22*DTE_mission_minutes!G22,"-")</f>
        <v>133409.35004928565</v>
      </c>
      <c r="H22" s="113">
        <f>IFERROR(lifespans_all!H22*DTE_mission_minutes!H22,"-")</f>
        <v>0</v>
      </c>
      <c r="I22" s="113">
        <f>IFERROR(lifespans_all!I22*DTE_mission_minutes!I22,"-")</f>
        <v>0</v>
      </c>
      <c r="J22" s="113">
        <f>IFERROR(lifespans_all!J22*DTE_mission_minutes!J22,"-")</f>
        <v>0</v>
      </c>
      <c r="K22" s="113">
        <f>IFERROR(lifespans_all!K22*DTE_mission_minutes!K22,"-")</f>
        <v>0</v>
      </c>
      <c r="L22" s="113">
        <f>IFERROR(lifespans_all!L22*DTE_mission_minutes!L22,"-")</f>
        <v>0</v>
      </c>
      <c r="M22" s="113">
        <f>IFERROR(lifespans_all!M22*DTE_mission_minutes!M22,"-")</f>
        <v>0</v>
      </c>
      <c r="N22" s="113">
        <f>IFERROR(lifespans_all!N22*DTE_mission_minutes!N22,"-")</f>
        <v>0</v>
      </c>
      <c r="O22" s="113">
        <f>IFERROR(lifespans_all!O22*DTE_mission_minutes!O22,"-")</f>
        <v>0</v>
      </c>
      <c r="P22" s="113">
        <f>IFERROR(lifespans_all!P22*DTE_mission_minutes!P22,"-")</f>
        <v>0</v>
      </c>
      <c r="Q22" s="113">
        <f>IFERROR(lifespans_all!Q22*DTE_mission_minutes!Q22,"-")</f>
        <v>0</v>
      </c>
      <c r="R22" s="113">
        <f>IFERROR(lifespans_all!R22*DTE_mission_minutes!R22,"-")</f>
        <v>0</v>
      </c>
      <c r="S22" s="113">
        <f>IFERROR(lifespans_all!S22*DTE_mission_minutes!S22,"-")</f>
        <v>0</v>
      </c>
      <c r="T22" s="113">
        <f>IFERROR(lifespans_all!T22*DTE_mission_minutes!T22,"-")</f>
        <v>0</v>
      </c>
      <c r="U22" s="113">
        <f>IFERROR(lifespans_all!U22*DTE_mission_minutes!U22,"-")</f>
        <v>0</v>
      </c>
      <c r="V22" s="113">
        <f>IFERROR(lifespans_all!V22*DTE_mission_minutes!V22,"-")</f>
        <v>0</v>
      </c>
    </row>
    <row r="23" spans="1:22" x14ac:dyDescent="0.25">
      <c r="A23" s="35" t="s">
        <v>38</v>
      </c>
      <c r="B23" s="36" t="s">
        <v>57</v>
      </c>
      <c r="C23" s="113">
        <f>IFERROR(lifespans_all!C23*DTE_mission_minutes!C23,"-")</f>
        <v>21.986611111111113</v>
      </c>
      <c r="D23" s="113">
        <f>IFERROR(lifespans_all!D23*DTE_mission_minutes!D23,"-")</f>
        <v>1.1333333333333333</v>
      </c>
      <c r="E23" s="113">
        <f>IFERROR(lifespans_all!E23*DTE_mission_minutes!E23,"-")</f>
        <v>3.7333333333333334</v>
      </c>
      <c r="F23" s="113">
        <f>IFERROR(lifespans_all!F23*DTE_mission_minutes!F23,"-")</f>
        <v>23.303841111111115</v>
      </c>
      <c r="G23" s="113">
        <f>IFERROR(lifespans_all!G23*DTE_mission_minutes!G23,"-")</f>
        <v>0</v>
      </c>
      <c r="H23" s="113">
        <f>IFERROR(lifespans_all!H23*DTE_mission_minutes!H23,"-")</f>
        <v>0</v>
      </c>
      <c r="I23" s="113">
        <f>IFERROR(lifespans_all!I23*DTE_mission_minutes!I23,"-")</f>
        <v>0</v>
      </c>
      <c r="J23" s="113">
        <f>IFERROR(lifespans_all!J23*DTE_mission_minutes!J23,"-")</f>
        <v>0</v>
      </c>
      <c r="K23" s="113">
        <f>IFERROR(lifespans_all!K23*DTE_mission_minutes!K23,"-")</f>
        <v>0</v>
      </c>
      <c r="L23" s="113">
        <f>IFERROR(lifespans_all!L23*DTE_mission_minutes!L23,"-")</f>
        <v>0</v>
      </c>
      <c r="M23" s="113">
        <f>IFERROR(lifespans_all!M23*DTE_mission_minutes!M23,"-")</f>
        <v>0</v>
      </c>
      <c r="N23" s="113">
        <f>IFERROR(lifespans_all!N23*DTE_mission_minutes!N23,"-")</f>
        <v>0</v>
      </c>
      <c r="O23" s="113">
        <f>IFERROR(lifespans_all!O23*DTE_mission_minutes!O23,"-")</f>
        <v>0</v>
      </c>
      <c r="P23" s="113">
        <f>IFERROR(lifespans_all!P23*DTE_mission_minutes!P23,"-")</f>
        <v>0</v>
      </c>
      <c r="Q23" s="113">
        <f>IFERROR(lifespans_all!Q23*DTE_mission_minutes!Q23,"-")</f>
        <v>0</v>
      </c>
      <c r="R23" s="113">
        <f>IFERROR(lifespans_all!R23*DTE_mission_minutes!R23,"-")</f>
        <v>0</v>
      </c>
      <c r="S23" s="113">
        <f>IFERROR(lifespans_all!S23*DTE_mission_minutes!S23,"-")</f>
        <v>0</v>
      </c>
      <c r="T23" s="113">
        <f>IFERROR(lifespans_all!T23*DTE_mission_minutes!T23,"-")</f>
        <v>0</v>
      </c>
      <c r="U23" s="113">
        <f>IFERROR(lifespans_all!U23*DTE_mission_minutes!U23,"-")</f>
        <v>0</v>
      </c>
      <c r="V23" s="113">
        <f>IFERROR(lifespans_all!V23*DTE_mission_minutes!V23,"-")</f>
        <v>0</v>
      </c>
    </row>
    <row r="24" spans="1:22" s="68" customFormat="1" x14ac:dyDescent="0.25">
      <c r="A24" s="108" t="s">
        <v>39</v>
      </c>
      <c r="B24" s="109" t="s">
        <v>59</v>
      </c>
      <c r="C24" s="113">
        <f>IFERROR(lifespans_all!C24*DTE_mission_minutes!C24,"-")</f>
        <v>7757.52</v>
      </c>
      <c r="D24" s="113">
        <f>IFERROR(lifespans_all!D24*DTE_mission_minutes!D24,"-")</f>
        <v>7884.0724999999993</v>
      </c>
      <c r="E24" s="113">
        <f>IFERROR(lifespans_all!E24*DTE_mission_minutes!E24,"-")</f>
        <v>7411.0455555555554</v>
      </c>
      <c r="F24" s="113">
        <f>IFERROR(lifespans_all!F24*DTE_mission_minutes!F24,"-")</f>
        <v>7749.4853583333334</v>
      </c>
      <c r="G24" s="113">
        <f>IFERROR(lifespans_all!G24*DTE_mission_minutes!G24,"-")</f>
        <v>7749.4853583333334</v>
      </c>
      <c r="H24" s="113">
        <f>IFERROR(lifespans_all!H24*DTE_mission_minutes!H24,"-")</f>
        <v>7749.4853583333334</v>
      </c>
      <c r="I24" s="113">
        <f>IFERROR(lifespans_all!I24*DTE_mission_minutes!I24,"-")</f>
        <v>7749.4853583333334</v>
      </c>
      <c r="J24" s="113">
        <f>IFERROR(lifespans_all!J24*DTE_mission_minutes!J24,"-")</f>
        <v>7749.4853583333334</v>
      </c>
      <c r="K24" s="113">
        <f>IFERROR(lifespans_all!K24*DTE_mission_minutes!K24,"-")</f>
        <v>7749.4853583333334</v>
      </c>
      <c r="L24" s="113">
        <f>IFERROR(lifespans_all!L24*DTE_mission_minutes!L24,"-")</f>
        <v>7749.4853583333334</v>
      </c>
      <c r="M24" s="113">
        <f>IFERROR(lifespans_all!M24*DTE_mission_minutes!M24,"-")</f>
        <v>0</v>
      </c>
      <c r="N24" s="113">
        <f>IFERROR(lifespans_all!N24*DTE_mission_minutes!N24,"-")</f>
        <v>0</v>
      </c>
      <c r="O24" s="113">
        <f>IFERROR(lifespans_all!O24*DTE_mission_minutes!O24,"-")</f>
        <v>0</v>
      </c>
      <c r="P24" s="113">
        <f>IFERROR(lifespans_all!P24*DTE_mission_minutes!P24,"-")</f>
        <v>0</v>
      </c>
      <c r="Q24" s="113">
        <f>IFERROR(lifespans_all!Q24*DTE_mission_minutes!Q24,"-")</f>
        <v>0</v>
      </c>
      <c r="R24" s="113">
        <f>IFERROR(lifespans_all!R24*DTE_mission_minutes!R24,"-")</f>
        <v>0</v>
      </c>
      <c r="S24" s="113">
        <f>IFERROR(lifespans_all!S24*DTE_mission_minutes!S24,"-")</f>
        <v>0</v>
      </c>
      <c r="T24" s="113">
        <f>IFERROR(lifespans_all!T24*DTE_mission_minutes!T24,"-")</f>
        <v>0</v>
      </c>
      <c r="U24" s="113">
        <f>IFERROR(lifespans_all!U24*DTE_mission_minutes!U24,"-")</f>
        <v>0</v>
      </c>
      <c r="V24" s="113">
        <f>IFERROR(lifespans_all!V24*DTE_mission_minutes!V24,"-")</f>
        <v>0</v>
      </c>
    </row>
    <row r="25" spans="1:22" x14ac:dyDescent="0.25">
      <c r="A25" s="35" t="s">
        <v>41</v>
      </c>
      <c r="B25" s="36" t="s">
        <v>60</v>
      </c>
      <c r="C25" s="113">
        <f>IFERROR(lifespans_all!C25*DTE_mission_minutes!C25,"-")</f>
        <v>0</v>
      </c>
      <c r="D25" s="113">
        <f>IFERROR(lifespans_all!D25*DTE_mission_minutes!D25,"-")</f>
        <v>0</v>
      </c>
      <c r="E25" s="113">
        <f>IFERROR(lifespans_all!E25*DTE_mission_minutes!E25,"-")</f>
        <v>0</v>
      </c>
      <c r="F25" s="113">
        <f>IFERROR(lifespans_all!F25*DTE_mission_minutes!F25,"-")</f>
        <v>0</v>
      </c>
      <c r="G25" s="113">
        <f>IFERROR(lifespans_all!G25*DTE_mission_minutes!G25,"-")</f>
        <v>0</v>
      </c>
      <c r="H25" s="113">
        <f>IFERROR(lifespans_all!H25*DTE_mission_minutes!H25,"-")</f>
        <v>0</v>
      </c>
      <c r="I25" s="113">
        <f>IFERROR(lifespans_all!I25*DTE_mission_minutes!I25,"-")</f>
        <v>0</v>
      </c>
      <c r="J25" s="113">
        <f>IFERROR(lifespans_all!J25*DTE_mission_minutes!J25,"-")</f>
        <v>0</v>
      </c>
      <c r="K25" s="113">
        <f>IFERROR(lifespans_all!K25*DTE_mission_minutes!K25,"-")</f>
        <v>0</v>
      </c>
      <c r="L25" s="113">
        <f>IFERROR(lifespans_all!L25*DTE_mission_minutes!L25,"-")</f>
        <v>0</v>
      </c>
      <c r="M25" s="113">
        <f>IFERROR(lifespans_all!M25*DTE_mission_minutes!M25,"-")</f>
        <v>0</v>
      </c>
      <c r="N25" s="113">
        <f>IFERROR(lifespans_all!N25*DTE_mission_minutes!N25,"-")</f>
        <v>0</v>
      </c>
      <c r="O25" s="113">
        <f>IFERROR(lifespans_all!O25*DTE_mission_minutes!O25,"-")</f>
        <v>0</v>
      </c>
      <c r="P25" s="113">
        <f>IFERROR(lifespans_all!P25*DTE_mission_minutes!P25,"-")</f>
        <v>0</v>
      </c>
      <c r="Q25" s="113">
        <f>IFERROR(lifespans_all!Q25*DTE_mission_minutes!Q25,"-")</f>
        <v>0</v>
      </c>
      <c r="R25" s="113">
        <f>IFERROR(lifespans_all!R25*DTE_mission_minutes!R25,"-")</f>
        <v>0</v>
      </c>
      <c r="S25" s="113">
        <f>IFERROR(lifespans_all!S25*DTE_mission_minutes!S25,"-")</f>
        <v>0</v>
      </c>
      <c r="T25" s="113">
        <f>IFERROR(lifespans_all!T25*DTE_mission_minutes!T25,"-")</f>
        <v>0</v>
      </c>
      <c r="U25" s="113">
        <f>IFERROR(lifespans_all!U25*DTE_mission_minutes!U25,"-")</f>
        <v>0</v>
      </c>
      <c r="V25" s="113">
        <f>IFERROR(lifespans_all!V25*DTE_mission_minutes!V25,"-")</f>
        <v>0</v>
      </c>
    </row>
    <row r="26" spans="1:22" x14ac:dyDescent="0.25">
      <c r="A26" s="35" t="s">
        <v>74</v>
      </c>
      <c r="B26" s="36" t="s">
        <v>57</v>
      </c>
      <c r="C26" s="113">
        <f>IFERROR(lifespans_all!C26*DTE_mission_minutes!C26,"-")</f>
        <v>133409.35004928565</v>
      </c>
      <c r="D26" s="113">
        <f>IFERROR(lifespans_all!D26*DTE_mission_minutes!D26,"-")</f>
        <v>0</v>
      </c>
      <c r="E26" s="113">
        <f>IFERROR(lifespans_all!E26*DTE_mission_minutes!E26,"-")</f>
        <v>0</v>
      </c>
      <c r="F26" s="113">
        <f>IFERROR(lifespans_all!F26*DTE_mission_minutes!F26,"-")</f>
        <v>0</v>
      </c>
      <c r="G26" s="113">
        <f>IFERROR(lifespans_all!G26*DTE_mission_minutes!G26,"-")</f>
        <v>0</v>
      </c>
      <c r="H26" s="113">
        <f>IFERROR(lifespans_all!H26*DTE_mission_minutes!H26,"-")</f>
        <v>0</v>
      </c>
      <c r="I26" s="113">
        <f>IFERROR(lifespans_all!I26*DTE_mission_minutes!I26,"-")</f>
        <v>0</v>
      </c>
      <c r="J26" s="113">
        <f>IFERROR(lifespans_all!J26*DTE_mission_minutes!J26,"-")</f>
        <v>0</v>
      </c>
      <c r="K26" s="113">
        <f>IFERROR(lifespans_all!K26*DTE_mission_minutes!K26,"-")</f>
        <v>0</v>
      </c>
      <c r="L26" s="113">
        <f>IFERROR(lifespans_all!L26*DTE_mission_minutes!L26,"-")</f>
        <v>0</v>
      </c>
      <c r="M26" s="113">
        <f>IFERROR(lifespans_all!M26*DTE_mission_minutes!M26,"-")</f>
        <v>0</v>
      </c>
      <c r="N26" s="113">
        <f>IFERROR(lifespans_all!N26*DTE_mission_minutes!N26,"-")</f>
        <v>0</v>
      </c>
      <c r="O26" s="113">
        <f>IFERROR(lifespans_all!O26*DTE_mission_minutes!O26,"-")</f>
        <v>0</v>
      </c>
      <c r="P26" s="113">
        <f>IFERROR(lifespans_all!P26*DTE_mission_minutes!P26,"-")</f>
        <v>0</v>
      </c>
      <c r="Q26" s="113">
        <f>IFERROR(lifespans_all!Q26*DTE_mission_minutes!Q26,"-")</f>
        <v>0</v>
      </c>
      <c r="R26" s="113">
        <f>IFERROR(lifespans_all!R26*DTE_mission_minutes!R26,"-")</f>
        <v>0</v>
      </c>
      <c r="S26" s="113">
        <f>IFERROR(lifespans_all!S26*DTE_mission_minutes!S26,"-")</f>
        <v>0</v>
      </c>
      <c r="T26" s="113">
        <f>IFERROR(lifespans_all!T26*DTE_mission_minutes!T26,"-")</f>
        <v>0</v>
      </c>
      <c r="U26" s="113">
        <f>IFERROR(lifespans_all!U26*DTE_mission_minutes!U26,"-")</f>
        <v>0</v>
      </c>
      <c r="V26" s="113">
        <f>IFERROR(lifespans_all!V26*DTE_mission_minutes!V26,"-")</f>
        <v>0</v>
      </c>
    </row>
    <row r="27" spans="1:22" x14ac:dyDescent="0.25">
      <c r="A27" s="35" t="s">
        <v>75</v>
      </c>
      <c r="B27" s="36" t="s">
        <v>57</v>
      </c>
      <c r="C27" s="113">
        <f>IFERROR(lifespans_all!C27*DTE_mission_minutes!C27,"-")</f>
        <v>133409.35004928565</v>
      </c>
      <c r="D27" s="113">
        <f>IFERROR(lifespans_all!D27*DTE_mission_minutes!D27,"-")</f>
        <v>133409.35004928565</v>
      </c>
      <c r="E27" s="113">
        <f>IFERROR(lifespans_all!E27*DTE_mission_minutes!E27,"-")</f>
        <v>133409.35004928565</v>
      </c>
      <c r="F27" s="113">
        <f>IFERROR(lifespans_all!F27*DTE_mission_minutes!F27,"-")</f>
        <v>0</v>
      </c>
      <c r="G27" s="113">
        <f>IFERROR(lifespans_all!G27*DTE_mission_minutes!G27,"-")</f>
        <v>0</v>
      </c>
      <c r="H27" s="113">
        <f>IFERROR(lifespans_all!H27*DTE_mission_minutes!H27,"-")</f>
        <v>0</v>
      </c>
      <c r="I27" s="113">
        <f>IFERROR(lifespans_all!I27*DTE_mission_minutes!I27,"-")</f>
        <v>0</v>
      </c>
      <c r="J27" s="113">
        <f>IFERROR(lifespans_all!J27*DTE_mission_minutes!J27,"-")</f>
        <v>0</v>
      </c>
      <c r="K27" s="113">
        <f>IFERROR(lifespans_all!K27*DTE_mission_minutes!K27,"-")</f>
        <v>0</v>
      </c>
      <c r="L27" s="113">
        <f>IFERROR(lifespans_all!L27*DTE_mission_minutes!L27,"-")</f>
        <v>0</v>
      </c>
      <c r="M27" s="113">
        <f>IFERROR(lifespans_all!M27*DTE_mission_minutes!M27,"-")</f>
        <v>0</v>
      </c>
      <c r="N27" s="113">
        <f>IFERROR(lifespans_all!N27*DTE_mission_minutes!N27,"-")</f>
        <v>0</v>
      </c>
      <c r="O27" s="113">
        <f>IFERROR(lifespans_all!O27*DTE_mission_minutes!O27,"-")</f>
        <v>0</v>
      </c>
      <c r="P27" s="113">
        <f>IFERROR(lifespans_all!P27*DTE_mission_minutes!P27,"-")</f>
        <v>0</v>
      </c>
      <c r="Q27" s="113">
        <f>IFERROR(lifespans_all!Q27*DTE_mission_minutes!Q27,"-")</f>
        <v>0</v>
      </c>
      <c r="R27" s="113">
        <f>IFERROR(lifespans_all!R27*DTE_mission_minutes!R27,"-")</f>
        <v>0</v>
      </c>
      <c r="S27" s="113">
        <f>IFERROR(lifespans_all!S27*DTE_mission_minutes!S27,"-")</f>
        <v>0</v>
      </c>
      <c r="T27" s="113">
        <f>IFERROR(lifespans_all!T27*DTE_mission_minutes!T27,"-")</f>
        <v>0</v>
      </c>
      <c r="U27" s="113">
        <f>IFERROR(lifespans_all!U27*DTE_mission_minutes!U27,"-")</f>
        <v>0</v>
      </c>
      <c r="V27" s="113">
        <f>IFERROR(lifespans_all!V27*DTE_mission_minutes!V27,"-")</f>
        <v>0</v>
      </c>
    </row>
    <row r="28" spans="1:22" x14ac:dyDescent="0.25">
      <c r="A28" s="35" t="s">
        <v>76</v>
      </c>
      <c r="B28" s="36" t="s">
        <v>57</v>
      </c>
      <c r="C28" s="113">
        <f>IFERROR(lifespans_all!C28*DTE_mission_minutes!C28,"-")</f>
        <v>133409.35004928565</v>
      </c>
      <c r="D28" s="113">
        <f>IFERROR(lifespans_all!D28*DTE_mission_minutes!D28,"-")</f>
        <v>133409.35004928565</v>
      </c>
      <c r="E28" s="113">
        <f>IFERROR(lifespans_all!E28*DTE_mission_minutes!E28,"-")</f>
        <v>133409.35004928565</v>
      </c>
      <c r="F28" s="113">
        <f>IFERROR(lifespans_all!F28*DTE_mission_minutes!F28,"-")</f>
        <v>133409.35004928565</v>
      </c>
      <c r="G28" s="113">
        <f>IFERROR(lifespans_all!G28*DTE_mission_minutes!G28,"-")</f>
        <v>133409.35004928565</v>
      </c>
      <c r="H28" s="113">
        <f>IFERROR(lifespans_all!H28*DTE_mission_minutes!H28,"-")</f>
        <v>133409.35004928565</v>
      </c>
      <c r="I28" s="113">
        <f>IFERROR(lifespans_all!I28*DTE_mission_minutes!I28,"-")</f>
        <v>0</v>
      </c>
      <c r="J28" s="113">
        <f>IFERROR(lifespans_all!J28*DTE_mission_minutes!J28,"-")</f>
        <v>0</v>
      </c>
      <c r="K28" s="113">
        <f>IFERROR(lifespans_all!K28*DTE_mission_minutes!K28,"-")</f>
        <v>0</v>
      </c>
      <c r="L28" s="113">
        <f>IFERROR(lifespans_all!L28*DTE_mission_minutes!L28,"-")</f>
        <v>0</v>
      </c>
      <c r="M28" s="113">
        <f>IFERROR(lifespans_all!M28*DTE_mission_minutes!M28,"-")</f>
        <v>0</v>
      </c>
      <c r="N28" s="113">
        <f>IFERROR(lifespans_all!N28*DTE_mission_minutes!N28,"-")</f>
        <v>0</v>
      </c>
      <c r="O28" s="113">
        <f>IFERROR(lifespans_all!O28*DTE_mission_minutes!O28,"-")</f>
        <v>0</v>
      </c>
      <c r="P28" s="113">
        <f>IFERROR(lifespans_all!P28*DTE_mission_minutes!P28,"-")</f>
        <v>0</v>
      </c>
      <c r="Q28" s="113">
        <f>IFERROR(lifespans_all!Q28*DTE_mission_minutes!Q28,"-")</f>
        <v>0</v>
      </c>
      <c r="R28" s="113">
        <f>IFERROR(lifespans_all!R28*DTE_mission_minutes!R28,"-")</f>
        <v>0</v>
      </c>
      <c r="S28" s="113">
        <f>IFERROR(lifespans_all!S28*DTE_mission_minutes!S28,"-")</f>
        <v>0</v>
      </c>
      <c r="T28" s="113">
        <f>IFERROR(lifespans_all!T28*DTE_mission_minutes!T28,"-")</f>
        <v>0</v>
      </c>
      <c r="U28" s="113">
        <f>IFERROR(lifespans_all!U28*DTE_mission_minutes!U28,"-")</f>
        <v>0</v>
      </c>
      <c r="V28" s="113">
        <f>IFERROR(lifespans_all!V28*DTE_mission_minutes!V28,"-")</f>
        <v>0</v>
      </c>
    </row>
    <row r="29" spans="1:22" x14ac:dyDescent="0.25">
      <c r="A29" s="35" t="s">
        <v>42</v>
      </c>
      <c r="B29" s="43" t="s">
        <v>61</v>
      </c>
      <c r="C29" s="113">
        <f>IFERROR(lifespans_all!C29*DTE_mission_minutes!C29,"-")</f>
        <v>89453.837836666688</v>
      </c>
      <c r="D29" s="113">
        <f>IFERROR(lifespans_all!D29*DTE_mission_minutes!D29,"-")</f>
        <v>89453.837836666688</v>
      </c>
      <c r="E29" s="113">
        <f>IFERROR(lifespans_all!E29*DTE_mission_minutes!E29,"-")</f>
        <v>89453.837836666688</v>
      </c>
      <c r="F29" s="113">
        <f>IFERROR(lifespans_all!F29*DTE_mission_minutes!F29,"-")</f>
        <v>89453.837836666688</v>
      </c>
      <c r="G29" s="113">
        <f>IFERROR(lifespans_all!G29*DTE_mission_minutes!G29,"-")</f>
        <v>89453.837836666688</v>
      </c>
      <c r="H29" s="113">
        <f>IFERROR(lifespans_all!H29*DTE_mission_minutes!H29,"-")</f>
        <v>89453.837836666688</v>
      </c>
      <c r="I29" s="113">
        <f>IFERROR(lifespans_all!I29*DTE_mission_minutes!I29,"-")</f>
        <v>89453.837836666688</v>
      </c>
      <c r="J29" s="113">
        <f>IFERROR(lifespans_all!J29*DTE_mission_minutes!J29,"-")</f>
        <v>89453.837836666688</v>
      </c>
      <c r="K29" s="113">
        <f>IFERROR(lifespans_all!K29*DTE_mission_minutes!K29,"-")</f>
        <v>89453.837836666688</v>
      </c>
      <c r="L29" s="113">
        <f>IFERROR(lifespans_all!L29*DTE_mission_minutes!L29,"-")</f>
        <v>89453.837836666688</v>
      </c>
      <c r="M29" s="113">
        <f>IFERROR(lifespans_all!M29*DTE_mission_minutes!M29,"-")</f>
        <v>89453.837836666688</v>
      </c>
      <c r="N29" s="113">
        <f>IFERROR(lifespans_all!N29*DTE_mission_minutes!N29,"-")</f>
        <v>89453.837836666688</v>
      </c>
      <c r="O29" s="113">
        <f>IFERROR(lifespans_all!O29*DTE_mission_minutes!O29,"-")</f>
        <v>89453.837836666688</v>
      </c>
      <c r="P29" s="113">
        <f>IFERROR(lifespans_all!P29*DTE_mission_minutes!P29,"-")</f>
        <v>89453.837836666688</v>
      </c>
      <c r="Q29" s="113">
        <f>IFERROR(lifespans_all!Q29*DTE_mission_minutes!Q29,"-")</f>
        <v>89453.837836666688</v>
      </c>
      <c r="R29" s="113">
        <f>IFERROR(lifespans_all!R29*DTE_mission_minutes!R29,"-")</f>
        <v>89453.837836666688</v>
      </c>
      <c r="S29" s="113">
        <f>IFERROR(lifespans_all!S29*DTE_mission_minutes!S29,"-")</f>
        <v>89453.837836666688</v>
      </c>
      <c r="T29" s="113">
        <f>IFERROR(lifespans_all!T29*DTE_mission_minutes!T29,"-")</f>
        <v>89453.837836666688</v>
      </c>
      <c r="U29" s="113">
        <f>IFERROR(lifespans_all!U29*DTE_mission_minutes!U29,"-")</f>
        <v>89453.837836666688</v>
      </c>
      <c r="V29" s="113">
        <f>IFERROR(lifespans_all!V29*DTE_mission_minutes!V29,"-")</f>
        <v>89453.837836666688</v>
      </c>
    </row>
    <row r="30" spans="1:22" x14ac:dyDescent="0.25">
      <c r="A30" s="35" t="s">
        <v>77</v>
      </c>
      <c r="B30" s="43" t="s">
        <v>58</v>
      </c>
      <c r="C30" s="113">
        <f>IFERROR(lifespans_all!C30*DTE_mission_minutes!C30,"-")</f>
        <v>721.11352444444435</v>
      </c>
      <c r="D30" s="113">
        <f>IFERROR(lifespans_all!D30*DTE_mission_minutes!D30,"-")</f>
        <v>721.11352444444435</v>
      </c>
      <c r="E30" s="113">
        <f>IFERROR(lifespans_all!E30*DTE_mission_minutes!E30,"-")</f>
        <v>721.11352444444435</v>
      </c>
      <c r="F30" s="113">
        <f>IFERROR(lifespans_all!F30*DTE_mission_minutes!F30,"-")</f>
        <v>721.11352444444435</v>
      </c>
      <c r="G30" s="113">
        <f>IFERROR(lifespans_all!G30*DTE_mission_minutes!G30,"-")</f>
        <v>721.11352444444435</v>
      </c>
      <c r="H30" s="113">
        <f>IFERROR(lifespans_all!H30*DTE_mission_minutes!H30,"-")</f>
        <v>721.11352444444435</v>
      </c>
      <c r="I30" s="113">
        <f>IFERROR(lifespans_all!I30*DTE_mission_minutes!I30,"-")</f>
        <v>721.11352444444435</v>
      </c>
      <c r="J30" s="113">
        <f>IFERROR(lifespans_all!J30*DTE_mission_minutes!J30,"-")</f>
        <v>721.11352444444435</v>
      </c>
      <c r="K30" s="113">
        <f>IFERROR(lifespans_all!K30*DTE_mission_minutes!K30,"-")</f>
        <v>721.11352444444435</v>
      </c>
      <c r="L30" s="113">
        <f>IFERROR(lifespans_all!L30*DTE_mission_minutes!L30,"-")</f>
        <v>721.11352444444435</v>
      </c>
      <c r="M30" s="113">
        <f>IFERROR(lifespans_all!M30*DTE_mission_minutes!M30,"-")</f>
        <v>721.11352444444435</v>
      </c>
      <c r="N30" s="113">
        <f>IFERROR(lifespans_all!N30*DTE_mission_minutes!N30,"-")</f>
        <v>721.11352444444435</v>
      </c>
      <c r="O30" s="113">
        <f>IFERROR(lifespans_all!O30*DTE_mission_minutes!O30,"-")</f>
        <v>721.11352444444435</v>
      </c>
      <c r="P30" s="113">
        <f>IFERROR(lifespans_all!P30*DTE_mission_minutes!P30,"-")</f>
        <v>721.11352444444435</v>
      </c>
      <c r="Q30" s="113">
        <f>IFERROR(lifespans_all!Q30*DTE_mission_minutes!Q30,"-")</f>
        <v>721.11352444444435</v>
      </c>
      <c r="R30" s="113">
        <f>IFERROR(lifespans_all!R30*DTE_mission_minutes!R30,"-")</f>
        <v>721.11352444444435</v>
      </c>
      <c r="S30" s="113">
        <f>IFERROR(lifespans_all!S30*DTE_mission_minutes!S30,"-")</f>
        <v>721.11352444444435</v>
      </c>
      <c r="T30" s="113">
        <f>IFERROR(lifespans_all!T30*DTE_mission_minutes!T30,"-")</f>
        <v>721.11352444444435</v>
      </c>
      <c r="U30" s="113">
        <f>IFERROR(lifespans_all!U30*DTE_mission_minutes!U30,"-")</f>
        <v>721.11352444444435</v>
      </c>
      <c r="V30" s="113">
        <f>IFERROR(lifespans_all!V30*DTE_mission_minutes!V30,"-")</f>
        <v>721.11352444444435</v>
      </c>
    </row>
    <row r="31" spans="1:22" x14ac:dyDescent="0.25">
      <c r="A31" s="35" t="s">
        <v>87</v>
      </c>
      <c r="B31" s="36" t="s">
        <v>56</v>
      </c>
      <c r="C31" s="113">
        <f>IFERROR(lifespans_all!C31*DTE_mission_minutes!C31,"-")</f>
        <v>221.29177222222222</v>
      </c>
      <c r="D31" s="113">
        <f>IFERROR(lifespans_all!D31*DTE_mission_minutes!D31,"-")</f>
        <v>244.03194444444446</v>
      </c>
      <c r="E31" s="113">
        <f>IFERROR(lifespans_all!E31*DTE_mission_minutes!E31,"-")</f>
        <v>0</v>
      </c>
      <c r="F31" s="113">
        <f>IFERROR(lifespans_all!F31*DTE_mission_minutes!F31,"-")</f>
        <v>0</v>
      </c>
      <c r="G31" s="113">
        <f>IFERROR(lifespans_all!G31*DTE_mission_minutes!G31,"-")</f>
        <v>0</v>
      </c>
      <c r="H31" s="113">
        <f>IFERROR(lifespans_all!H31*DTE_mission_minutes!H31,"-")</f>
        <v>0</v>
      </c>
      <c r="I31" s="113">
        <f>IFERROR(lifespans_all!I31*DTE_mission_minutes!I31,"-")</f>
        <v>0</v>
      </c>
      <c r="J31" s="113">
        <f>IFERROR(lifespans_all!J31*DTE_mission_minutes!J31,"-")</f>
        <v>0</v>
      </c>
      <c r="K31" s="113">
        <f>IFERROR(lifespans_all!K31*DTE_mission_minutes!K31,"-")</f>
        <v>0</v>
      </c>
      <c r="L31" s="113">
        <f>IFERROR(lifespans_all!L31*DTE_mission_minutes!L31,"-")</f>
        <v>0</v>
      </c>
      <c r="M31" s="113">
        <f>IFERROR(lifespans_all!M31*DTE_mission_minutes!M31,"-")</f>
        <v>0</v>
      </c>
      <c r="N31" s="113">
        <f>IFERROR(lifespans_all!N31*DTE_mission_minutes!N31,"-")</f>
        <v>0</v>
      </c>
      <c r="O31" s="113">
        <f>IFERROR(lifespans_all!O31*DTE_mission_minutes!O31,"-")</f>
        <v>0</v>
      </c>
      <c r="P31" s="113">
        <f>IFERROR(lifespans_all!P31*DTE_mission_minutes!P31,"-")</f>
        <v>0</v>
      </c>
      <c r="Q31" s="113">
        <f>IFERROR(lifespans_all!Q31*DTE_mission_minutes!Q31,"-")</f>
        <v>0</v>
      </c>
      <c r="R31" s="113">
        <f>IFERROR(lifespans_all!R31*DTE_mission_minutes!R31,"-")</f>
        <v>0</v>
      </c>
      <c r="S31" s="113">
        <f>IFERROR(lifespans_all!S31*DTE_mission_minutes!S31,"-")</f>
        <v>0</v>
      </c>
      <c r="T31" s="113">
        <f>IFERROR(lifespans_all!T31*DTE_mission_minutes!T31,"-")</f>
        <v>0</v>
      </c>
      <c r="U31" s="113">
        <f>IFERROR(lifespans_all!U31*DTE_mission_minutes!U31,"-")</f>
        <v>0</v>
      </c>
      <c r="V31" s="113">
        <f>IFERROR(lifespans_all!V31*DTE_mission_minutes!V31,"-")</f>
        <v>0</v>
      </c>
    </row>
    <row r="32" spans="1:22" x14ac:dyDescent="0.25">
      <c r="A32" s="35" t="s">
        <v>43</v>
      </c>
      <c r="B32" s="43" t="s">
        <v>61</v>
      </c>
      <c r="C32" s="113">
        <f>IFERROR(lifespans_all!C32*DTE_mission_minutes!C32,"-")</f>
        <v>64.996111111111119</v>
      </c>
      <c r="D32" s="113">
        <f>IFERROR(lifespans_all!D32*DTE_mission_minutes!D32,"-")</f>
        <v>0</v>
      </c>
      <c r="E32" s="113">
        <f>IFERROR(lifespans_all!E32*DTE_mission_minutes!E32,"-")</f>
        <v>0</v>
      </c>
      <c r="F32" s="113">
        <f>IFERROR(lifespans_all!F32*DTE_mission_minutes!F32,"-")</f>
        <v>0</v>
      </c>
      <c r="G32" s="113">
        <f>IFERROR(lifespans_all!G32*DTE_mission_minutes!G32,"-")</f>
        <v>0</v>
      </c>
      <c r="H32" s="113">
        <f>IFERROR(lifespans_all!H32*DTE_mission_minutes!H32,"-")</f>
        <v>0</v>
      </c>
      <c r="I32" s="113">
        <f>IFERROR(lifespans_all!I32*DTE_mission_minutes!I32,"-")</f>
        <v>0</v>
      </c>
      <c r="J32" s="113">
        <f>IFERROR(lifespans_all!J32*DTE_mission_minutes!J32,"-")</f>
        <v>0</v>
      </c>
      <c r="K32" s="113">
        <f>IFERROR(lifespans_all!K32*DTE_mission_minutes!K32,"-")</f>
        <v>0</v>
      </c>
      <c r="L32" s="113">
        <f>IFERROR(lifespans_all!L32*DTE_mission_minutes!L32,"-")</f>
        <v>0</v>
      </c>
      <c r="M32" s="113">
        <f>IFERROR(lifespans_all!M32*DTE_mission_minutes!M32,"-")</f>
        <v>0</v>
      </c>
      <c r="N32" s="113">
        <f>IFERROR(lifespans_all!N32*DTE_mission_minutes!N32,"-")</f>
        <v>0</v>
      </c>
      <c r="O32" s="113">
        <f>IFERROR(lifespans_all!O32*DTE_mission_minutes!O32,"-")</f>
        <v>0</v>
      </c>
      <c r="P32" s="113">
        <f>IFERROR(lifespans_all!P32*DTE_mission_minutes!P32,"-")</f>
        <v>0</v>
      </c>
      <c r="Q32" s="113">
        <f>IFERROR(lifespans_all!Q32*DTE_mission_minutes!Q32,"-")</f>
        <v>0</v>
      </c>
      <c r="R32" s="113">
        <f>IFERROR(lifespans_all!R32*DTE_mission_minutes!R32,"-")</f>
        <v>0</v>
      </c>
      <c r="S32" s="113">
        <f>IFERROR(lifespans_all!S32*DTE_mission_minutes!S32,"-")</f>
        <v>0</v>
      </c>
      <c r="T32" s="113">
        <f>IFERROR(lifespans_all!T32*DTE_mission_minutes!T32,"-")</f>
        <v>0</v>
      </c>
      <c r="U32" s="113">
        <f>IFERROR(lifespans_all!U32*DTE_mission_minutes!U32,"-")</f>
        <v>0</v>
      </c>
      <c r="V32" s="113">
        <f>IFERROR(lifespans_all!V32*DTE_mission_minutes!V32,"-")</f>
        <v>0</v>
      </c>
    </row>
    <row r="33" spans="1:22" x14ac:dyDescent="0.25">
      <c r="A33" s="35" t="s">
        <v>55</v>
      </c>
      <c r="B33" s="36" t="s">
        <v>57</v>
      </c>
      <c r="C33" s="113">
        <f>IFERROR(lifespans_all!C33*DTE_mission_minutes!C33,"-")</f>
        <v>575.81194444444441</v>
      </c>
      <c r="D33" s="113">
        <f>IFERROR(lifespans_all!D33*DTE_mission_minutes!D33,"-")</f>
        <v>580.59861111111104</v>
      </c>
      <c r="E33" s="113">
        <f>IFERROR(lifespans_all!E33*DTE_mission_minutes!E33,"-")</f>
        <v>499.24888888888893</v>
      </c>
      <c r="F33" s="113">
        <f>IFERROR(lifespans_all!F33*DTE_mission_minutes!F33,"-")</f>
        <v>565.82727777777768</v>
      </c>
      <c r="G33" s="113">
        <f>IFERROR(lifespans_all!G33*DTE_mission_minutes!G33,"-")</f>
        <v>0</v>
      </c>
      <c r="H33" s="113">
        <f>IFERROR(lifespans_all!H33*DTE_mission_minutes!H33,"-")</f>
        <v>0</v>
      </c>
      <c r="I33" s="113">
        <f>IFERROR(lifespans_all!I33*DTE_mission_minutes!I33,"-")</f>
        <v>0</v>
      </c>
      <c r="J33" s="113">
        <f>IFERROR(lifespans_all!J33*DTE_mission_minutes!J33,"-")</f>
        <v>0</v>
      </c>
      <c r="K33" s="113">
        <f>IFERROR(lifespans_all!K33*DTE_mission_minutes!K33,"-")</f>
        <v>0</v>
      </c>
      <c r="L33" s="113">
        <f>IFERROR(lifespans_all!L33*DTE_mission_minutes!L33,"-")</f>
        <v>0</v>
      </c>
      <c r="M33" s="113">
        <f>IFERROR(lifespans_all!M33*DTE_mission_minutes!M33,"-")</f>
        <v>0</v>
      </c>
      <c r="N33" s="113">
        <f>IFERROR(lifespans_all!N33*DTE_mission_minutes!N33,"-")</f>
        <v>0</v>
      </c>
      <c r="O33" s="113">
        <f>IFERROR(lifespans_all!O33*DTE_mission_minutes!O33,"-")</f>
        <v>0</v>
      </c>
      <c r="P33" s="113">
        <f>IFERROR(lifespans_all!P33*DTE_mission_minutes!P33,"-")</f>
        <v>0</v>
      </c>
      <c r="Q33" s="113">
        <f>IFERROR(lifespans_all!Q33*DTE_mission_minutes!Q33,"-")</f>
        <v>0</v>
      </c>
      <c r="R33" s="113">
        <f>IFERROR(lifespans_all!R33*DTE_mission_minutes!R33,"-")</f>
        <v>0</v>
      </c>
      <c r="S33" s="113">
        <f>IFERROR(lifespans_all!S33*DTE_mission_minutes!S33,"-")</f>
        <v>0</v>
      </c>
      <c r="T33" s="113">
        <f>IFERROR(lifespans_all!T33*DTE_mission_minutes!T33,"-")</f>
        <v>0</v>
      </c>
      <c r="U33" s="113">
        <f>IFERROR(lifespans_all!U33*DTE_mission_minutes!U33,"-")</f>
        <v>0</v>
      </c>
      <c r="V33" s="113">
        <f>IFERROR(lifespans_all!V33*DTE_mission_minutes!V33,"-")</f>
        <v>0</v>
      </c>
    </row>
    <row r="34" spans="1:22" x14ac:dyDescent="0.25">
      <c r="A34" s="35" t="s">
        <v>44</v>
      </c>
      <c r="B34" s="35"/>
      <c r="C34" s="113" t="str">
        <f>IFERROR(lifespans_all!C34*DTE_mission_minutes!C34,"-")</f>
        <v>-</v>
      </c>
      <c r="D34" s="113" t="str">
        <f>IFERROR(lifespans_all!D34*DTE_mission_minutes!D34,"-")</f>
        <v>-</v>
      </c>
      <c r="E34" s="113" t="str">
        <f>IFERROR(lifespans_all!E34*DTE_mission_minutes!E34,"-")</f>
        <v>-</v>
      </c>
      <c r="F34" s="113" t="str">
        <f>IFERROR(lifespans_all!F34*DTE_mission_minutes!F34,"-")</f>
        <v>-</v>
      </c>
      <c r="G34" s="113" t="str">
        <f>IFERROR(lifespans_all!G34*DTE_mission_minutes!G34,"-")</f>
        <v>-</v>
      </c>
      <c r="H34" s="113" t="str">
        <f>IFERROR(lifespans_all!H34*DTE_mission_minutes!H34,"-")</f>
        <v>-</v>
      </c>
      <c r="I34" s="113" t="str">
        <f>IFERROR(lifespans_all!I34*DTE_mission_minutes!I34,"-")</f>
        <v>-</v>
      </c>
      <c r="J34" s="113" t="str">
        <f>IFERROR(lifespans_all!J34*DTE_mission_minutes!J34,"-")</f>
        <v>-</v>
      </c>
      <c r="K34" s="113" t="str">
        <f>IFERROR(lifespans_all!K34*DTE_mission_minutes!K34,"-")</f>
        <v>-</v>
      </c>
      <c r="L34" s="113" t="str">
        <f>IFERROR(lifespans_all!L34*DTE_mission_minutes!L34,"-")</f>
        <v>-</v>
      </c>
      <c r="M34" s="113" t="str">
        <f>IFERROR(lifespans_all!M34*DTE_mission_minutes!M34,"-")</f>
        <v>-</v>
      </c>
      <c r="N34" s="113" t="str">
        <f>IFERROR(lifespans_all!N34*DTE_mission_minutes!N34,"-")</f>
        <v>-</v>
      </c>
      <c r="O34" s="113" t="str">
        <f>IFERROR(lifespans_all!O34*DTE_mission_minutes!O34,"-")</f>
        <v>-</v>
      </c>
      <c r="P34" s="113" t="str">
        <f>IFERROR(lifespans_all!P34*DTE_mission_minutes!P34,"-")</f>
        <v>-</v>
      </c>
      <c r="Q34" s="113" t="str">
        <f>IFERROR(lifespans_all!Q34*DTE_mission_minutes!Q34,"-")</f>
        <v>-</v>
      </c>
      <c r="R34" s="113" t="str">
        <f>IFERROR(lifespans_all!R34*DTE_mission_minutes!R34,"-")</f>
        <v>-</v>
      </c>
      <c r="S34" s="113" t="str">
        <f>IFERROR(lifespans_all!S34*DTE_mission_minutes!S34,"-")</f>
        <v>-</v>
      </c>
      <c r="T34" s="113" t="str">
        <f>IFERROR(lifespans_all!T34*DTE_mission_minutes!T34,"-")</f>
        <v>-</v>
      </c>
      <c r="U34" s="113" t="str">
        <f>IFERROR(lifespans_all!U34*DTE_mission_minutes!U34,"-")</f>
        <v>-</v>
      </c>
      <c r="V34" s="113" t="str">
        <f>IFERROR(lifespans_all!V34*DTE_mission_minutes!V34,"-")</f>
        <v>-</v>
      </c>
    </row>
    <row r="35" spans="1:22" x14ac:dyDescent="0.25">
      <c r="A35" s="35" t="s">
        <v>78</v>
      </c>
      <c r="B35" s="36" t="s">
        <v>57</v>
      </c>
      <c r="C35" s="113">
        <f>IFERROR(lifespans_all!C35*DTE_mission_minutes!C35,"-")</f>
        <v>64.579722222222216</v>
      </c>
      <c r="D35" s="113">
        <f>IFERROR(lifespans_all!D35*DTE_mission_minutes!D35,"-")</f>
        <v>56.487941666666664</v>
      </c>
      <c r="E35" s="113">
        <f>IFERROR(lifespans_all!E35*DTE_mission_minutes!E35,"-")</f>
        <v>49.259444444444441</v>
      </c>
      <c r="F35" s="113">
        <f>IFERROR(lifespans_all!F35*DTE_mission_minutes!F35,"-")</f>
        <v>60.035777777777774</v>
      </c>
      <c r="G35" s="113">
        <f>IFERROR(lifespans_all!G35*DTE_mission_minutes!G35,"-")</f>
        <v>60.035777777777774</v>
      </c>
      <c r="H35" s="113">
        <f>IFERROR(lifespans_all!H35*DTE_mission_minutes!H35,"-")</f>
        <v>0</v>
      </c>
      <c r="I35" s="113">
        <f>IFERROR(lifespans_all!I35*DTE_mission_minutes!I35,"-")</f>
        <v>0</v>
      </c>
      <c r="J35" s="113">
        <f>IFERROR(lifespans_all!J35*DTE_mission_minutes!J35,"-")</f>
        <v>0</v>
      </c>
      <c r="K35" s="113">
        <f>IFERROR(lifespans_all!K35*DTE_mission_minutes!K35,"-")</f>
        <v>0</v>
      </c>
      <c r="L35" s="113">
        <f>IFERROR(lifespans_all!L35*DTE_mission_minutes!L35,"-")</f>
        <v>0</v>
      </c>
      <c r="M35" s="113">
        <f>IFERROR(lifespans_all!M35*DTE_mission_minutes!M35,"-")</f>
        <v>0</v>
      </c>
      <c r="N35" s="113">
        <f>IFERROR(lifespans_all!N35*DTE_mission_minutes!N35,"-")</f>
        <v>0</v>
      </c>
      <c r="O35" s="113">
        <f>IFERROR(lifespans_all!O35*DTE_mission_minutes!O35,"-")</f>
        <v>0</v>
      </c>
      <c r="P35" s="113">
        <f>IFERROR(lifespans_all!P35*DTE_mission_minutes!P35,"-")</f>
        <v>0</v>
      </c>
      <c r="Q35" s="113">
        <f>IFERROR(lifespans_all!Q35*DTE_mission_minutes!Q35,"-")</f>
        <v>0</v>
      </c>
      <c r="R35" s="113">
        <f>IFERROR(lifespans_all!R35*DTE_mission_minutes!R35,"-")</f>
        <v>0</v>
      </c>
      <c r="S35" s="113">
        <f>IFERROR(lifespans_all!S35*DTE_mission_minutes!S35,"-")</f>
        <v>0</v>
      </c>
      <c r="T35" s="113">
        <f>IFERROR(lifespans_all!T35*DTE_mission_minutes!T35,"-")</f>
        <v>0</v>
      </c>
      <c r="U35" s="113">
        <f>IFERROR(lifespans_all!U35*DTE_mission_minutes!U35,"-")</f>
        <v>0</v>
      </c>
      <c r="V35" s="113">
        <f>IFERROR(lifespans_all!V35*DTE_mission_minutes!V35,"-")</f>
        <v>0</v>
      </c>
    </row>
    <row r="36" spans="1:22" x14ac:dyDescent="0.25">
      <c r="A36" s="35" t="s">
        <v>45</v>
      </c>
      <c r="B36" s="36" t="s">
        <v>57</v>
      </c>
      <c r="C36" s="113">
        <f>IFERROR(lifespans_all!C36*DTE_mission_minutes!C36,"-")</f>
        <v>133409.35004928565</v>
      </c>
      <c r="D36" s="113">
        <f>IFERROR(lifespans_all!D36*DTE_mission_minutes!D36,"-")</f>
        <v>133409.35004928565</v>
      </c>
      <c r="E36" s="113">
        <f>IFERROR(lifespans_all!E36*DTE_mission_minutes!E36,"-")</f>
        <v>133409.35004928565</v>
      </c>
      <c r="F36" s="113">
        <f>IFERROR(lifespans_all!F36*DTE_mission_minutes!F36,"-")</f>
        <v>0</v>
      </c>
      <c r="G36" s="113">
        <f>IFERROR(lifespans_all!G36*DTE_mission_minutes!G36,"-")</f>
        <v>0</v>
      </c>
      <c r="H36" s="113">
        <f>IFERROR(lifespans_all!H36*DTE_mission_minutes!H36,"-")</f>
        <v>0</v>
      </c>
      <c r="I36" s="113">
        <f>IFERROR(lifespans_all!I36*DTE_mission_minutes!I36,"-")</f>
        <v>0</v>
      </c>
      <c r="J36" s="113">
        <f>IFERROR(lifespans_all!J36*DTE_mission_minutes!J36,"-")</f>
        <v>0</v>
      </c>
      <c r="K36" s="113">
        <f>IFERROR(lifespans_all!K36*DTE_mission_minutes!K36,"-")</f>
        <v>0</v>
      </c>
      <c r="L36" s="113">
        <f>IFERROR(lifespans_all!L36*DTE_mission_minutes!L36,"-")</f>
        <v>0</v>
      </c>
      <c r="M36" s="113">
        <f>IFERROR(lifespans_all!M36*DTE_mission_minutes!M36,"-")</f>
        <v>0</v>
      </c>
      <c r="N36" s="113">
        <f>IFERROR(lifespans_all!N36*DTE_mission_minutes!N36,"-")</f>
        <v>0</v>
      </c>
      <c r="O36" s="113">
        <f>IFERROR(lifespans_all!O36*DTE_mission_minutes!O36,"-")</f>
        <v>0</v>
      </c>
      <c r="P36" s="113">
        <f>IFERROR(lifespans_all!P36*DTE_mission_minutes!P36,"-")</f>
        <v>0</v>
      </c>
      <c r="Q36" s="113">
        <f>IFERROR(lifespans_all!Q36*DTE_mission_minutes!Q36,"-")</f>
        <v>0</v>
      </c>
      <c r="R36" s="113">
        <f>IFERROR(lifespans_all!R36*DTE_mission_minutes!R36,"-")</f>
        <v>0</v>
      </c>
      <c r="S36" s="113">
        <f>IFERROR(lifespans_all!S36*DTE_mission_minutes!S36,"-")</f>
        <v>0</v>
      </c>
      <c r="T36" s="113">
        <f>IFERROR(lifespans_all!T36*DTE_mission_minutes!T36,"-")</f>
        <v>0</v>
      </c>
      <c r="U36" s="113">
        <f>IFERROR(lifespans_all!U36*DTE_mission_minutes!U36,"-")</f>
        <v>0</v>
      </c>
      <c r="V36" s="113">
        <f>IFERROR(lifespans_all!V36*DTE_mission_minutes!V36,"-")</f>
        <v>0</v>
      </c>
    </row>
    <row r="37" spans="1:22" x14ac:dyDescent="0.25">
      <c r="A37" s="35" t="s">
        <v>46</v>
      </c>
      <c r="B37" s="43" t="s">
        <v>59</v>
      </c>
      <c r="C37" s="113">
        <f>IFERROR(lifespans_all!C37*DTE_mission_minutes!C37,"-")</f>
        <v>171572.29579277776</v>
      </c>
      <c r="D37" s="113">
        <f>IFERROR(lifespans_all!D37*DTE_mission_minutes!D37,"-")</f>
        <v>171572.29579277776</v>
      </c>
      <c r="E37" s="113">
        <f>IFERROR(lifespans_all!E37*DTE_mission_minutes!E37,"-")</f>
        <v>171572.29579277776</v>
      </c>
      <c r="F37" s="113">
        <f>IFERROR(lifespans_all!F37*DTE_mission_minutes!F37,"-")</f>
        <v>171572.29579277776</v>
      </c>
      <c r="G37" s="113">
        <f>IFERROR(lifespans_all!G37*DTE_mission_minutes!G37,"-")</f>
        <v>171572.29579277776</v>
      </c>
      <c r="H37" s="113">
        <f>IFERROR(lifespans_all!H37*DTE_mission_minutes!H37,"-")</f>
        <v>171572.29579277776</v>
      </c>
      <c r="I37" s="113">
        <f>IFERROR(lifespans_all!I37*DTE_mission_minutes!I37,"-")</f>
        <v>171572.29579277776</v>
      </c>
      <c r="J37" s="113">
        <f>IFERROR(lifespans_all!J37*DTE_mission_minutes!J37,"-")</f>
        <v>171572.29579277776</v>
      </c>
      <c r="K37" s="113">
        <f>IFERROR(lifespans_all!K37*DTE_mission_minutes!K37,"-")</f>
        <v>171572.29579277776</v>
      </c>
      <c r="L37" s="113">
        <f>IFERROR(lifespans_all!L37*DTE_mission_minutes!L37,"-")</f>
        <v>171572.29579277776</v>
      </c>
      <c r="M37" s="113">
        <f>IFERROR(lifespans_all!M37*DTE_mission_minutes!M37,"-")</f>
        <v>171572.29579277776</v>
      </c>
      <c r="N37" s="113">
        <f>IFERROR(lifespans_all!N37*DTE_mission_minutes!N37,"-")</f>
        <v>171572.29579277776</v>
      </c>
      <c r="O37" s="113">
        <f>IFERROR(lifespans_all!O37*DTE_mission_minutes!O37,"-")</f>
        <v>171572.29579277776</v>
      </c>
      <c r="P37" s="113">
        <f>IFERROR(lifespans_all!P37*DTE_mission_minutes!P37,"-")</f>
        <v>171572.29579277776</v>
      </c>
      <c r="Q37" s="113">
        <f>IFERROR(lifespans_all!Q37*DTE_mission_minutes!Q37,"-")</f>
        <v>171572.29579277776</v>
      </c>
      <c r="R37" s="113">
        <f>IFERROR(lifespans_all!R37*DTE_mission_minutes!R37,"-")</f>
        <v>171572.29579277776</v>
      </c>
      <c r="S37" s="113">
        <f>IFERROR(lifespans_all!S37*DTE_mission_minutes!S37,"-")</f>
        <v>171572.29579277776</v>
      </c>
      <c r="T37" s="113">
        <f>IFERROR(lifespans_all!T37*DTE_mission_minutes!T37,"-")</f>
        <v>171572.29579277776</v>
      </c>
      <c r="U37" s="113">
        <f>IFERROR(lifespans_all!U37*DTE_mission_minutes!U37,"-")</f>
        <v>171572.29579277776</v>
      </c>
      <c r="V37" s="113">
        <f>IFERROR(lifespans_all!V37*DTE_mission_minutes!V37,"-")</f>
        <v>171572.29579277776</v>
      </c>
    </row>
    <row r="38" spans="1:22" x14ac:dyDescent="0.25">
      <c r="A38" s="35" t="s">
        <v>47</v>
      </c>
      <c r="B38" s="44" t="s">
        <v>64</v>
      </c>
      <c r="C38" s="113" t="str">
        <f>IFERROR(lifespans_all!C38*DTE_mission_minutes!C38,"-")</f>
        <v>-</v>
      </c>
      <c r="D38" s="113" t="str">
        <f>IFERROR(lifespans_all!D38*DTE_mission_minutes!D38,"-")</f>
        <v>-</v>
      </c>
      <c r="E38" s="113" t="str">
        <f>IFERROR(lifespans_all!E38*DTE_mission_minutes!E38,"-")</f>
        <v>-</v>
      </c>
      <c r="F38" s="113" t="str">
        <f>IFERROR(lifespans_all!F38*DTE_mission_minutes!F38,"-")</f>
        <v>-</v>
      </c>
      <c r="G38" s="113" t="str">
        <f>IFERROR(lifespans_all!G38*DTE_mission_minutes!G38,"-")</f>
        <v>-</v>
      </c>
      <c r="H38" s="113" t="str">
        <f>IFERROR(lifespans_all!H38*DTE_mission_minutes!H38,"-")</f>
        <v>-</v>
      </c>
      <c r="I38" s="113" t="str">
        <f>IFERROR(lifespans_all!I38*DTE_mission_minutes!I38,"-")</f>
        <v>-</v>
      </c>
      <c r="J38" s="113" t="str">
        <f>IFERROR(lifespans_all!J38*DTE_mission_minutes!J38,"-")</f>
        <v>-</v>
      </c>
      <c r="K38" s="113" t="str">
        <f>IFERROR(lifespans_all!K38*DTE_mission_minutes!K38,"-")</f>
        <v>-</v>
      </c>
      <c r="L38" s="113" t="str">
        <f>IFERROR(lifespans_all!L38*DTE_mission_minutes!L38,"-")</f>
        <v>-</v>
      </c>
      <c r="M38" s="113" t="str">
        <f>IFERROR(lifespans_all!M38*DTE_mission_minutes!M38,"-")</f>
        <v>-</v>
      </c>
      <c r="N38" s="113" t="str">
        <f>IFERROR(lifespans_all!N38*DTE_mission_minutes!N38,"-")</f>
        <v>-</v>
      </c>
      <c r="O38" s="113" t="str">
        <f>IFERROR(lifespans_all!O38*DTE_mission_minutes!O38,"-")</f>
        <v>-</v>
      </c>
      <c r="P38" s="113" t="str">
        <f>IFERROR(lifespans_all!P38*DTE_mission_minutes!P38,"-")</f>
        <v>-</v>
      </c>
      <c r="Q38" s="113" t="str">
        <f>IFERROR(lifespans_all!Q38*DTE_mission_minutes!Q38,"-")</f>
        <v>-</v>
      </c>
      <c r="R38" s="113" t="str">
        <f>IFERROR(lifespans_all!R38*DTE_mission_minutes!R38,"-")</f>
        <v>-</v>
      </c>
      <c r="S38" s="113" t="str">
        <f>IFERROR(lifespans_all!S38*DTE_mission_minutes!S38,"-")</f>
        <v>-</v>
      </c>
      <c r="T38" s="113" t="str">
        <f>IFERROR(lifespans_all!T38*DTE_mission_minutes!T38,"-")</f>
        <v>-</v>
      </c>
      <c r="U38" s="113" t="str">
        <f>IFERROR(lifespans_all!U38*DTE_mission_minutes!U38,"-")</f>
        <v>-</v>
      </c>
      <c r="V38" s="113" t="str">
        <f>IFERROR(lifespans_all!V38*DTE_mission_minutes!V38,"-")</f>
        <v>-</v>
      </c>
    </row>
    <row r="39" spans="1:22" x14ac:dyDescent="0.25">
      <c r="A39" s="35" t="s">
        <v>48</v>
      </c>
      <c r="B39" s="44" t="s">
        <v>64</v>
      </c>
      <c r="C39" s="113" t="str">
        <f>IFERROR(lifespans_all!C39*DTE_mission_minutes!C39,"-")</f>
        <v>-</v>
      </c>
      <c r="D39" s="113" t="str">
        <f>IFERROR(lifespans_all!D39*DTE_mission_minutes!D39,"-")</f>
        <v>-</v>
      </c>
      <c r="E39" s="113" t="str">
        <f>IFERROR(lifespans_all!E39*DTE_mission_minutes!E39,"-")</f>
        <v>-</v>
      </c>
      <c r="F39" s="113" t="str">
        <f>IFERROR(lifespans_all!F39*DTE_mission_minutes!F39,"-")</f>
        <v>-</v>
      </c>
      <c r="G39" s="113" t="str">
        <f>IFERROR(lifespans_all!G39*DTE_mission_minutes!G39,"-")</f>
        <v>-</v>
      </c>
      <c r="H39" s="113" t="str">
        <f>IFERROR(lifespans_all!H39*DTE_mission_minutes!H39,"-")</f>
        <v>-</v>
      </c>
      <c r="I39" s="113" t="str">
        <f>IFERROR(lifespans_all!I39*DTE_mission_minutes!I39,"-")</f>
        <v>-</v>
      </c>
      <c r="J39" s="113" t="str">
        <f>IFERROR(lifespans_all!J39*DTE_mission_minutes!J39,"-")</f>
        <v>-</v>
      </c>
      <c r="K39" s="113" t="str">
        <f>IFERROR(lifespans_all!K39*DTE_mission_minutes!K39,"-")</f>
        <v>-</v>
      </c>
      <c r="L39" s="113" t="str">
        <f>IFERROR(lifespans_all!L39*DTE_mission_minutes!L39,"-")</f>
        <v>-</v>
      </c>
      <c r="M39" s="113" t="str">
        <f>IFERROR(lifespans_all!M39*DTE_mission_minutes!M39,"-")</f>
        <v>-</v>
      </c>
      <c r="N39" s="113" t="str">
        <f>IFERROR(lifespans_all!N39*DTE_mission_minutes!N39,"-")</f>
        <v>-</v>
      </c>
      <c r="O39" s="113" t="str">
        <f>IFERROR(lifespans_all!O39*DTE_mission_minutes!O39,"-")</f>
        <v>-</v>
      </c>
      <c r="P39" s="113" t="str">
        <f>IFERROR(lifespans_all!P39*DTE_mission_minutes!P39,"-")</f>
        <v>-</v>
      </c>
      <c r="Q39" s="113" t="str">
        <f>IFERROR(lifespans_all!Q39*DTE_mission_minutes!Q39,"-")</f>
        <v>-</v>
      </c>
      <c r="R39" s="113" t="str">
        <f>IFERROR(lifespans_all!R39*DTE_mission_minutes!R39,"-")</f>
        <v>-</v>
      </c>
      <c r="S39" s="113" t="str">
        <f>IFERROR(lifespans_all!S39*DTE_mission_minutes!S39,"-")</f>
        <v>-</v>
      </c>
      <c r="T39" s="113" t="str">
        <f>IFERROR(lifespans_all!T39*DTE_mission_minutes!T39,"-")</f>
        <v>-</v>
      </c>
      <c r="U39" s="113" t="str">
        <f>IFERROR(lifespans_all!U39*DTE_mission_minutes!U39,"-")</f>
        <v>-</v>
      </c>
      <c r="V39" s="113" t="str">
        <f>IFERROR(lifespans_all!V39*DTE_mission_minutes!V39,"-")</f>
        <v>-</v>
      </c>
    </row>
    <row r="40" spans="1:22" x14ac:dyDescent="0.25">
      <c r="A40" s="35" t="s">
        <v>49</v>
      </c>
      <c r="B40" s="36" t="s">
        <v>57</v>
      </c>
      <c r="C40" s="113">
        <f>IFERROR(lifespans_all!C40*DTE_mission_minutes!C40,"-")</f>
        <v>0</v>
      </c>
      <c r="D40" s="113">
        <f>IFERROR(lifespans_all!D40*DTE_mission_minutes!D40,"-")</f>
        <v>0</v>
      </c>
      <c r="E40" s="113">
        <f>IFERROR(lifespans_all!E40*DTE_mission_minutes!E40,"-")</f>
        <v>0</v>
      </c>
      <c r="F40" s="113">
        <f>IFERROR(lifespans_all!F40*DTE_mission_minutes!F40,"-")</f>
        <v>0</v>
      </c>
      <c r="G40" s="113">
        <f>IFERROR(lifespans_all!G40*DTE_mission_minutes!G40,"-")</f>
        <v>0</v>
      </c>
      <c r="H40" s="113">
        <f>IFERROR(lifespans_all!H40*DTE_mission_minutes!H40,"-")</f>
        <v>0</v>
      </c>
      <c r="I40" s="113">
        <f>IFERROR(lifespans_all!I40*DTE_mission_minutes!I40,"-")</f>
        <v>0</v>
      </c>
      <c r="J40" s="113">
        <f>IFERROR(lifespans_all!J40*DTE_mission_minutes!J40,"-")</f>
        <v>0</v>
      </c>
      <c r="K40" s="113">
        <f>IFERROR(lifespans_all!K40*DTE_mission_minutes!K40,"-")</f>
        <v>0</v>
      </c>
      <c r="L40" s="113">
        <f>IFERROR(lifespans_all!L40*DTE_mission_minutes!L40,"-")</f>
        <v>0</v>
      </c>
      <c r="M40" s="113">
        <f>IFERROR(lifespans_all!M40*DTE_mission_minutes!M40,"-")</f>
        <v>0</v>
      </c>
      <c r="N40" s="113">
        <f>IFERROR(lifespans_all!N40*DTE_mission_minutes!N40,"-")</f>
        <v>0</v>
      </c>
      <c r="O40" s="113">
        <f>IFERROR(lifespans_all!O40*DTE_mission_minutes!O40,"-")</f>
        <v>0</v>
      </c>
      <c r="P40" s="113">
        <f>IFERROR(lifespans_all!P40*DTE_mission_minutes!P40,"-")</f>
        <v>0</v>
      </c>
      <c r="Q40" s="113">
        <f>IFERROR(lifespans_all!Q40*DTE_mission_minutes!Q40,"-")</f>
        <v>0</v>
      </c>
      <c r="R40" s="113">
        <f>IFERROR(lifespans_all!R40*DTE_mission_minutes!R40,"-")</f>
        <v>0</v>
      </c>
      <c r="S40" s="113">
        <f>IFERROR(lifespans_all!S40*DTE_mission_minutes!S40,"-")</f>
        <v>0</v>
      </c>
      <c r="T40" s="113">
        <f>IFERROR(lifespans_all!T40*DTE_mission_minutes!T40,"-")</f>
        <v>0</v>
      </c>
      <c r="U40" s="113">
        <f>IFERROR(lifespans_all!U40*DTE_mission_minutes!U40,"-")</f>
        <v>0</v>
      </c>
      <c r="V40" s="113">
        <f>IFERROR(lifespans_all!V40*DTE_mission_minutes!V40,"-")</f>
        <v>0</v>
      </c>
    </row>
    <row r="41" spans="1:22" x14ac:dyDescent="0.25">
      <c r="A41" s="35" t="s">
        <v>50</v>
      </c>
      <c r="B41" s="43" t="s">
        <v>61</v>
      </c>
      <c r="C41" s="113">
        <f>IFERROR(lifespans_all!C41*DTE_mission_minutes!C41,"-")</f>
        <v>1321.6547222222223</v>
      </c>
      <c r="D41" s="113">
        <f>IFERROR(lifespans_all!D41*DTE_mission_minutes!D41,"-")</f>
        <v>1450.1822222222222</v>
      </c>
      <c r="E41" s="113">
        <f>IFERROR(lifespans_all!E41*DTE_mission_minutes!E41,"-")</f>
        <v>1386.2452777777776</v>
      </c>
      <c r="F41" s="113">
        <f>IFERROR(lifespans_all!F41*DTE_mission_minutes!F41,"-")</f>
        <v>1393.7255555555555</v>
      </c>
      <c r="G41" s="113">
        <f>IFERROR(lifespans_all!G41*DTE_mission_minutes!G41,"-")</f>
        <v>1393.7255555555555</v>
      </c>
      <c r="H41" s="113">
        <f>IFERROR(lifespans_all!H41*DTE_mission_minutes!H41,"-")</f>
        <v>0</v>
      </c>
      <c r="I41" s="113">
        <f>IFERROR(lifespans_all!I41*DTE_mission_minutes!I41,"-")</f>
        <v>0</v>
      </c>
      <c r="J41" s="113">
        <f>IFERROR(lifespans_all!J41*DTE_mission_minutes!J41,"-")</f>
        <v>0</v>
      </c>
      <c r="K41" s="113">
        <f>IFERROR(lifespans_all!K41*DTE_mission_minutes!K41,"-")</f>
        <v>0</v>
      </c>
      <c r="L41" s="113">
        <f>IFERROR(lifespans_all!L41*DTE_mission_minutes!L41,"-")</f>
        <v>0</v>
      </c>
      <c r="M41" s="113">
        <f>IFERROR(lifespans_all!M41*DTE_mission_minutes!M41,"-")</f>
        <v>0</v>
      </c>
      <c r="N41" s="113">
        <f>IFERROR(lifespans_all!N41*DTE_mission_minutes!N41,"-")</f>
        <v>0</v>
      </c>
      <c r="O41" s="113">
        <f>IFERROR(lifespans_all!O41*DTE_mission_minutes!O41,"-")</f>
        <v>0</v>
      </c>
      <c r="P41" s="113">
        <f>IFERROR(lifespans_all!P41*DTE_mission_minutes!P41,"-")</f>
        <v>0</v>
      </c>
      <c r="Q41" s="113">
        <f>IFERROR(lifespans_all!Q41*DTE_mission_minutes!Q41,"-")</f>
        <v>0</v>
      </c>
      <c r="R41" s="113">
        <f>IFERROR(lifespans_all!R41*DTE_mission_minutes!R41,"-")</f>
        <v>0</v>
      </c>
      <c r="S41" s="113">
        <f>IFERROR(lifespans_all!S41*DTE_mission_minutes!S41,"-")</f>
        <v>0</v>
      </c>
      <c r="T41" s="113">
        <f>IFERROR(lifespans_all!T41*DTE_mission_minutes!T41,"-")</f>
        <v>0</v>
      </c>
      <c r="U41" s="113">
        <f>IFERROR(lifespans_all!U41*DTE_mission_minutes!U41,"-")</f>
        <v>0</v>
      </c>
      <c r="V41" s="113">
        <f>IFERROR(lifespans_all!V41*DTE_mission_minutes!V41,"-")</f>
        <v>0</v>
      </c>
    </row>
    <row r="42" spans="1:22" x14ac:dyDescent="0.25">
      <c r="A42" s="35" t="s">
        <v>79</v>
      </c>
      <c r="B42" s="43" t="s">
        <v>59</v>
      </c>
      <c r="C42" s="113">
        <f>IFERROR(lifespans_all!C42*DTE_mission_minutes!C42,"-")</f>
        <v>171572.29579277776</v>
      </c>
      <c r="D42" s="113">
        <f>IFERROR(lifespans_all!D42*DTE_mission_minutes!D42,"-")</f>
        <v>171572.29579277776</v>
      </c>
      <c r="E42" s="113">
        <f>IFERROR(lifespans_all!E42*DTE_mission_minutes!E42,"-")</f>
        <v>171572.29579277776</v>
      </c>
      <c r="F42" s="113">
        <f>IFERROR(lifespans_all!F42*DTE_mission_minutes!F42,"-")</f>
        <v>171572.29579277776</v>
      </c>
      <c r="G42" s="113">
        <f>IFERROR(lifespans_all!G42*DTE_mission_minutes!G42,"-")</f>
        <v>171572.29579277776</v>
      </c>
      <c r="H42" s="113">
        <f>IFERROR(lifespans_all!H42*DTE_mission_minutes!H42,"-")</f>
        <v>171572.29579277776</v>
      </c>
      <c r="I42" s="113">
        <f>IFERROR(lifespans_all!I42*DTE_mission_minutes!I42,"-")</f>
        <v>171572.29579277776</v>
      </c>
      <c r="J42" s="113">
        <f>IFERROR(lifespans_all!J42*DTE_mission_minutes!J42,"-")</f>
        <v>171572.29579277776</v>
      </c>
      <c r="K42" s="113">
        <f>IFERROR(lifespans_all!K42*DTE_mission_minutes!K42,"-")</f>
        <v>171572.29579277776</v>
      </c>
      <c r="L42" s="113">
        <f>IFERROR(lifespans_all!L42*DTE_mission_minutes!L42,"-")</f>
        <v>171572.29579277776</v>
      </c>
      <c r="M42" s="113">
        <f>IFERROR(lifespans_all!M42*DTE_mission_minutes!M42,"-")</f>
        <v>171572.29579277776</v>
      </c>
      <c r="N42" s="113">
        <f>IFERROR(lifespans_all!N42*DTE_mission_minutes!N42,"-")</f>
        <v>171572.29579277776</v>
      </c>
      <c r="O42" s="113">
        <f>IFERROR(lifespans_all!O42*DTE_mission_minutes!O42,"-")</f>
        <v>171572.29579277776</v>
      </c>
      <c r="P42" s="113">
        <f>IFERROR(lifespans_all!P42*DTE_mission_minutes!P42,"-")</f>
        <v>171572.29579277776</v>
      </c>
      <c r="Q42" s="113">
        <f>IFERROR(lifespans_all!Q42*DTE_mission_minutes!Q42,"-")</f>
        <v>171572.29579277776</v>
      </c>
      <c r="R42" s="113">
        <f>IFERROR(lifespans_all!R42*DTE_mission_minutes!R42,"-")</f>
        <v>171572.29579277776</v>
      </c>
      <c r="S42" s="113">
        <f>IFERROR(lifespans_all!S42*DTE_mission_minutes!S42,"-")</f>
        <v>171572.29579277776</v>
      </c>
      <c r="T42" s="113">
        <f>IFERROR(lifespans_all!T42*DTE_mission_minutes!T42,"-")</f>
        <v>171572.29579277776</v>
      </c>
      <c r="U42" s="113">
        <f>IFERROR(lifespans_all!U42*DTE_mission_minutes!U42,"-")</f>
        <v>171572.29579277776</v>
      </c>
      <c r="V42" s="113">
        <f>IFERROR(lifespans_all!V42*DTE_mission_minutes!V42,"-")</f>
        <v>171572.29579277776</v>
      </c>
    </row>
    <row r="43" spans="1:22" x14ac:dyDescent="0.25">
      <c r="A43" s="35" t="s">
        <v>80</v>
      </c>
      <c r="B43" s="36" t="s">
        <v>62</v>
      </c>
      <c r="C43" s="113" t="str">
        <f>IFERROR(lifespans_all!C43*DTE_mission_minutes!C43,"-")</f>
        <v>-</v>
      </c>
      <c r="D43" s="113" t="str">
        <f>IFERROR(lifespans_all!D43*DTE_mission_minutes!D43,"-")</f>
        <v>-</v>
      </c>
      <c r="E43" s="113" t="str">
        <f>IFERROR(lifespans_all!E43*DTE_mission_minutes!E43,"-")</f>
        <v>-</v>
      </c>
      <c r="F43" s="113" t="str">
        <f>IFERROR(lifespans_all!F43*DTE_mission_minutes!F43,"-")</f>
        <v>-</v>
      </c>
      <c r="G43" s="113" t="str">
        <f>IFERROR(lifespans_all!G43*DTE_mission_minutes!G43,"-")</f>
        <v>-</v>
      </c>
      <c r="H43" s="113" t="str">
        <f>IFERROR(lifespans_all!H43*DTE_mission_minutes!H43,"-")</f>
        <v>-</v>
      </c>
      <c r="I43" s="113" t="str">
        <f>IFERROR(lifespans_all!I43*DTE_mission_minutes!I43,"-")</f>
        <v>-</v>
      </c>
      <c r="J43" s="113" t="str">
        <f>IFERROR(lifespans_all!J43*DTE_mission_minutes!J43,"-")</f>
        <v>-</v>
      </c>
      <c r="K43" s="113" t="str">
        <f>IFERROR(lifespans_all!K43*DTE_mission_minutes!K43,"-")</f>
        <v>-</v>
      </c>
      <c r="L43" s="113" t="str">
        <f>IFERROR(lifespans_all!L43*DTE_mission_minutes!L43,"-")</f>
        <v>-</v>
      </c>
      <c r="M43" s="113" t="str">
        <f>IFERROR(lifespans_all!M43*DTE_mission_minutes!M43,"-")</f>
        <v>-</v>
      </c>
      <c r="N43" s="113" t="str">
        <f>IFERROR(lifespans_all!N43*DTE_mission_minutes!N43,"-")</f>
        <v>-</v>
      </c>
      <c r="O43" s="113" t="str">
        <f>IFERROR(lifespans_all!O43*DTE_mission_minutes!O43,"-")</f>
        <v>-</v>
      </c>
      <c r="P43" s="113" t="str">
        <f>IFERROR(lifespans_all!P43*DTE_mission_minutes!P43,"-")</f>
        <v>-</v>
      </c>
      <c r="Q43" s="113" t="str">
        <f>IFERROR(lifespans_all!Q43*DTE_mission_minutes!Q43,"-")</f>
        <v>-</v>
      </c>
      <c r="R43" s="113" t="str">
        <f>IFERROR(lifespans_all!R43*DTE_mission_minutes!R43,"-")</f>
        <v>-</v>
      </c>
      <c r="S43" s="113" t="str">
        <f>IFERROR(lifespans_all!S43*DTE_mission_minutes!S43,"-")</f>
        <v>-</v>
      </c>
      <c r="T43" s="113" t="str">
        <f>IFERROR(lifespans_all!T43*DTE_mission_minutes!T43,"-")</f>
        <v>-</v>
      </c>
      <c r="U43" s="113" t="str">
        <f>IFERROR(lifespans_all!U43*DTE_mission_minutes!U43,"-")</f>
        <v>-</v>
      </c>
      <c r="V43" s="113" t="str">
        <f>IFERROR(lifespans_all!V43*DTE_mission_minutes!V43,"-")</f>
        <v>-</v>
      </c>
    </row>
    <row r="44" spans="1:22" x14ac:dyDescent="0.25">
      <c r="A44" s="35" t="s">
        <v>81</v>
      </c>
      <c r="B44" s="36" t="s">
        <v>57</v>
      </c>
      <c r="C44" s="113">
        <f>IFERROR(lifespans_all!C44*DTE_mission_minutes!C44,"-")</f>
        <v>3017.8666666666668</v>
      </c>
      <c r="D44" s="113">
        <f>IFERROR(lifespans_all!D44*DTE_mission_minutes!D44,"-")</f>
        <v>3078.4611111111108</v>
      </c>
      <c r="E44" s="113">
        <f>IFERROR(lifespans_all!E44*DTE_mission_minutes!E44,"-")</f>
        <v>2765.7895222222219</v>
      </c>
      <c r="F44" s="113">
        <f>IFERROR(lifespans_all!F44*DTE_mission_minutes!F44,"-")</f>
        <v>3000.2460561111111</v>
      </c>
      <c r="G44" s="113">
        <f>IFERROR(lifespans_all!G44*DTE_mission_minutes!G44,"-")</f>
        <v>3000.2460561111111</v>
      </c>
      <c r="H44" s="113">
        <f>IFERROR(lifespans_all!H44*DTE_mission_minutes!H44,"-")</f>
        <v>3000.2460561111111</v>
      </c>
      <c r="I44" s="113">
        <f>IFERROR(lifespans_all!I44*DTE_mission_minutes!I44,"-")</f>
        <v>3000.2460561111111</v>
      </c>
      <c r="J44" s="113">
        <f>IFERROR(lifespans_all!J44*DTE_mission_minutes!J44,"-")</f>
        <v>0</v>
      </c>
      <c r="K44" s="113">
        <f>IFERROR(lifespans_all!K44*DTE_mission_minutes!K44,"-")</f>
        <v>0</v>
      </c>
      <c r="L44" s="113">
        <f>IFERROR(lifespans_all!L44*DTE_mission_minutes!L44,"-")</f>
        <v>0</v>
      </c>
      <c r="M44" s="113">
        <f>IFERROR(lifespans_all!M44*DTE_mission_minutes!M44,"-")</f>
        <v>0</v>
      </c>
      <c r="N44" s="113">
        <f>IFERROR(lifespans_all!N44*DTE_mission_minutes!N44,"-")</f>
        <v>0</v>
      </c>
      <c r="O44" s="113">
        <f>IFERROR(lifespans_all!O44*DTE_mission_minutes!O44,"-")</f>
        <v>0</v>
      </c>
      <c r="P44" s="113">
        <f>IFERROR(lifespans_all!P44*DTE_mission_minutes!P44,"-")</f>
        <v>0</v>
      </c>
      <c r="Q44" s="113">
        <f>IFERROR(lifespans_all!Q44*DTE_mission_minutes!Q44,"-")</f>
        <v>0</v>
      </c>
      <c r="R44" s="113">
        <f>IFERROR(lifespans_all!R44*DTE_mission_minutes!R44,"-")</f>
        <v>0</v>
      </c>
      <c r="S44" s="113">
        <f>IFERROR(lifespans_all!S44*DTE_mission_minutes!S44,"-")</f>
        <v>0</v>
      </c>
      <c r="T44" s="113">
        <f>IFERROR(lifespans_all!T44*DTE_mission_minutes!T44,"-")</f>
        <v>0</v>
      </c>
      <c r="U44" s="113">
        <f>IFERROR(lifespans_all!U44*DTE_mission_minutes!U44,"-")</f>
        <v>0</v>
      </c>
      <c r="V44" s="113">
        <f>IFERROR(lifespans_all!V44*DTE_mission_minutes!V44,"-")</f>
        <v>0</v>
      </c>
    </row>
    <row r="45" spans="1:22" x14ac:dyDescent="0.25">
      <c r="A45" s="35" t="s">
        <v>51</v>
      </c>
      <c r="B45" s="36" t="s">
        <v>56</v>
      </c>
      <c r="C45" s="113">
        <f>IFERROR(lifespans_all!C45*DTE_mission_minutes!C45,"-")</f>
        <v>2140.4341038095235</v>
      </c>
      <c r="D45" s="113">
        <f>IFERROR(lifespans_all!D45*DTE_mission_minutes!D45,"-")</f>
        <v>2140.4341038095235</v>
      </c>
      <c r="E45" s="113">
        <f>IFERROR(lifespans_all!E45*DTE_mission_minutes!E45,"-")</f>
        <v>0</v>
      </c>
      <c r="F45" s="113">
        <f>IFERROR(lifespans_all!F45*DTE_mission_minutes!F45,"-")</f>
        <v>0</v>
      </c>
      <c r="G45" s="113">
        <f>IFERROR(lifespans_all!G45*DTE_mission_minutes!G45,"-")</f>
        <v>0</v>
      </c>
      <c r="H45" s="113">
        <f>IFERROR(lifespans_all!H45*DTE_mission_minutes!H45,"-")</f>
        <v>0</v>
      </c>
      <c r="I45" s="113">
        <f>IFERROR(lifespans_all!I45*DTE_mission_minutes!I45,"-")</f>
        <v>0</v>
      </c>
      <c r="J45" s="113">
        <f>IFERROR(lifespans_all!J45*DTE_mission_minutes!J45,"-")</f>
        <v>0</v>
      </c>
      <c r="K45" s="113">
        <f>IFERROR(lifespans_all!K45*DTE_mission_minutes!K45,"-")</f>
        <v>0</v>
      </c>
      <c r="L45" s="113">
        <f>IFERROR(lifespans_all!L45*DTE_mission_minutes!L45,"-")</f>
        <v>0</v>
      </c>
      <c r="M45" s="113">
        <f>IFERROR(lifespans_all!M45*DTE_mission_minutes!M45,"-")</f>
        <v>0</v>
      </c>
      <c r="N45" s="113">
        <f>IFERROR(lifespans_all!N45*DTE_mission_minutes!N45,"-")</f>
        <v>0</v>
      </c>
      <c r="O45" s="113">
        <f>IFERROR(lifespans_all!O45*DTE_mission_minutes!O45,"-")</f>
        <v>0</v>
      </c>
      <c r="P45" s="113">
        <f>IFERROR(lifespans_all!P45*DTE_mission_minutes!P45,"-")</f>
        <v>0</v>
      </c>
      <c r="Q45" s="113">
        <f>IFERROR(lifespans_all!Q45*DTE_mission_minutes!Q45,"-")</f>
        <v>0</v>
      </c>
      <c r="R45" s="113">
        <f>IFERROR(lifespans_all!R45*DTE_mission_minutes!R45,"-")</f>
        <v>0</v>
      </c>
      <c r="S45" s="113">
        <f>IFERROR(lifespans_all!S45*DTE_mission_minutes!S45,"-")</f>
        <v>0</v>
      </c>
      <c r="T45" s="113">
        <f>IFERROR(lifespans_all!T45*DTE_mission_minutes!T45,"-")</f>
        <v>0</v>
      </c>
      <c r="U45" s="113">
        <f>IFERROR(lifespans_all!U45*DTE_mission_minutes!U45,"-")</f>
        <v>0</v>
      </c>
      <c r="V45" s="113">
        <f>IFERROR(lifespans_all!V45*DTE_mission_minutes!V45,"-")</f>
        <v>0</v>
      </c>
    </row>
    <row r="46" spans="1:22" x14ac:dyDescent="0.25">
      <c r="A46" s="35" t="s">
        <v>52</v>
      </c>
      <c r="B46" s="36" t="s">
        <v>56</v>
      </c>
      <c r="C46" s="113">
        <f>IFERROR(lifespans_all!C46*DTE_mission_minutes!C46,"-")</f>
        <v>2140.4341038095235</v>
      </c>
      <c r="D46" s="113">
        <f>IFERROR(lifespans_all!D46*DTE_mission_minutes!D46,"-")</f>
        <v>2140.4341038095235</v>
      </c>
      <c r="E46" s="113">
        <f>IFERROR(lifespans_all!E46*DTE_mission_minutes!E46,"-")</f>
        <v>0</v>
      </c>
      <c r="F46" s="113">
        <f>IFERROR(lifespans_all!F46*DTE_mission_minutes!F46,"-")</f>
        <v>0</v>
      </c>
      <c r="G46" s="113">
        <f>IFERROR(lifespans_all!G46*DTE_mission_minutes!G46,"-")</f>
        <v>0</v>
      </c>
      <c r="H46" s="113">
        <f>IFERROR(lifespans_all!H46*DTE_mission_minutes!H46,"-")</f>
        <v>0</v>
      </c>
      <c r="I46" s="113">
        <f>IFERROR(lifespans_all!I46*DTE_mission_minutes!I46,"-")</f>
        <v>0</v>
      </c>
      <c r="J46" s="113">
        <f>IFERROR(lifespans_all!J46*DTE_mission_minutes!J46,"-")</f>
        <v>0</v>
      </c>
      <c r="K46" s="113">
        <f>IFERROR(lifespans_all!K46*DTE_mission_minutes!K46,"-")</f>
        <v>0</v>
      </c>
      <c r="L46" s="113">
        <f>IFERROR(lifespans_all!L46*DTE_mission_minutes!L46,"-")</f>
        <v>0</v>
      </c>
      <c r="M46" s="113">
        <f>IFERROR(lifespans_all!M46*DTE_mission_minutes!M46,"-")</f>
        <v>0</v>
      </c>
      <c r="N46" s="113">
        <f>IFERROR(lifespans_all!N46*DTE_mission_minutes!N46,"-")</f>
        <v>0</v>
      </c>
      <c r="O46" s="113">
        <f>IFERROR(lifespans_all!O46*DTE_mission_minutes!O46,"-")</f>
        <v>0</v>
      </c>
      <c r="P46" s="113">
        <f>IFERROR(lifespans_all!P46*DTE_mission_minutes!P46,"-")</f>
        <v>0</v>
      </c>
      <c r="Q46" s="113">
        <f>IFERROR(lifespans_all!Q46*DTE_mission_minutes!Q46,"-")</f>
        <v>0</v>
      </c>
      <c r="R46" s="113">
        <f>IFERROR(lifespans_all!R46*DTE_mission_minutes!R46,"-")</f>
        <v>0</v>
      </c>
      <c r="S46" s="113">
        <f>IFERROR(lifespans_all!S46*DTE_mission_minutes!S46,"-")</f>
        <v>0</v>
      </c>
      <c r="T46" s="113">
        <f>IFERROR(lifespans_all!T46*DTE_mission_minutes!T46,"-")</f>
        <v>0</v>
      </c>
      <c r="U46" s="113">
        <f>IFERROR(lifespans_all!U46*DTE_mission_minutes!U46,"-")</f>
        <v>0</v>
      </c>
      <c r="V46" s="113">
        <f>IFERROR(lifespans_all!V46*DTE_mission_minutes!V46,"-")</f>
        <v>0</v>
      </c>
    </row>
    <row r="47" spans="1:22" x14ac:dyDescent="0.25">
      <c r="A47" s="35" t="s">
        <v>53</v>
      </c>
      <c r="B47" s="36" t="s">
        <v>56</v>
      </c>
      <c r="C47" s="113">
        <f>IFERROR(lifespans_all!C47*DTE_mission_minutes!C47,"-")</f>
        <v>2140.4341038095235</v>
      </c>
      <c r="D47" s="113">
        <f>IFERROR(lifespans_all!D47*DTE_mission_minutes!D47,"-")</f>
        <v>2140.4341038095235</v>
      </c>
      <c r="E47" s="113">
        <f>IFERROR(lifespans_all!E47*DTE_mission_minutes!E47,"-")</f>
        <v>0</v>
      </c>
      <c r="F47" s="113">
        <f>IFERROR(lifespans_all!F47*DTE_mission_minutes!F47,"-")</f>
        <v>0</v>
      </c>
      <c r="G47" s="113">
        <f>IFERROR(lifespans_all!G47*DTE_mission_minutes!G47,"-")</f>
        <v>0</v>
      </c>
      <c r="H47" s="113">
        <f>IFERROR(lifespans_all!H47*DTE_mission_minutes!H47,"-")</f>
        <v>0</v>
      </c>
      <c r="I47" s="113">
        <f>IFERROR(lifespans_all!I47*DTE_mission_minutes!I47,"-")</f>
        <v>0</v>
      </c>
      <c r="J47" s="113">
        <f>IFERROR(lifespans_all!J47*DTE_mission_minutes!J47,"-")</f>
        <v>0</v>
      </c>
      <c r="K47" s="113">
        <f>IFERROR(lifespans_all!K47*DTE_mission_minutes!K47,"-")</f>
        <v>0</v>
      </c>
      <c r="L47" s="113">
        <f>IFERROR(lifespans_all!L47*DTE_mission_minutes!L47,"-")</f>
        <v>0</v>
      </c>
      <c r="M47" s="113">
        <f>IFERROR(lifespans_all!M47*DTE_mission_minutes!M47,"-")</f>
        <v>0</v>
      </c>
      <c r="N47" s="113">
        <f>IFERROR(lifespans_all!N47*DTE_mission_minutes!N47,"-")</f>
        <v>0</v>
      </c>
      <c r="O47" s="113">
        <f>IFERROR(lifespans_all!O47*DTE_mission_minutes!O47,"-")</f>
        <v>0</v>
      </c>
      <c r="P47" s="113">
        <f>IFERROR(lifespans_all!P47*DTE_mission_minutes!P47,"-")</f>
        <v>0</v>
      </c>
      <c r="Q47" s="113">
        <f>IFERROR(lifespans_all!Q47*DTE_mission_minutes!Q47,"-")</f>
        <v>0</v>
      </c>
      <c r="R47" s="113">
        <f>IFERROR(lifespans_all!R47*DTE_mission_minutes!R47,"-")</f>
        <v>0</v>
      </c>
      <c r="S47" s="113">
        <f>IFERROR(lifespans_all!S47*DTE_mission_minutes!S47,"-")</f>
        <v>0</v>
      </c>
      <c r="T47" s="113">
        <f>IFERROR(lifespans_all!T47*DTE_mission_minutes!T47,"-")</f>
        <v>0</v>
      </c>
      <c r="U47" s="113">
        <f>IFERROR(lifespans_all!U47*DTE_mission_minutes!U47,"-")</f>
        <v>0</v>
      </c>
      <c r="V47" s="113">
        <f>IFERROR(lifespans_all!V47*DTE_mission_minutes!V47,"-")</f>
        <v>0</v>
      </c>
    </row>
    <row r="48" spans="1:22" x14ac:dyDescent="0.25">
      <c r="A48" s="35" t="s">
        <v>54</v>
      </c>
      <c r="B48" s="36" t="s">
        <v>57</v>
      </c>
      <c r="C48" s="113">
        <f>IFERROR(lifespans_all!C48*DTE_mission_minutes!C48,"-")</f>
        <v>133409.35004928565</v>
      </c>
      <c r="D48" s="113">
        <f>IFERROR(lifespans_all!D48*DTE_mission_minutes!D48,"-")</f>
        <v>0</v>
      </c>
      <c r="E48" s="113">
        <f>IFERROR(lifespans_all!E48*DTE_mission_minutes!E48,"-")</f>
        <v>0</v>
      </c>
      <c r="F48" s="113">
        <f>IFERROR(lifespans_all!F48*DTE_mission_minutes!F48,"-")</f>
        <v>0</v>
      </c>
      <c r="G48" s="113">
        <f>IFERROR(lifespans_all!G48*DTE_mission_minutes!G48,"-")</f>
        <v>0</v>
      </c>
      <c r="H48" s="113">
        <f>IFERROR(lifespans_all!H48*DTE_mission_minutes!H48,"-")</f>
        <v>0</v>
      </c>
      <c r="I48" s="113">
        <f>IFERROR(lifespans_all!I48*DTE_mission_minutes!I48,"-")</f>
        <v>0</v>
      </c>
      <c r="J48" s="113">
        <f>IFERROR(lifespans_all!J48*DTE_mission_minutes!J48,"-")</f>
        <v>0</v>
      </c>
      <c r="K48" s="113">
        <f>IFERROR(lifespans_all!K48*DTE_mission_minutes!K48,"-")</f>
        <v>0</v>
      </c>
      <c r="L48" s="113">
        <f>IFERROR(lifespans_all!L48*DTE_mission_minutes!L48,"-")</f>
        <v>0</v>
      </c>
      <c r="M48" s="113">
        <f>IFERROR(lifespans_all!M48*DTE_mission_minutes!M48,"-")</f>
        <v>0</v>
      </c>
      <c r="N48" s="113">
        <f>IFERROR(lifespans_all!N48*DTE_mission_minutes!N48,"-")</f>
        <v>0</v>
      </c>
      <c r="O48" s="113">
        <f>IFERROR(lifespans_all!O48*DTE_mission_minutes!O48,"-")</f>
        <v>0</v>
      </c>
      <c r="P48" s="113">
        <f>IFERROR(lifespans_all!P48*DTE_mission_minutes!P48,"-")</f>
        <v>0</v>
      </c>
      <c r="Q48" s="113">
        <f>IFERROR(lifespans_all!Q48*DTE_mission_minutes!Q48,"-")</f>
        <v>0</v>
      </c>
      <c r="R48" s="113">
        <f>IFERROR(lifespans_all!R48*DTE_mission_minutes!R48,"-")</f>
        <v>0</v>
      </c>
      <c r="S48" s="113">
        <f>IFERROR(lifespans_all!S48*DTE_mission_minutes!S48,"-")</f>
        <v>0</v>
      </c>
      <c r="T48" s="113">
        <f>IFERROR(lifespans_all!T48*DTE_mission_minutes!T48,"-")</f>
        <v>0</v>
      </c>
      <c r="U48" s="113">
        <f>IFERROR(lifespans_all!U48*DTE_mission_minutes!U48,"-")</f>
        <v>0</v>
      </c>
      <c r="V48" s="113">
        <f>IFERROR(lifespans_all!V48*DTE_mission_minutes!V48,"-")</f>
        <v>0</v>
      </c>
    </row>
    <row r="49" spans="1:22" x14ac:dyDescent="0.25">
      <c r="A49" s="27" t="str">
        <f>DTE_mission_minutes!A49</f>
        <v>New</v>
      </c>
      <c r="B49" s="27" t="str">
        <f>DTE_mission_minutes!B49</f>
        <v>Human Space Flight</v>
      </c>
      <c r="C49" s="113">
        <f ca="1">IFERROR((lifespans_all!C49*DTE_mission_minutes!C49)*POWER(1+(Settings!$C$123/100),C$1-2021),"-")</f>
        <v>-68628.918317111107</v>
      </c>
      <c r="D49" s="113">
        <f ca="1">IFERROR((lifespans_all!D49*DTE_mission_minutes!D49)*POWER(1+(Settings!$C$123/100),D$1-2021),"-")</f>
        <v>-140002.99336690665</v>
      </c>
      <c r="E49" s="113">
        <f ca="1">IFERROR((lifespans_all!E49*DTE_mission_minutes!E49)*POWER(1+(Settings!$C$123/100),E$1-2021),"-")</f>
        <v>-214204.57985136719</v>
      </c>
      <c r="F49" s="113">
        <f ca="1">IFERROR((lifespans_all!F49*DTE_mission_minutes!F49)*POWER(1+(Settings!$C$123/100),F$1-2021),"-")</f>
        <v>-291318.22859785933</v>
      </c>
      <c r="G49" s="113">
        <f ca="1">IFERROR((lifespans_all!G49*DTE_mission_minutes!G49)*POWER(1+(Settings!$C$123/100),G$1-2021),"-")</f>
        <v>-371430.74146227067</v>
      </c>
      <c r="H49" s="113">
        <f ca="1">IFERROR((lifespans_all!H49*DTE_mission_minutes!H49)*POWER(1+(Settings!$C$123/100),H$1-2021),"-")</f>
        <v>-454631.22754981933</v>
      </c>
      <c r="I49" s="113">
        <f ca="1">IFERROR((lifespans_all!I49*DTE_mission_minutes!I49)*POWER(1+(Settings!$C$123/100),I$1-2021),"-")</f>
        <v>-541011.16078428505</v>
      </c>
      <c r="J49" s="113">
        <f ca="1">IFERROR((lifespans_all!J49*DTE_mission_minutes!J49)*POWER(1+(Settings!$C$123/100),J$1-2021),"-")</f>
        <v>-630664.43885710917</v>
      </c>
      <c r="K49" s="113">
        <f ca="1">IFERROR((lifespans_all!K49*DTE_mission_minutes!K49)*POWER(1+(Settings!$C$123/100),K$1-2021),"-")</f>
        <v>-723687.44358853286</v>
      </c>
      <c r="L49" s="113">
        <f ca="1">IFERROR((lifespans_all!L49*DTE_mission_minutes!L49)*POWER(1+(Settings!$C$123/100),L$1-2021),"-")</f>
        <v>-820179.1027336705</v>
      </c>
      <c r="M49" s="113">
        <f ca="1">IFERROR((lifespans_all!M49*DTE_mission_minutes!M49)*POWER(1+(Settings!$C$123/100),M$1-2021),"-")</f>
        <v>-418291.34239417198</v>
      </c>
      <c r="N49" s="113">
        <f ca="1">IFERROR((lifespans_all!N49*DTE_mission_minutes!N49)*POWER(1+(Settings!$C$123/100),N$1-2021),"-")</f>
        <v>-426657.16924205533</v>
      </c>
      <c r="O49" s="113">
        <f ca="1">IFERROR((lifespans_all!O49*DTE_mission_minutes!O49)*POWER(1+(Settings!$C$123/100),O$1-2021),"-")</f>
        <v>-435190.31262689654</v>
      </c>
      <c r="P49" s="113">
        <f ca="1">IFERROR((lifespans_all!P49*DTE_mission_minutes!P49)*POWER(1+(Settings!$C$123/100),P$1-2021),"-")</f>
        <v>-443894.11887943442</v>
      </c>
      <c r="Q49" s="113">
        <f ca="1">IFERROR((lifespans_all!Q49*DTE_mission_minutes!Q49)*POWER(1+(Settings!$C$123/100),Q$1-2021),"-")</f>
        <v>-452772.00125702319</v>
      </c>
      <c r="R49" s="113">
        <f ca="1">IFERROR((lifespans_all!R49*DTE_mission_minutes!R49)*POWER(1+(Settings!$C$123/100),R$1-2021),"-")</f>
        <v>-461827.44128216349</v>
      </c>
      <c r="S49" s="113">
        <f ca="1">IFERROR((lifespans_all!S49*DTE_mission_minutes!S49)*POWER(1+(Settings!$C$123/100),S$1-2021),"-")</f>
        <v>-471063.99010780687</v>
      </c>
      <c r="T49" s="113">
        <f ca="1">IFERROR((lifespans_all!T49*DTE_mission_minutes!T49)*POWER(1+(Settings!$C$123/100),T$1-2021),"-")</f>
        <v>-480485.26990996301</v>
      </c>
      <c r="U49" s="113">
        <f ca="1">IFERROR((lifespans_all!U49*DTE_mission_minutes!U49)*POWER(1+(Settings!$C$123/100),U$1-2021),"-")</f>
        <v>-490094.97530816222</v>
      </c>
      <c r="V49" s="113">
        <f ca="1">IFERROR((lifespans_all!V49*DTE_mission_minutes!V49)*POWER(1+(Settings!$C$123/100),V$1-2021),"-")</f>
        <v>-499896.87481432548</v>
      </c>
    </row>
    <row r="50" spans="1:22" x14ac:dyDescent="0.25">
      <c r="A50" s="27" t="str">
        <f>DTE_mission_minutes!A50</f>
        <v>New</v>
      </c>
      <c r="B50" s="27" t="str">
        <f>DTE_mission_minutes!B50</f>
        <v>Near Earth Robotic - LEO Science</v>
      </c>
      <c r="C50" s="113">
        <f ca="1">IFERROR((lifespans_all!C50*DTE_mission_minutes!C50)*POWER(1+(Settings!$C$123/100),C$1-2021),"-")</f>
        <v>66142.44295833334</v>
      </c>
      <c r="D50" s="113">
        <f ca="1">IFERROR((lifespans_all!D50*DTE_mission_minutes!D50)*POWER(1+(Settings!$C$123/100),D$1-2021),"-")</f>
        <v>179434.35739716666</v>
      </c>
      <c r="E50" s="113">
        <f ca="1">IFERROR((lifespans_all!E50*DTE_mission_minutes!E50)*POWER(1+(Settings!$C$123/100),E$1-2021),"-")</f>
        <v>237798.75065813996</v>
      </c>
      <c r="F50" s="113">
        <f ca="1">IFERROR((lifespans_all!F50*DTE_mission_minutes!F50)*POWER(1+(Settings!$C$123/100),F$1-2021),"-")</f>
        <v>424076.24063382484</v>
      </c>
      <c r="G50" s="113">
        <f ca="1">IFERROR((lifespans_all!G50*DTE_mission_minutes!G50)*POWER(1+(Settings!$C$123/100),G$1-2021),"-")</f>
        <v>591162.27944355179</v>
      </c>
      <c r="H50" s="113">
        <f ca="1">IFERROR((lifespans_all!H50*DTE_mission_minutes!H50)*POWER(1+(Settings!$C$123/100),H$1-2021),"-")</f>
        <v>764762.1293094143</v>
      </c>
      <c r="I50" s="113">
        <f ca="1">IFERROR((lifespans_all!I50*DTE_mission_minutes!I50)*POWER(1+(Settings!$C$123/100),I$1-2021),"-")</f>
        <v>945069.50825813401</v>
      </c>
      <c r="J50" s="113">
        <f ca="1">IFERROR((lifespans_all!J50*DTE_mission_minutes!J50)*POWER(1+(Settings!$C$123/100),J$1-2021),"-")</f>
        <v>1101681.0267694818</v>
      </c>
      <c r="K50" s="113">
        <f ca="1">IFERROR((lifespans_all!K50*DTE_mission_minutes!K50)*POWER(1+(Settings!$C$123/100),K$1-2021),"-")</f>
        <v>1201750.386701043</v>
      </c>
      <c r="L50" s="113">
        <f ca="1">IFERROR((lifespans_all!L50*DTE_mission_minutes!L50)*POWER(1+(Settings!$C$123/100),L$1-2021),"-")</f>
        <v>1305381.8486191588</v>
      </c>
      <c r="M50" s="113">
        <f ca="1">IFERROR((lifespans_all!M50*DTE_mission_minutes!M50)*POWER(1+(Settings!$C$123/100),M$1-2021),"-")</f>
        <v>1331489.4855915422</v>
      </c>
      <c r="N50" s="113">
        <f ca="1">IFERROR((lifespans_all!N50*DTE_mission_minutes!N50)*POWER(1+(Settings!$C$123/100),N$1-2021),"-")</f>
        <v>1358119.2753033726</v>
      </c>
      <c r="O50" s="113">
        <f ca="1">IFERROR((lifespans_all!O50*DTE_mission_minutes!O50)*POWER(1+(Settings!$C$123/100),O$1-2021),"-")</f>
        <v>1385281.6608094405</v>
      </c>
      <c r="P50" s="113">
        <f ca="1">IFERROR((lifespans_all!P50*DTE_mission_minutes!P50)*POWER(1+(Settings!$C$123/100),P$1-2021),"-")</f>
        <v>1412987.2940256291</v>
      </c>
      <c r="Q50" s="113">
        <f ca="1">IFERROR((lifespans_all!Q50*DTE_mission_minutes!Q50)*POWER(1+(Settings!$C$123/100),Q$1-2021),"-")</f>
        <v>1441247.0399061418</v>
      </c>
      <c r="R50" s="113">
        <f ca="1">IFERROR((lifespans_all!R50*DTE_mission_minutes!R50)*POWER(1+(Settings!$C$123/100),R$1-2021),"-")</f>
        <v>1470071.9807042642</v>
      </c>
      <c r="S50" s="113">
        <f ca="1">IFERROR((lifespans_all!S50*DTE_mission_minutes!S50)*POWER(1+(Settings!$C$123/100),S$1-2021),"-")</f>
        <v>1499473.42031835</v>
      </c>
      <c r="T50" s="113">
        <f ca="1">IFERROR((lifespans_all!T50*DTE_mission_minutes!T50)*POWER(1+(Settings!$C$123/100),T$1-2021),"-")</f>
        <v>1529462.8887247171</v>
      </c>
      <c r="U50" s="113">
        <f ca="1">IFERROR((lifespans_all!U50*DTE_mission_minutes!U50)*POWER(1+(Settings!$C$123/100),U$1-2021),"-")</f>
        <v>1560052.1464992112</v>
      </c>
      <c r="V50" s="113">
        <f ca="1">IFERROR((lifespans_all!V50*DTE_mission_minutes!V50)*POWER(1+(Settings!$C$123/100),V$1-2021),"-")</f>
        <v>1591253.1894291954</v>
      </c>
    </row>
    <row r="51" spans="1:22" x14ac:dyDescent="0.25">
      <c r="A51" s="27" t="str">
        <f>DTE_mission_minutes!A51</f>
        <v>New</v>
      </c>
      <c r="B51" s="27" t="str">
        <f>DTE_mission_minutes!B51</f>
        <v>Near Earth Robotic - GEO and Near Earth</v>
      </c>
      <c r="C51" s="113">
        <f ca="1">IFERROR((lifespans_all!C51*DTE_mission_minutes!C51)*POWER(1+(Settings!$C$123/100),C$1-2021),"-")</f>
        <v>-856.17364152380947</v>
      </c>
      <c r="D51" s="113">
        <f ca="1">IFERROR((lifespans_all!D51*DTE_mission_minutes!D51)*POWER(1+(Settings!$C$123/100),D$1-2021),"-")</f>
        <v>-1746.5942287085713</v>
      </c>
      <c r="E51" s="113">
        <f ca="1">IFERROR((lifespans_all!E51*DTE_mission_minutes!E51)*POWER(1+(Settings!$C$123/100),E$1-2021),"-")</f>
        <v>6235.341396489599</v>
      </c>
      <c r="F51" s="113">
        <f ca="1">IFERROR((lifespans_all!F51*DTE_mission_minutes!F51)*POWER(1+(Settings!$C$123/100),F$1-2021),"-")</f>
        <v>5451.4699066451922</v>
      </c>
      <c r="G51" s="113">
        <f ca="1">IFERROR((lifespans_all!G51*DTE_mission_minutes!G51)*POWER(1+(Settings!$C$123/100),G$1-2021),"-")</f>
        <v>4633.7494206484134</v>
      </c>
      <c r="H51" s="113">
        <f ca="1">IFERROR((lifespans_all!H51*DTE_mission_minutes!H51)*POWER(1+(Settings!$C$123/100),H$1-2021),"-")</f>
        <v>3781.1395272491059</v>
      </c>
      <c r="I51" s="113">
        <f ca="1">IFERROR((lifespans_all!I51*DTE_mission_minutes!I51)*POWER(1+(Settings!$C$123/100),I$1-2021),"-")</f>
        <v>2892.5717383455662</v>
      </c>
      <c r="J51" s="113">
        <f ca="1">IFERROR((lifespans_all!J51*DTE_mission_minutes!J51)*POWER(1+(Settings!$C$123/100),J$1-2021),"-")</f>
        <v>1966.948782074985</v>
      </c>
      <c r="K51" s="113">
        <f ca="1">IFERROR((lifespans_all!K51*DTE_mission_minutes!K51)*POWER(1+(Settings!$C$123/100),K$1-2021),"-")</f>
        <v>1003.1438788582429</v>
      </c>
      <c r="L51" s="113">
        <f ca="1">IFERROR((lifespans_all!L51*DTE_mission_minutes!L51)*POWER(1+(Settings!$C$123/100),L$1-2021),"-")</f>
        <v>0</v>
      </c>
      <c r="M51" s="113">
        <f ca="1">IFERROR((lifespans_all!M51*DTE_mission_minutes!M51)*POWER(1+(Settings!$C$123/100),M$1-2021),"-")</f>
        <v>0</v>
      </c>
      <c r="N51" s="113">
        <f ca="1">IFERROR((lifespans_all!N51*DTE_mission_minutes!N51)*POWER(1+(Settings!$C$123/100),N$1-2021),"-")</f>
        <v>0</v>
      </c>
      <c r="O51" s="113">
        <f ca="1">IFERROR((lifespans_all!O51*DTE_mission_minutes!O51)*POWER(1+(Settings!$C$123/100),O$1-2021),"-")</f>
        <v>0</v>
      </c>
      <c r="P51" s="113">
        <f ca="1">IFERROR((lifespans_all!P51*DTE_mission_minutes!P51)*POWER(1+(Settings!$C$123/100),P$1-2021),"-")</f>
        <v>0</v>
      </c>
      <c r="Q51" s="113">
        <f ca="1">IFERROR((lifespans_all!Q51*DTE_mission_minutes!Q51)*POWER(1+(Settings!$C$123/100),Q$1-2021),"-")</f>
        <v>0</v>
      </c>
      <c r="R51" s="113">
        <f ca="1">IFERROR((lifespans_all!R51*DTE_mission_minutes!R51)*POWER(1+(Settings!$C$123/100),R$1-2021),"-")</f>
        <v>0</v>
      </c>
      <c r="S51" s="113">
        <f ca="1">IFERROR((lifespans_all!S51*DTE_mission_minutes!S51)*POWER(1+(Settings!$C$123/100),S$1-2021),"-")</f>
        <v>0</v>
      </c>
      <c r="T51" s="113">
        <f ca="1">IFERROR((lifespans_all!T51*DTE_mission_minutes!T51)*POWER(1+(Settings!$C$123/100),T$1-2021),"-")</f>
        <v>0</v>
      </c>
      <c r="U51" s="113">
        <f ca="1">IFERROR((lifespans_all!U51*DTE_mission_minutes!U51)*POWER(1+(Settings!$C$123/100),U$1-2021),"-")</f>
        <v>0</v>
      </c>
      <c r="V51" s="113">
        <f ca="1">IFERROR((lifespans_all!V51*DTE_mission_minutes!V51)*POWER(1+(Settings!$C$123/100),V$1-2021),"-")</f>
        <v>0</v>
      </c>
    </row>
    <row r="52" spans="1:22" x14ac:dyDescent="0.25">
      <c r="A52" s="27" t="str">
        <f>DTE_mission_minutes!A52</f>
        <v>New</v>
      </c>
      <c r="B52" s="27" t="str">
        <f>DTE_mission_minutes!B52</f>
        <v>Deep Space Robotic</v>
      </c>
      <c r="C52" s="113" t="str">
        <f ca="1">IFERROR((lifespans_all!C52*DTE_mission_minutes!C52)*POWER(1+(Settings!$C$123/100),C$1-2021),"-")</f>
        <v>-</v>
      </c>
      <c r="D52" s="113" t="str">
        <f ca="1">IFERROR((lifespans_all!D52*DTE_mission_minutes!D52)*POWER(1+(Settings!$C$123/100),D$1-2021),"-")</f>
        <v>-</v>
      </c>
      <c r="E52" s="113" t="str">
        <f ca="1">IFERROR((lifespans_all!E52*DTE_mission_minutes!E52)*POWER(1+(Settings!$C$123/100),E$1-2021),"-")</f>
        <v>-</v>
      </c>
      <c r="F52" s="113" t="str">
        <f ca="1">IFERROR((lifespans_all!F52*DTE_mission_minutes!F52)*POWER(1+(Settings!$C$123/100),F$1-2021),"-")</f>
        <v>-</v>
      </c>
      <c r="G52" s="113" t="str">
        <f ca="1">IFERROR((lifespans_all!G52*DTE_mission_minutes!G52)*POWER(1+(Settings!$C$123/100),G$1-2021),"-")</f>
        <v>-</v>
      </c>
      <c r="H52" s="113" t="str">
        <f ca="1">IFERROR((lifespans_all!H52*DTE_mission_minutes!H52)*POWER(1+(Settings!$C$123/100),H$1-2021),"-")</f>
        <v>-</v>
      </c>
      <c r="I52" s="113" t="str">
        <f ca="1">IFERROR((lifespans_all!I52*DTE_mission_minutes!I52)*POWER(1+(Settings!$C$123/100),I$1-2021),"-")</f>
        <v>-</v>
      </c>
      <c r="J52" s="113" t="str">
        <f ca="1">IFERROR((lifespans_all!J52*DTE_mission_minutes!J52)*POWER(1+(Settings!$C$123/100),J$1-2021),"-")</f>
        <v>-</v>
      </c>
      <c r="K52" s="113" t="str">
        <f ca="1">IFERROR((lifespans_all!K52*DTE_mission_minutes!K52)*POWER(1+(Settings!$C$123/100),K$1-2021),"-")</f>
        <v>-</v>
      </c>
      <c r="L52" s="113" t="str">
        <f ca="1">IFERROR((lifespans_all!L52*DTE_mission_minutes!L52)*POWER(1+(Settings!$C$123/100),L$1-2021),"-")</f>
        <v>-</v>
      </c>
      <c r="M52" s="113" t="str">
        <f ca="1">IFERROR((lifespans_all!M52*DTE_mission_minutes!M52)*POWER(1+(Settings!$C$123/100),M$1-2021),"-")</f>
        <v>-</v>
      </c>
      <c r="N52" s="113" t="str">
        <f ca="1">IFERROR((lifespans_all!N52*DTE_mission_minutes!N52)*POWER(1+(Settings!$C$123/100),N$1-2021),"-")</f>
        <v>-</v>
      </c>
      <c r="O52" s="113" t="str">
        <f ca="1">IFERROR((lifespans_all!O52*DTE_mission_minutes!O52)*POWER(1+(Settings!$C$123/100),O$1-2021),"-")</f>
        <v>-</v>
      </c>
      <c r="P52" s="113" t="str">
        <f ca="1">IFERROR((lifespans_all!P52*DTE_mission_minutes!P52)*POWER(1+(Settings!$C$123/100),P$1-2021),"-")</f>
        <v>-</v>
      </c>
      <c r="Q52" s="113" t="str">
        <f ca="1">IFERROR((lifespans_all!Q52*DTE_mission_minutes!Q52)*POWER(1+(Settings!$C$123/100),Q$1-2021),"-")</f>
        <v>-</v>
      </c>
      <c r="R52" s="113" t="str">
        <f ca="1">IFERROR((lifespans_all!R52*DTE_mission_minutes!R52)*POWER(1+(Settings!$C$123/100),R$1-2021),"-")</f>
        <v>-</v>
      </c>
      <c r="S52" s="113" t="str">
        <f ca="1">IFERROR((lifespans_all!S52*DTE_mission_minutes!S52)*POWER(1+(Settings!$C$123/100),S$1-2021),"-")</f>
        <v>-</v>
      </c>
      <c r="T52" s="113" t="str">
        <f ca="1">IFERROR((lifespans_all!T52*DTE_mission_minutes!T52)*POWER(1+(Settings!$C$123/100),T$1-2021),"-")</f>
        <v>-</v>
      </c>
      <c r="U52" s="113" t="str">
        <f ca="1">IFERROR((lifespans_all!U52*DTE_mission_minutes!U52)*POWER(1+(Settings!$C$123/100),U$1-2021),"-")</f>
        <v>-</v>
      </c>
      <c r="V52" s="113" t="str">
        <f ca="1">IFERROR((lifespans_all!V52*DTE_mission_minutes!V52)*POWER(1+(Settings!$C$123/100),V$1-2021),"-")</f>
        <v>-</v>
      </c>
    </row>
    <row r="53" spans="1:22" x14ac:dyDescent="0.25">
      <c r="A53" s="27" t="str">
        <f>DTE_mission_minutes!A53</f>
        <v>New</v>
      </c>
      <c r="B53" s="27" t="str">
        <f>DTE_mission_minutes!B53</f>
        <v>Near Earth Robotic - Low Latency &amp; Complex Needs</v>
      </c>
      <c r="C53" s="113">
        <f ca="1">IFERROR((lifespans_all!C53*DTE_mission_minutes!C53)*POWER(1+(Settings!$C$123/100),C$1-2021),"-")</f>
        <v>0</v>
      </c>
      <c r="D53" s="113">
        <f ca="1">IFERROR((lifespans_all!D53*DTE_mission_minutes!D53)*POWER(1+(Settings!$C$123/100),D$1-2021),"-")</f>
        <v>0</v>
      </c>
      <c r="E53" s="113">
        <f ca="1">IFERROR((lifespans_all!E53*DTE_mission_minutes!E53)*POWER(1+(Settings!$C$123/100),E$1-2021),"-")</f>
        <v>0</v>
      </c>
      <c r="F53" s="113">
        <f ca="1">IFERROR((lifespans_all!F53*DTE_mission_minutes!F53)*POWER(1+(Settings!$C$123/100),F$1-2021),"-")</f>
        <v>0</v>
      </c>
      <c r="G53" s="113">
        <f ca="1">IFERROR((lifespans_all!G53*DTE_mission_minutes!G53)*POWER(1+(Settings!$C$123/100),G$1-2021),"-")</f>
        <v>0</v>
      </c>
      <c r="H53" s="113">
        <f ca="1">IFERROR((lifespans_all!H53*DTE_mission_minutes!H53)*POWER(1+(Settings!$C$123/100),H$1-2021),"-")</f>
        <v>0</v>
      </c>
      <c r="I53" s="113">
        <f ca="1">IFERROR((lifespans_all!I53*DTE_mission_minutes!I53)*POWER(1+(Settings!$C$123/100),I$1-2021),"-")</f>
        <v>0</v>
      </c>
      <c r="J53" s="113">
        <f ca="1">IFERROR((lifespans_all!J53*DTE_mission_minutes!J53)*POWER(1+(Settings!$C$123/100),J$1-2021),"-")</f>
        <v>0</v>
      </c>
      <c r="K53" s="113">
        <f ca="1">IFERROR((lifespans_all!K53*DTE_mission_minutes!K53)*POWER(1+(Settings!$C$123/100),K$1-2021),"-")</f>
        <v>0</v>
      </c>
      <c r="L53" s="113">
        <f ca="1">IFERROR((lifespans_all!L53*DTE_mission_minutes!L53)*POWER(1+(Settings!$C$123/100),L$1-2021),"-")</f>
        <v>0</v>
      </c>
      <c r="M53" s="113">
        <f ca="1">IFERROR((lifespans_all!M53*DTE_mission_minutes!M53)*POWER(1+(Settings!$C$123/100),M$1-2021),"-")</f>
        <v>0</v>
      </c>
      <c r="N53" s="113">
        <f ca="1">IFERROR((lifespans_all!N53*DTE_mission_minutes!N53)*POWER(1+(Settings!$C$123/100),N$1-2021),"-")</f>
        <v>0</v>
      </c>
      <c r="O53" s="113">
        <f ca="1">IFERROR((lifespans_all!O53*DTE_mission_minutes!O53)*POWER(1+(Settings!$C$123/100),O$1-2021),"-")</f>
        <v>0</v>
      </c>
      <c r="P53" s="113">
        <f ca="1">IFERROR((lifespans_all!P53*DTE_mission_minutes!P53)*POWER(1+(Settings!$C$123/100),P$1-2021),"-")</f>
        <v>0</v>
      </c>
      <c r="Q53" s="113">
        <f ca="1">IFERROR((lifespans_all!Q53*DTE_mission_minutes!Q53)*POWER(1+(Settings!$C$123/100),Q$1-2021),"-")</f>
        <v>0</v>
      </c>
      <c r="R53" s="113">
        <f ca="1">IFERROR((lifespans_all!R53*DTE_mission_minutes!R53)*POWER(1+(Settings!$C$123/100),R$1-2021),"-")</f>
        <v>0</v>
      </c>
      <c r="S53" s="113">
        <f ca="1">IFERROR((lifespans_all!S53*DTE_mission_minutes!S53)*POWER(1+(Settings!$C$123/100),S$1-2021),"-")</f>
        <v>0</v>
      </c>
      <c r="T53" s="113">
        <f ca="1">IFERROR((lifespans_all!T53*DTE_mission_minutes!T53)*POWER(1+(Settings!$C$123/100),T$1-2021),"-")</f>
        <v>0</v>
      </c>
      <c r="U53" s="113">
        <f ca="1">IFERROR((lifespans_all!U53*DTE_mission_minutes!U53)*POWER(1+(Settings!$C$123/100),U$1-2021),"-")</f>
        <v>0</v>
      </c>
      <c r="V53" s="113">
        <f ca="1">IFERROR((lifespans_all!V53*DTE_mission_minutes!V53)*POWER(1+(Settings!$C$123/100),V$1-2021),"-")</f>
        <v>0</v>
      </c>
    </row>
    <row r="54" spans="1:22" x14ac:dyDescent="0.25">
      <c r="A54" s="27" t="str">
        <f>DTE_mission_minutes!A54</f>
        <v>New</v>
      </c>
      <c r="B54" s="27" t="str">
        <f>DTE_mission_minutes!B54</f>
        <v>Mission Operations</v>
      </c>
      <c r="C54" s="113" t="str">
        <f ca="1">IFERROR((lifespans_all!C54*DTE_mission_minutes!C54)*POWER(1+(Settings!$C$123/100),C$1-2021),"-")</f>
        <v>-</v>
      </c>
      <c r="D54" s="113" t="str">
        <f ca="1">IFERROR((lifespans_all!D54*DTE_mission_minutes!D54)*POWER(1+(Settings!$C$123/100),D$1-2021),"-")</f>
        <v>-</v>
      </c>
      <c r="E54" s="113" t="str">
        <f ca="1">IFERROR((lifespans_all!E54*DTE_mission_minutes!E54)*POWER(1+(Settings!$C$123/100),E$1-2021),"-")</f>
        <v>-</v>
      </c>
      <c r="F54" s="113" t="str">
        <f ca="1">IFERROR((lifespans_all!F54*DTE_mission_minutes!F54)*POWER(1+(Settings!$C$123/100),F$1-2021),"-")</f>
        <v>-</v>
      </c>
      <c r="G54" s="113" t="str">
        <f ca="1">IFERROR((lifespans_all!G54*DTE_mission_minutes!G54)*POWER(1+(Settings!$C$123/100),G$1-2021),"-")</f>
        <v>-</v>
      </c>
      <c r="H54" s="113" t="str">
        <f ca="1">IFERROR((lifespans_all!H54*DTE_mission_minutes!H54)*POWER(1+(Settings!$C$123/100),H$1-2021),"-")</f>
        <v>-</v>
      </c>
      <c r="I54" s="113" t="str">
        <f ca="1">IFERROR((lifespans_all!I54*DTE_mission_minutes!I54)*POWER(1+(Settings!$C$123/100),I$1-2021),"-")</f>
        <v>-</v>
      </c>
      <c r="J54" s="113" t="str">
        <f ca="1">IFERROR((lifespans_all!J54*DTE_mission_minutes!J54)*POWER(1+(Settings!$C$123/100),J$1-2021),"-")</f>
        <v>-</v>
      </c>
      <c r="K54" s="113" t="str">
        <f ca="1">IFERROR((lifespans_all!K54*DTE_mission_minutes!K54)*POWER(1+(Settings!$C$123/100),K$1-2021),"-")</f>
        <v>-</v>
      </c>
      <c r="L54" s="113" t="str">
        <f ca="1">IFERROR((lifespans_all!L54*DTE_mission_minutes!L54)*POWER(1+(Settings!$C$123/100),L$1-2021),"-")</f>
        <v>-</v>
      </c>
      <c r="M54" s="113" t="str">
        <f ca="1">IFERROR((lifespans_all!M54*DTE_mission_minutes!M54)*POWER(1+(Settings!$C$123/100),M$1-2021),"-")</f>
        <v>-</v>
      </c>
      <c r="N54" s="113" t="str">
        <f ca="1">IFERROR((lifespans_all!N54*DTE_mission_minutes!N54)*POWER(1+(Settings!$C$123/100),N$1-2021),"-")</f>
        <v>-</v>
      </c>
      <c r="O54" s="113" t="str">
        <f ca="1">IFERROR((lifespans_all!O54*DTE_mission_minutes!O54)*POWER(1+(Settings!$C$123/100),O$1-2021),"-")</f>
        <v>-</v>
      </c>
      <c r="P54" s="113" t="str">
        <f ca="1">IFERROR((lifespans_all!P54*DTE_mission_minutes!P54)*POWER(1+(Settings!$C$123/100),P$1-2021),"-")</f>
        <v>-</v>
      </c>
      <c r="Q54" s="113" t="str">
        <f ca="1">IFERROR((lifespans_all!Q54*DTE_mission_minutes!Q54)*POWER(1+(Settings!$C$123/100),Q$1-2021),"-")</f>
        <v>-</v>
      </c>
      <c r="R54" s="113" t="str">
        <f ca="1">IFERROR((lifespans_all!R54*DTE_mission_minutes!R54)*POWER(1+(Settings!$C$123/100),R$1-2021),"-")</f>
        <v>-</v>
      </c>
      <c r="S54" s="113" t="str">
        <f ca="1">IFERROR((lifespans_all!S54*DTE_mission_minutes!S54)*POWER(1+(Settings!$C$123/100),S$1-2021),"-")</f>
        <v>-</v>
      </c>
      <c r="T54" s="113" t="str">
        <f ca="1">IFERROR((lifespans_all!T54*DTE_mission_minutes!T54)*POWER(1+(Settings!$C$123/100),T$1-2021),"-")</f>
        <v>-</v>
      </c>
      <c r="U54" s="113" t="str">
        <f ca="1">IFERROR((lifespans_all!U54*DTE_mission_minutes!U54)*POWER(1+(Settings!$C$123/100),U$1-2021),"-")</f>
        <v>-</v>
      </c>
      <c r="V54" s="113" t="str">
        <f ca="1">IFERROR((lifespans_all!V54*DTE_mission_minutes!V54)*POWER(1+(Settings!$C$123/100),V$1-2021),"-")</f>
        <v>-</v>
      </c>
    </row>
    <row r="55" spans="1:22" x14ac:dyDescent="0.25">
      <c r="A55" s="27" t="str">
        <f>DTE_mission_minutes!A55</f>
        <v>New</v>
      </c>
      <c r="B55" s="27" t="str">
        <f>DTE_mission_minutes!B55</f>
        <v>Launch Events</v>
      </c>
      <c r="C55" s="113" t="str">
        <f>IFERROR((lifespans_all!C55*DTE_mission_minutes!C55)*POWER(1+(Settings!$C$123/100),C$1-2021),"-")</f>
        <v>-</v>
      </c>
      <c r="D55" s="113" t="str">
        <f>IFERROR((lifespans_all!D55*DTE_mission_minutes!D55)*POWER(1+(Settings!$C$123/100),D$1-2021),"-")</f>
        <v>-</v>
      </c>
      <c r="E55" s="113" t="str">
        <f>IFERROR((lifespans_all!E55*DTE_mission_minutes!E55)*POWER(1+(Settings!$C$123/100),E$1-2021),"-")</f>
        <v>-</v>
      </c>
      <c r="F55" s="113" t="str">
        <f>IFERROR((lifespans_all!F55*DTE_mission_minutes!F55)*POWER(1+(Settings!$C$123/100),F$1-2021),"-")</f>
        <v>-</v>
      </c>
      <c r="G55" s="113" t="str">
        <f>IFERROR((lifespans_all!G55*DTE_mission_minutes!G55)*POWER(1+(Settings!$C$123/100),G$1-2021),"-")</f>
        <v>-</v>
      </c>
      <c r="H55" s="113" t="str">
        <f>IFERROR((lifespans_all!H55*DTE_mission_minutes!H55)*POWER(1+(Settings!$C$123/100),H$1-2021),"-")</f>
        <v>-</v>
      </c>
      <c r="I55" s="113" t="str">
        <f>IFERROR((lifespans_all!I55*DTE_mission_minutes!I55)*POWER(1+(Settings!$C$123/100),I$1-2021),"-")</f>
        <v>-</v>
      </c>
      <c r="J55" s="113" t="str">
        <f>IFERROR((lifespans_all!J55*DTE_mission_minutes!J55)*POWER(1+(Settings!$C$123/100),J$1-2021),"-")</f>
        <v>-</v>
      </c>
      <c r="K55" s="113" t="str">
        <f>IFERROR((lifespans_all!K55*DTE_mission_minutes!K55)*POWER(1+(Settings!$C$123/100),K$1-2021),"-")</f>
        <v>-</v>
      </c>
      <c r="L55" s="113" t="str">
        <f>IFERROR((lifespans_all!L55*DTE_mission_minutes!L55)*POWER(1+(Settings!$C$123/100),L$1-2021),"-")</f>
        <v>-</v>
      </c>
      <c r="M55" s="113" t="str">
        <f>IFERROR((lifespans_all!M55*DTE_mission_minutes!M55)*POWER(1+(Settings!$C$123/100),M$1-2021),"-")</f>
        <v>-</v>
      </c>
      <c r="N55" s="113" t="str">
        <f>IFERROR((lifespans_all!N55*DTE_mission_minutes!N55)*POWER(1+(Settings!$C$123/100),N$1-2021),"-")</f>
        <v>-</v>
      </c>
      <c r="O55" s="113" t="str">
        <f>IFERROR((lifespans_all!O55*DTE_mission_minutes!O55)*POWER(1+(Settings!$C$123/100),O$1-2021),"-")</f>
        <v>-</v>
      </c>
      <c r="P55" s="113" t="str">
        <f>IFERROR((lifespans_all!P55*DTE_mission_minutes!P55)*POWER(1+(Settings!$C$123/100),P$1-2021),"-")</f>
        <v>-</v>
      </c>
      <c r="Q55" s="113" t="str">
        <f>IFERROR((lifespans_all!Q55*DTE_mission_minutes!Q55)*POWER(1+(Settings!$C$123/100),Q$1-2021),"-")</f>
        <v>-</v>
      </c>
      <c r="R55" s="113" t="str">
        <f>IFERROR((lifespans_all!R55*DTE_mission_minutes!R55)*POWER(1+(Settings!$C$123/100),R$1-2021),"-")</f>
        <v>-</v>
      </c>
      <c r="S55" s="113" t="str">
        <f>IFERROR((lifespans_all!S55*DTE_mission_minutes!S55)*POWER(1+(Settings!$C$123/100),S$1-2021),"-")</f>
        <v>-</v>
      </c>
      <c r="T55" s="113" t="str">
        <f>IFERROR((lifespans_all!T55*DTE_mission_minutes!T55)*POWER(1+(Settings!$C$123/100),T$1-2021),"-")</f>
        <v>-</v>
      </c>
      <c r="U55" s="113" t="str">
        <f>IFERROR((lifespans_all!U55*DTE_mission_minutes!U55)*POWER(1+(Settings!$C$123/100),U$1-2021),"-")</f>
        <v>-</v>
      </c>
      <c r="V55" s="113" t="str">
        <f>IFERROR((lifespans_all!V55*DTE_mission_minutes!V55)*POWER(1+(Settings!$C$123/100),V$1-2021),"-")</f>
        <v>-</v>
      </c>
    </row>
    <row r="56" spans="1:22" x14ac:dyDescent="0.25">
      <c r="A56" s="27" t="str">
        <f>DTE_mission_minutes!A56</f>
        <v>New</v>
      </c>
      <c r="B56" s="27" t="str">
        <f>DTE_mission_minutes!B56</f>
        <v>Terrestrial &amp; Aerial</v>
      </c>
      <c r="C56" s="113">
        <f ca="1">IFERROR((lifespans_all!C56*DTE_mission_minutes!C56)*POWER(1+(Settings!$C$123/100),C$1-2021),"-")</f>
        <v>-26836.151351000004</v>
      </c>
      <c r="D56" s="113">
        <f ca="1">IFERROR((lifespans_all!D56*DTE_mission_minutes!D56)*POWER(1+(Settings!$C$123/100),D$1-2021),"-")</f>
        <v>36497.165837360015</v>
      </c>
      <c r="E56" s="113">
        <f ca="1">IFERROR((lifespans_all!E56*DTE_mission_minutes!E56)*POWER(1+(Settings!$C$123/100),E$1-2021),"-")</f>
        <v>9306.7772885268114</v>
      </c>
      <c r="F56" s="113">
        <f ca="1">IFERROR((lifespans_all!F56*DTE_mission_minutes!F56)*POWER(1+(Settings!$C$123/100),F$1-2021),"-")</f>
        <v>-18985.825668594669</v>
      </c>
      <c r="G56" s="113">
        <f ca="1">IFERROR((lifespans_all!G56*DTE_mission_minutes!G56)*POWER(1+(Settings!$C$123/100),G$1-2021),"-")</f>
        <v>-48413.855454916426</v>
      </c>
      <c r="H56" s="113">
        <f ca="1">IFERROR((lifespans_all!H56*DTE_mission_minutes!H56)*POWER(1+(Settings!$C$123/100),H$1-2021),"-")</f>
        <v>19752.853025605895</v>
      </c>
      <c r="I56" s="113">
        <f ca="1">IFERROR((lifespans_all!I56*DTE_mission_minutes!I56)*POWER(1+(Settings!$C$123/100),I$1-2021),"-")</f>
        <v>-10073.955043059019</v>
      </c>
      <c r="J56" s="113">
        <f ca="1">IFERROR((lifespans_all!J56*DTE_mission_minutes!J56)*POWER(1+(Settings!$C$123/100),J$1-2021),"-")</f>
        <v>-41101.736575680741</v>
      </c>
      <c r="K56" s="113">
        <f ca="1">IFERROR((lifespans_all!K56*DTE_mission_minutes!K56)*POWER(1+(Settings!$C$123/100),K$1-2021),"-")</f>
        <v>-73366.599787590123</v>
      </c>
      <c r="L56" s="113">
        <f ca="1">IFERROR((lifespans_all!L56*DTE_mission_minutes!L56)*POWER(1+(Settings!$C$123/100),L$1-2021),"-")</f>
        <v>-106905.6168333456</v>
      </c>
      <c r="M56" s="113">
        <f ca="1">IFERROR((lifespans_all!M56*DTE_mission_minutes!M56)*POWER(1+(Settings!$C$123/100),M$1-2021),"-")</f>
        <v>-109043.72917001251</v>
      </c>
      <c r="N56" s="113">
        <f ca="1">IFERROR((lifespans_all!N56*DTE_mission_minutes!N56)*POWER(1+(Settings!$C$123/100),N$1-2021),"-")</f>
        <v>-111224.60375341274</v>
      </c>
      <c r="O56" s="113">
        <f ca="1">IFERROR((lifespans_all!O56*DTE_mission_minutes!O56)*POWER(1+(Settings!$C$123/100),O$1-2021),"-")</f>
        <v>-113449.09582848102</v>
      </c>
      <c r="P56" s="113">
        <f ca="1">IFERROR((lifespans_all!P56*DTE_mission_minutes!P56)*POWER(1+(Settings!$C$123/100),P$1-2021),"-")</f>
        <v>-115718.07774505063</v>
      </c>
      <c r="Q56" s="113">
        <f ca="1">IFERROR((lifespans_all!Q56*DTE_mission_minutes!Q56)*POWER(1+(Settings!$C$123/100),Q$1-2021),"-")</f>
        <v>-118032.43929995166</v>
      </c>
      <c r="R56" s="113">
        <f ca="1">IFERROR((lifespans_all!R56*DTE_mission_minutes!R56)*POWER(1+(Settings!$C$123/100),R$1-2021),"-")</f>
        <v>-120393.08808595066</v>
      </c>
      <c r="S56" s="113">
        <f ca="1">IFERROR((lifespans_all!S56*DTE_mission_minutes!S56)*POWER(1+(Settings!$C$123/100),S$1-2021),"-")</f>
        <v>-122800.94984766969</v>
      </c>
      <c r="T56" s="113">
        <f ca="1">IFERROR((lifespans_all!T56*DTE_mission_minutes!T56)*POWER(1+(Settings!$C$123/100),T$1-2021),"-")</f>
        <v>-125256.96884462309</v>
      </c>
      <c r="U56" s="113">
        <f ca="1">IFERROR((lifespans_all!U56*DTE_mission_minutes!U56)*POWER(1+(Settings!$C$123/100),U$1-2021),"-")</f>
        <v>-127762.10822151553</v>
      </c>
      <c r="V56" s="113">
        <f ca="1">IFERROR((lifespans_all!V56*DTE_mission_minutes!V56)*POWER(1+(Settings!$C$123/100),V$1-2021),"-")</f>
        <v>-130317.35038594584</v>
      </c>
    </row>
    <row r="57" spans="1:22" x14ac:dyDescent="0.25">
      <c r="C57" s="3"/>
      <c r="D57" s="3"/>
      <c r="E57" s="3"/>
      <c r="F57" s="3"/>
      <c r="G57" s="3"/>
      <c r="H57" s="3"/>
      <c r="I57" s="3"/>
      <c r="J57" s="3"/>
      <c r="K57" s="3"/>
      <c r="L57" s="3"/>
      <c r="M57" s="3"/>
      <c r="N57" s="3"/>
      <c r="O57" s="3"/>
      <c r="P57" s="3"/>
      <c r="Q57" s="3"/>
      <c r="R57" s="3"/>
      <c r="S57" s="3"/>
      <c r="T57" s="3"/>
      <c r="U57" s="3"/>
      <c r="V57" s="3"/>
    </row>
    <row r="58" spans="1:22" x14ac:dyDescent="0.25">
      <c r="C58" s="29">
        <f t="shared" ref="C58:V58" ca="1" si="0">SUM(C2:C56)</f>
        <v>1722311.9139603644</v>
      </c>
      <c r="D58" s="29">
        <f t="shared" ca="1" si="0"/>
        <v>1558527.8350492287</v>
      </c>
      <c r="E58" s="29">
        <f t="shared" ca="1" si="0"/>
        <v>1380040.6450275034</v>
      </c>
      <c r="F58" s="29">
        <f t="shared" ca="1" si="0"/>
        <v>1196697.7999422699</v>
      </c>
      <c r="G58" s="29">
        <f t="shared" ca="1" si="0"/>
        <v>1251137.8396941558</v>
      </c>
      <c r="H58" s="29">
        <f t="shared" ca="1" si="0"/>
        <v>1270533.4122375292</v>
      </c>
      <c r="I58" s="29">
        <f t="shared" ca="1" si="0"/>
        <v>1198572.0031560401</v>
      </c>
      <c r="J58" s="29">
        <f t="shared" ca="1" si="0"/>
        <v>1229779.9877034493</v>
      </c>
      <c r="K58" s="29">
        <f t="shared" ca="1" si="0"/>
        <v>1203597.6747884608</v>
      </c>
      <c r="L58" s="29">
        <f t="shared" ca="1" si="0"/>
        <v>1176195.3166368254</v>
      </c>
      <c r="M58" s="29">
        <f t="shared" ca="1" si="0"/>
        <v>1593431.5748837069</v>
      </c>
      <c r="N58" s="29">
        <f t="shared" ca="1" si="0"/>
        <v>1609514.6631642536</v>
      </c>
      <c r="O58" s="29">
        <f t="shared" ca="1" si="0"/>
        <v>1625919.413210412</v>
      </c>
      <c r="P58" s="29">
        <f t="shared" ca="1" si="0"/>
        <v>1642652.2582574931</v>
      </c>
      <c r="Q58" s="29">
        <f t="shared" ca="1" si="0"/>
        <v>1659719.7602055161</v>
      </c>
      <c r="R58" s="29">
        <f t="shared" ca="1" si="0"/>
        <v>1677128.6121924992</v>
      </c>
      <c r="S58" s="29">
        <f t="shared" ca="1" si="0"/>
        <v>1694885.6412192225</v>
      </c>
      <c r="T58" s="29">
        <f t="shared" ca="1" si="0"/>
        <v>1712997.8108264802</v>
      </c>
      <c r="U58" s="29">
        <f t="shared" ca="1" si="0"/>
        <v>1731472.2238258827</v>
      </c>
      <c r="V58" s="29">
        <f t="shared" ca="1" si="0"/>
        <v>1750316.1250852733</v>
      </c>
    </row>
    <row r="60" spans="1:22" ht="14.4" thickBot="1" x14ac:dyDescent="0.3">
      <c r="B60" s="3" t="s">
        <v>8</v>
      </c>
      <c r="L60" s="54"/>
      <c r="M60" s="54"/>
    </row>
    <row r="61" spans="1:22" x14ac:dyDescent="0.25">
      <c r="B61" s="62" t="s">
        <v>98</v>
      </c>
      <c r="C61" s="82">
        <f>C1</f>
        <v>2021</v>
      </c>
      <c r="D61" s="82">
        <f t="shared" ref="D61:V61" si="1">D1</f>
        <v>2022</v>
      </c>
      <c r="E61" s="82">
        <f t="shared" si="1"/>
        <v>2023</v>
      </c>
      <c r="F61" s="82">
        <f t="shared" si="1"/>
        <v>2024</v>
      </c>
      <c r="G61" s="82">
        <f t="shared" si="1"/>
        <v>2025</v>
      </c>
      <c r="H61" s="82">
        <f t="shared" si="1"/>
        <v>2026</v>
      </c>
      <c r="I61" s="82">
        <f t="shared" si="1"/>
        <v>2027</v>
      </c>
      <c r="J61" s="82">
        <f t="shared" si="1"/>
        <v>2028</v>
      </c>
      <c r="K61" s="82">
        <f t="shared" si="1"/>
        <v>2029</v>
      </c>
      <c r="L61" s="82">
        <f t="shared" si="1"/>
        <v>2030</v>
      </c>
      <c r="M61" s="82">
        <f t="shared" si="1"/>
        <v>2031</v>
      </c>
      <c r="N61" s="82">
        <f t="shared" si="1"/>
        <v>2032</v>
      </c>
      <c r="O61" s="82">
        <f t="shared" si="1"/>
        <v>2033</v>
      </c>
      <c r="P61" s="82">
        <f t="shared" si="1"/>
        <v>2034</v>
      </c>
      <c r="Q61" s="82">
        <f t="shared" si="1"/>
        <v>2035</v>
      </c>
      <c r="R61" s="82">
        <f t="shared" si="1"/>
        <v>2036</v>
      </c>
      <c r="S61" s="82">
        <f t="shared" si="1"/>
        <v>2037</v>
      </c>
      <c r="T61" s="82">
        <f t="shared" si="1"/>
        <v>2038</v>
      </c>
      <c r="U61" s="82">
        <f t="shared" si="1"/>
        <v>2039</v>
      </c>
      <c r="V61" s="82">
        <f t="shared" si="1"/>
        <v>2040</v>
      </c>
    </row>
    <row r="62" spans="1:22" x14ac:dyDescent="0.25">
      <c r="B62" s="39" t="s">
        <v>59</v>
      </c>
      <c r="C62" s="40">
        <f ca="1">SUMIF($B2:$B56,$B62,C$2:C$56)</f>
        <v>626596.3506845556</v>
      </c>
      <c r="D62" s="40">
        <f t="shared" ref="D62:V62" ca="1" si="2">SUMIF($B2:$B56,$B62,D$2:D$56)</f>
        <v>554949.66121809336</v>
      </c>
      <c r="E62" s="40">
        <f t="shared" ca="1" si="2"/>
        <v>479499.88748641056</v>
      </c>
      <c r="F62" s="40">
        <f t="shared" ca="1" si="2"/>
        <v>403591.98130158504</v>
      </c>
      <c r="G62" s="40">
        <f t="shared" ca="1" si="2"/>
        <v>323479.46843717369</v>
      </c>
      <c r="H62" s="40">
        <f t="shared" ca="1" si="2"/>
        <v>240278.98234962503</v>
      </c>
      <c r="I62" s="40">
        <f t="shared" ca="1" si="2"/>
        <v>153899.04911515932</v>
      </c>
      <c r="J62" s="40">
        <f t="shared" ca="1" si="2"/>
        <v>64245.771042335196</v>
      </c>
      <c r="K62" s="40">
        <f t="shared" ca="1" si="2"/>
        <v>-28777.233689088491</v>
      </c>
      <c r="L62" s="40">
        <f t="shared" ca="1" si="2"/>
        <v>-125268.89283422614</v>
      </c>
      <c r="M62" s="40">
        <f t="shared" ca="1" si="2"/>
        <v>267997.84077693906</v>
      </c>
      <c r="N62" s="40">
        <f t="shared" ca="1" si="2"/>
        <v>259632.01392905571</v>
      </c>
      <c r="O62" s="40">
        <f t="shared" ca="1" si="2"/>
        <v>251098.8705442145</v>
      </c>
      <c r="P62" s="40">
        <f t="shared" ca="1" si="2"/>
        <v>242395.06429167662</v>
      </c>
      <c r="Q62" s="40">
        <f t="shared" ca="1" si="2"/>
        <v>233517.18191408785</v>
      </c>
      <c r="R62" s="40">
        <f t="shared" ca="1" si="2"/>
        <v>224461.74188894755</v>
      </c>
      <c r="S62" s="40">
        <f t="shared" ca="1" si="2"/>
        <v>215225.19306330418</v>
      </c>
      <c r="T62" s="40">
        <f t="shared" ca="1" si="2"/>
        <v>205803.91326114803</v>
      </c>
      <c r="U62" s="40">
        <f t="shared" ca="1" si="2"/>
        <v>196194.20786294882</v>
      </c>
      <c r="V62" s="40">
        <f t="shared" ca="1" si="2"/>
        <v>186392.30835678556</v>
      </c>
    </row>
    <row r="63" spans="1:22" x14ac:dyDescent="0.25">
      <c r="B63" s="39" t="s">
        <v>57</v>
      </c>
      <c r="C63" s="40">
        <f ca="1">SUMIF($B2:$B56,$B63,C$2:C$56)</f>
        <v>1015382.1427866663</v>
      </c>
      <c r="D63" s="40">
        <f t="shared" ref="D63:V63" ca="1" si="3">SUMIF($B2:$B56,$B63,D$2:D$56)</f>
        <v>860806.91889081709</v>
      </c>
      <c r="E63" s="40">
        <f t="shared" ca="1" si="3"/>
        <v>783829.05435528257</v>
      </c>
      <c r="F63" s="40">
        <f t="shared" ca="1" si="3"/>
        <v>705361.00341239618</v>
      </c>
      <c r="G63" s="40">
        <f t="shared" ca="1" si="3"/>
        <v>870194.7469382342</v>
      </c>
      <c r="H63" s="40">
        <f t="shared" ca="1" si="3"/>
        <v>906870.43253758887</v>
      </c>
      <c r="I63" s="40">
        <f t="shared" ca="1" si="3"/>
        <v>952004.33254813403</v>
      </c>
      <c r="J63" s="40">
        <f t="shared" ca="1" si="3"/>
        <v>1104818.9996572596</v>
      </c>
      <c r="K63" s="40">
        <f t="shared" ca="1" si="3"/>
        <v>1204888.3595888207</v>
      </c>
      <c r="L63" s="40">
        <f t="shared" ca="1" si="3"/>
        <v>1308519.8215069366</v>
      </c>
      <c r="M63" s="40">
        <f t="shared" ca="1" si="3"/>
        <v>1334627.4584793199</v>
      </c>
      <c r="N63" s="40">
        <f t="shared" ca="1" si="3"/>
        <v>1361257.2481911504</v>
      </c>
      <c r="O63" s="40">
        <f t="shared" ca="1" si="3"/>
        <v>1388419.6336972183</v>
      </c>
      <c r="P63" s="40">
        <f t="shared" ca="1" si="3"/>
        <v>1416125.2669134068</v>
      </c>
      <c r="Q63" s="40">
        <f t="shared" ca="1" si="3"/>
        <v>1444385.0127939195</v>
      </c>
      <c r="R63" s="40">
        <f t="shared" ca="1" si="3"/>
        <v>1473209.953592042</v>
      </c>
      <c r="S63" s="40">
        <f t="shared" ca="1" si="3"/>
        <v>1502611.3932061277</v>
      </c>
      <c r="T63" s="40">
        <f t="shared" ca="1" si="3"/>
        <v>1532600.8616124948</v>
      </c>
      <c r="U63" s="40">
        <f t="shared" ca="1" si="3"/>
        <v>1563190.1193869889</v>
      </c>
      <c r="V63" s="40">
        <f t="shared" ca="1" si="3"/>
        <v>1594391.1623169731</v>
      </c>
    </row>
    <row r="64" spans="1:22" x14ac:dyDescent="0.25">
      <c r="B64" s="39" t="s">
        <v>56</v>
      </c>
      <c r="C64" s="40">
        <f ca="1">SUMIF($B2:$B56,$B64,C$2:C$56)</f>
        <v>14348.156857365075</v>
      </c>
      <c r="D64" s="40">
        <f t="shared" ref="D64:V64" ca="1" si="4">SUMIF($B2:$B56,$B64,D$2:D$56)</f>
        <v>13480.476442402538</v>
      </c>
      <c r="E64" s="40">
        <f t="shared" ca="1" si="4"/>
        <v>14797.077811727693</v>
      </c>
      <c r="F64" s="40">
        <f t="shared" ca="1" si="4"/>
        <v>14013.206321883286</v>
      </c>
      <c r="G64" s="40">
        <f t="shared" ca="1" si="4"/>
        <v>13195.485835886508</v>
      </c>
      <c r="H64" s="40">
        <f t="shared" ca="1" si="4"/>
        <v>12342.875942487201</v>
      </c>
      <c r="I64" s="40">
        <f t="shared" ca="1" si="4"/>
        <v>11454.308153583661</v>
      </c>
      <c r="J64" s="40">
        <f t="shared" ca="1" si="4"/>
        <v>10528.68519731308</v>
      </c>
      <c r="K64" s="40">
        <f t="shared" ca="1" si="4"/>
        <v>9564.8802940963378</v>
      </c>
      <c r="L64" s="40">
        <f t="shared" ca="1" si="4"/>
        <v>8561.7364152380942</v>
      </c>
      <c r="M64" s="40">
        <f t="shared" ca="1" si="4"/>
        <v>8561.7364152380942</v>
      </c>
      <c r="N64" s="40">
        <f t="shared" ca="1" si="4"/>
        <v>8561.7364152380942</v>
      </c>
      <c r="O64" s="40">
        <f t="shared" ca="1" si="4"/>
        <v>8561.7364152380942</v>
      </c>
      <c r="P64" s="40">
        <f t="shared" ca="1" si="4"/>
        <v>8561.7364152380942</v>
      </c>
      <c r="Q64" s="40">
        <f t="shared" ca="1" si="4"/>
        <v>8561.7364152380942</v>
      </c>
      <c r="R64" s="40">
        <f t="shared" ca="1" si="4"/>
        <v>8561.7364152380942</v>
      </c>
      <c r="S64" s="40">
        <f t="shared" ca="1" si="4"/>
        <v>8561.7364152380942</v>
      </c>
      <c r="T64" s="40">
        <f t="shared" ca="1" si="4"/>
        <v>8561.7364152380942</v>
      </c>
      <c r="U64" s="40">
        <f t="shared" ca="1" si="4"/>
        <v>8561.7364152380942</v>
      </c>
      <c r="V64" s="40">
        <f t="shared" ca="1" si="4"/>
        <v>8561.7364152380942</v>
      </c>
    </row>
    <row r="65" spans="1:22" x14ac:dyDescent="0.25">
      <c r="B65" s="39" t="s">
        <v>96</v>
      </c>
      <c r="C65" s="40">
        <f ca="1">SUMIF($B2:$B56,$B65,C$2:C$56)</f>
        <v>0</v>
      </c>
      <c r="D65" s="40">
        <f t="shared" ref="D65:V65" ca="1" si="5">SUMIF($B2:$B56,$B65,D$2:D$56)</f>
        <v>0</v>
      </c>
      <c r="E65" s="40">
        <f t="shared" ca="1" si="5"/>
        <v>0</v>
      </c>
      <c r="F65" s="40">
        <f t="shared" ca="1" si="5"/>
        <v>0</v>
      </c>
      <c r="G65" s="40">
        <f t="shared" ca="1" si="5"/>
        <v>0</v>
      </c>
      <c r="H65" s="40">
        <f t="shared" ca="1" si="5"/>
        <v>0</v>
      </c>
      <c r="I65" s="40">
        <f t="shared" ca="1" si="5"/>
        <v>0</v>
      </c>
      <c r="J65" s="40">
        <f t="shared" ca="1" si="5"/>
        <v>0</v>
      </c>
      <c r="K65" s="40">
        <f t="shared" ca="1" si="5"/>
        <v>0</v>
      </c>
      <c r="L65" s="40">
        <f t="shared" ca="1" si="5"/>
        <v>0</v>
      </c>
      <c r="M65" s="40">
        <f t="shared" ca="1" si="5"/>
        <v>0</v>
      </c>
      <c r="N65" s="40">
        <f t="shared" ca="1" si="5"/>
        <v>0</v>
      </c>
      <c r="O65" s="40">
        <f t="shared" ca="1" si="5"/>
        <v>0</v>
      </c>
      <c r="P65" s="40">
        <f t="shared" ca="1" si="5"/>
        <v>0</v>
      </c>
      <c r="Q65" s="40">
        <f t="shared" ca="1" si="5"/>
        <v>0</v>
      </c>
      <c r="R65" s="40">
        <f t="shared" ca="1" si="5"/>
        <v>0</v>
      </c>
      <c r="S65" s="40">
        <f t="shared" ca="1" si="5"/>
        <v>0</v>
      </c>
      <c r="T65" s="40">
        <f t="shared" ca="1" si="5"/>
        <v>0</v>
      </c>
      <c r="U65" s="40">
        <f t="shared" ca="1" si="5"/>
        <v>0</v>
      </c>
      <c r="V65" s="40">
        <f t="shared" ca="1" si="5"/>
        <v>0</v>
      </c>
    </row>
    <row r="66" spans="1:22" x14ac:dyDescent="0.25">
      <c r="B66" s="39" t="s">
        <v>60</v>
      </c>
      <c r="C66" s="40">
        <f ca="1">SUMIF($B2:$B56,$B66,C$2:C$56)</f>
        <v>0</v>
      </c>
      <c r="D66" s="40">
        <f t="shared" ref="D66:V66" ca="1" si="6">SUMIF($B2:$B56,$B66,D$2:D$56)</f>
        <v>0</v>
      </c>
      <c r="E66" s="40">
        <f t="shared" ca="1" si="6"/>
        <v>0</v>
      </c>
      <c r="F66" s="40">
        <f t="shared" ca="1" si="6"/>
        <v>0</v>
      </c>
      <c r="G66" s="40">
        <f t="shared" ca="1" si="6"/>
        <v>0</v>
      </c>
      <c r="H66" s="40">
        <f t="shared" ca="1" si="6"/>
        <v>0</v>
      </c>
      <c r="I66" s="40">
        <f t="shared" ca="1" si="6"/>
        <v>0</v>
      </c>
      <c r="J66" s="40">
        <f t="shared" ca="1" si="6"/>
        <v>0</v>
      </c>
      <c r="K66" s="40">
        <f ca="1">SUMIF($B2:$B56,$B66,K$2:K$56)</f>
        <v>0</v>
      </c>
      <c r="L66" s="40">
        <f t="shared" ca="1" si="6"/>
        <v>0</v>
      </c>
      <c r="M66" s="40">
        <f t="shared" ca="1" si="6"/>
        <v>0</v>
      </c>
      <c r="N66" s="40">
        <f t="shared" ca="1" si="6"/>
        <v>0</v>
      </c>
      <c r="O66" s="40">
        <f t="shared" ca="1" si="6"/>
        <v>0</v>
      </c>
      <c r="P66" s="40">
        <f t="shared" ca="1" si="6"/>
        <v>0</v>
      </c>
      <c r="Q66" s="40">
        <f t="shared" ca="1" si="6"/>
        <v>0</v>
      </c>
      <c r="R66" s="40">
        <f t="shared" ca="1" si="6"/>
        <v>0</v>
      </c>
      <c r="S66" s="40">
        <f t="shared" ca="1" si="6"/>
        <v>0</v>
      </c>
      <c r="T66" s="40">
        <f t="shared" ca="1" si="6"/>
        <v>0</v>
      </c>
      <c r="U66" s="40">
        <f t="shared" ca="1" si="6"/>
        <v>0</v>
      </c>
      <c r="V66" s="40">
        <f t="shared" ca="1" si="6"/>
        <v>0</v>
      </c>
    </row>
    <row r="67" spans="1:22" x14ac:dyDescent="0.25">
      <c r="B67" s="39" t="s">
        <v>97</v>
      </c>
      <c r="C67" s="40">
        <f ca="1">SUMIF($B2:$B56,$B67,C$2:C$56)</f>
        <v>0</v>
      </c>
      <c r="D67" s="40">
        <f t="shared" ref="D67:V67" ca="1" si="7">SUMIF($B2:$B56,$B67,D$2:D$56)</f>
        <v>0</v>
      </c>
      <c r="E67" s="40">
        <f t="shared" ca="1" si="7"/>
        <v>0</v>
      </c>
      <c r="F67" s="40">
        <f t="shared" ca="1" si="7"/>
        <v>0</v>
      </c>
      <c r="G67" s="40">
        <f t="shared" ca="1" si="7"/>
        <v>0</v>
      </c>
      <c r="H67" s="40">
        <f t="shared" ca="1" si="7"/>
        <v>0</v>
      </c>
      <c r="I67" s="40">
        <f t="shared" ca="1" si="7"/>
        <v>0</v>
      </c>
      <c r="J67" s="40">
        <f t="shared" ca="1" si="7"/>
        <v>0</v>
      </c>
      <c r="K67" s="40">
        <f t="shared" ca="1" si="7"/>
        <v>0</v>
      </c>
      <c r="L67" s="40">
        <f t="shared" ca="1" si="7"/>
        <v>0</v>
      </c>
      <c r="M67" s="40">
        <f t="shared" ca="1" si="7"/>
        <v>0</v>
      </c>
      <c r="N67" s="40">
        <f t="shared" ca="1" si="7"/>
        <v>0</v>
      </c>
      <c r="O67" s="40">
        <f t="shared" ca="1" si="7"/>
        <v>0</v>
      </c>
      <c r="P67" s="40">
        <f t="shared" ca="1" si="7"/>
        <v>0</v>
      </c>
      <c r="Q67" s="40">
        <f t="shared" ca="1" si="7"/>
        <v>0</v>
      </c>
      <c r="R67" s="40">
        <f t="shared" ca="1" si="7"/>
        <v>0</v>
      </c>
      <c r="S67" s="40">
        <f t="shared" ca="1" si="7"/>
        <v>0</v>
      </c>
      <c r="T67" s="40">
        <f t="shared" ca="1" si="7"/>
        <v>0</v>
      </c>
      <c r="U67" s="40">
        <f t="shared" ca="1" si="7"/>
        <v>0</v>
      </c>
      <c r="V67" s="40">
        <f t="shared" ca="1" si="7"/>
        <v>0</v>
      </c>
    </row>
    <row r="68" spans="1:22" x14ac:dyDescent="0.25">
      <c r="B68" s="39" t="s">
        <v>58</v>
      </c>
      <c r="C68" s="40">
        <f>SUMIF($B2:$B56,$B68,C$2:C$56)</f>
        <v>1472.7862655555555</v>
      </c>
      <c r="D68" s="40">
        <f t="shared" ref="D68:V68" si="8">SUMIF($B2:$B56,$B68,D$2:D$56)</f>
        <v>1512.0012127777777</v>
      </c>
      <c r="E68" s="40">
        <f t="shared" si="8"/>
        <v>1460.5163599999998</v>
      </c>
      <c r="F68" s="40">
        <f t="shared" si="8"/>
        <v>1477.6676861111109</v>
      </c>
      <c r="G68" s="40">
        <f t="shared" si="8"/>
        <v>1442.2270488888887</v>
      </c>
      <c r="H68" s="40">
        <f t="shared" si="8"/>
        <v>1442.2270488888887</v>
      </c>
      <c r="I68" s="40">
        <f t="shared" si="8"/>
        <v>1442.2270488888887</v>
      </c>
      <c r="J68" s="40">
        <f t="shared" si="8"/>
        <v>1442.2270488888887</v>
      </c>
      <c r="K68" s="40">
        <f t="shared" si="8"/>
        <v>1442.2270488888887</v>
      </c>
      <c r="L68" s="40">
        <f t="shared" si="8"/>
        <v>1442.2270488888887</v>
      </c>
      <c r="M68" s="40">
        <f t="shared" si="8"/>
        <v>1442.2270488888887</v>
      </c>
      <c r="N68" s="40">
        <f t="shared" si="8"/>
        <v>1442.2270488888887</v>
      </c>
      <c r="O68" s="40">
        <f t="shared" si="8"/>
        <v>1442.2270488888887</v>
      </c>
      <c r="P68" s="40">
        <f t="shared" si="8"/>
        <v>1442.2270488888887</v>
      </c>
      <c r="Q68" s="40">
        <f t="shared" si="8"/>
        <v>1442.2270488888887</v>
      </c>
      <c r="R68" s="40">
        <f t="shared" si="8"/>
        <v>1442.2270488888887</v>
      </c>
      <c r="S68" s="40">
        <f t="shared" si="8"/>
        <v>1442.2270488888887</v>
      </c>
      <c r="T68" s="40">
        <f t="shared" si="8"/>
        <v>1442.2270488888887</v>
      </c>
      <c r="U68" s="40">
        <f t="shared" si="8"/>
        <v>1442.2270488888887</v>
      </c>
      <c r="V68" s="40">
        <f t="shared" si="8"/>
        <v>1442.2270488888887</v>
      </c>
    </row>
    <row r="69" spans="1:22" ht="14.4" thickBot="1" x14ac:dyDescent="0.3">
      <c r="B69" s="45" t="s">
        <v>61</v>
      </c>
      <c r="C69" s="40">
        <f ca="1">SUMIF($B2:$B56,$B69,C$2:C$56)</f>
        <v>64004.337319000013</v>
      </c>
      <c r="D69" s="40">
        <f t="shared" ref="D69:V69" ca="1" si="9">SUMIF($B2:$B56,$B69,D$2:D$56)</f>
        <v>127401.18589624894</v>
      </c>
      <c r="E69" s="40">
        <f t="shared" ca="1" si="9"/>
        <v>100146.86040297127</v>
      </c>
      <c r="F69" s="40">
        <f t="shared" ca="1" si="9"/>
        <v>71861.737723627579</v>
      </c>
      <c r="G69" s="40">
        <f t="shared" ca="1" si="9"/>
        <v>42433.707937305822</v>
      </c>
      <c r="H69" s="40">
        <f t="shared" ca="1" si="9"/>
        <v>109206.69086227258</v>
      </c>
      <c r="I69" s="40">
        <f t="shared" ca="1" si="9"/>
        <v>79379.88279360767</v>
      </c>
      <c r="J69" s="40">
        <f t="shared" ca="1" si="9"/>
        <v>48352.101260985946</v>
      </c>
      <c r="K69" s="40">
        <f t="shared" ca="1" si="9"/>
        <v>16087.238049076564</v>
      </c>
      <c r="L69" s="40">
        <f t="shared" ca="1" si="9"/>
        <v>-17451.778996678913</v>
      </c>
      <c r="M69" s="40">
        <f t="shared" ca="1" si="9"/>
        <v>-19589.891333345819</v>
      </c>
      <c r="N69" s="40">
        <f t="shared" ca="1" si="9"/>
        <v>-21770.765916746052</v>
      </c>
      <c r="O69" s="40">
        <f t="shared" ca="1" si="9"/>
        <v>-23995.257991814331</v>
      </c>
      <c r="P69" s="40">
        <f t="shared" ca="1" si="9"/>
        <v>-26264.239908383941</v>
      </c>
      <c r="Q69" s="40">
        <f t="shared" ca="1" si="9"/>
        <v>-28578.601463284969</v>
      </c>
      <c r="R69" s="40">
        <f t="shared" ca="1" si="9"/>
        <v>-30939.25024928397</v>
      </c>
      <c r="S69" s="40">
        <f t="shared" ca="1" si="9"/>
        <v>-33347.112011003002</v>
      </c>
      <c r="T69" s="40">
        <f t="shared" ca="1" si="9"/>
        <v>-35803.131007956399</v>
      </c>
      <c r="U69" s="40">
        <f t="shared" ca="1" si="9"/>
        <v>-38308.270384848845</v>
      </c>
      <c r="V69" s="40">
        <f t="shared" ca="1" si="9"/>
        <v>-40863.512549279156</v>
      </c>
    </row>
    <row r="70" spans="1:22" x14ac:dyDescent="0.25">
      <c r="L70" s="54"/>
      <c r="M70" s="54"/>
    </row>
    <row r="71" spans="1:22" x14ac:dyDescent="0.25">
      <c r="C71" s="29">
        <f ca="1">SUM(C62:C69)</f>
        <v>1721803.7739131425</v>
      </c>
      <c r="D71" s="29">
        <f t="shared" ref="D71:V71" ca="1" si="10">SUM(D62:D69)</f>
        <v>1558150.2436603396</v>
      </c>
      <c r="E71" s="29">
        <f t="shared" ca="1" si="10"/>
        <v>1379733.3964163922</v>
      </c>
      <c r="F71" s="29">
        <f t="shared" ca="1" si="10"/>
        <v>1196305.5964456031</v>
      </c>
      <c r="G71" s="29">
        <f t="shared" ca="1" si="10"/>
        <v>1250745.636197489</v>
      </c>
      <c r="H71" s="29">
        <f t="shared" ca="1" si="10"/>
        <v>1270141.2087408626</v>
      </c>
      <c r="I71" s="29">
        <f t="shared" ca="1" si="10"/>
        <v>1198179.7996593735</v>
      </c>
      <c r="J71" s="29">
        <f t="shared" ca="1" si="10"/>
        <v>1229387.7842067825</v>
      </c>
      <c r="K71" s="29">
        <f t="shared" ca="1" si="10"/>
        <v>1203205.471291794</v>
      </c>
      <c r="L71" s="116">
        <f t="shared" ca="1" si="10"/>
        <v>1175803.1131401584</v>
      </c>
      <c r="M71" s="116">
        <f t="shared" ca="1" si="10"/>
        <v>1593039.3713870402</v>
      </c>
      <c r="N71" s="29">
        <f t="shared" ca="1" si="10"/>
        <v>1609122.459667587</v>
      </c>
      <c r="O71" s="29">
        <f t="shared" ca="1" si="10"/>
        <v>1625527.2097137454</v>
      </c>
      <c r="P71" s="29">
        <f t="shared" ca="1" si="10"/>
        <v>1642260.0547608265</v>
      </c>
      <c r="Q71" s="29">
        <f t="shared" ca="1" si="10"/>
        <v>1659327.5567088493</v>
      </c>
      <c r="R71" s="29">
        <f t="shared" ca="1" si="10"/>
        <v>1676736.4086958324</v>
      </c>
      <c r="S71" s="29">
        <f t="shared" ca="1" si="10"/>
        <v>1694493.4377225556</v>
      </c>
      <c r="T71" s="29">
        <f t="shared" ca="1" si="10"/>
        <v>1712605.6073298133</v>
      </c>
      <c r="U71" s="29">
        <f t="shared" ca="1" si="10"/>
        <v>1731080.0203292158</v>
      </c>
      <c r="V71" s="29">
        <f t="shared" ca="1" si="10"/>
        <v>1749923.9215886062</v>
      </c>
    </row>
    <row r="72" spans="1:22" x14ac:dyDescent="0.25">
      <c r="C72" s="101"/>
      <c r="D72" s="101"/>
      <c r="E72" s="101"/>
      <c r="F72" s="101"/>
      <c r="G72" s="101"/>
      <c r="H72" s="101"/>
      <c r="I72" s="101"/>
      <c r="J72" s="101"/>
      <c r="K72" s="101"/>
      <c r="L72" s="115"/>
      <c r="M72" s="115"/>
      <c r="N72" s="101"/>
      <c r="O72" s="101"/>
      <c r="P72" s="101"/>
      <c r="Q72" s="101"/>
      <c r="R72" s="101"/>
      <c r="S72" s="101"/>
      <c r="T72" s="101"/>
      <c r="U72" s="101"/>
      <c r="V72" s="101"/>
    </row>
    <row r="73" spans="1:22" ht="14.4" thickBot="1" x14ac:dyDescent="0.3">
      <c r="B73" s="3" t="s">
        <v>92</v>
      </c>
      <c r="L73" s="54"/>
      <c r="M73" s="54"/>
    </row>
    <row r="74" spans="1:22" x14ac:dyDescent="0.25">
      <c r="B74" s="62" t="s">
        <v>98</v>
      </c>
      <c r="C74" s="82">
        <v>2021</v>
      </c>
      <c r="D74" s="82">
        <v>2022</v>
      </c>
      <c r="E74" s="82">
        <v>2023</v>
      </c>
      <c r="F74" s="82">
        <v>2024</v>
      </c>
      <c r="G74" s="82">
        <v>2025</v>
      </c>
      <c r="H74" s="82">
        <v>2026</v>
      </c>
      <c r="I74" s="82">
        <v>2027</v>
      </c>
      <c r="J74" s="82">
        <v>2028</v>
      </c>
      <c r="K74" s="82">
        <v>2029</v>
      </c>
      <c r="L74" s="82">
        <v>2030</v>
      </c>
      <c r="M74" s="82">
        <v>2031</v>
      </c>
      <c r="N74" s="82">
        <v>2032</v>
      </c>
      <c r="O74" s="82">
        <v>2033</v>
      </c>
      <c r="P74" s="82">
        <v>2034</v>
      </c>
      <c r="Q74" s="82">
        <v>2035</v>
      </c>
      <c r="R74" s="82">
        <v>2036</v>
      </c>
      <c r="S74" s="82">
        <v>2037</v>
      </c>
      <c r="T74" s="82">
        <v>2038</v>
      </c>
      <c r="U74" s="82">
        <v>2039</v>
      </c>
      <c r="V74" s="82">
        <v>2040</v>
      </c>
    </row>
    <row r="75" spans="1:22" x14ac:dyDescent="0.25">
      <c r="B75" s="39" t="s">
        <v>111</v>
      </c>
      <c r="C75" s="114">
        <f>SUM(C2:C48)</f>
        <v>1752490.7143116661</v>
      </c>
      <c r="D75" s="114">
        <f t="shared" ref="D75:V75" si="11">SUM(D2:D48)</f>
        <v>1484345.8994103172</v>
      </c>
      <c r="E75" s="114">
        <f t="shared" si="11"/>
        <v>1340904.3555357142</v>
      </c>
      <c r="F75" s="114">
        <f t="shared" si="11"/>
        <v>1077474.1436682539</v>
      </c>
      <c r="G75" s="114">
        <f t="shared" si="11"/>
        <v>1075186.4077471427</v>
      </c>
      <c r="H75" s="114">
        <f t="shared" si="11"/>
        <v>936868.51792507921</v>
      </c>
      <c r="I75" s="114">
        <f t="shared" si="11"/>
        <v>801695.03898690466</v>
      </c>
      <c r="J75" s="114">
        <f t="shared" si="11"/>
        <v>797898.18758468248</v>
      </c>
      <c r="K75" s="114">
        <f t="shared" si="11"/>
        <v>797898.18758468248</v>
      </c>
      <c r="L75" s="114">
        <f t="shared" si="11"/>
        <v>797898.18758468248</v>
      </c>
      <c r="M75" s="114">
        <f t="shared" si="11"/>
        <v>789277.16085634916</v>
      </c>
      <c r="N75" s="114">
        <f t="shared" si="11"/>
        <v>789277.16085634916</v>
      </c>
      <c r="O75" s="114">
        <f t="shared" si="11"/>
        <v>789277.16085634916</v>
      </c>
      <c r="P75" s="114">
        <f t="shared" si="11"/>
        <v>789277.16085634916</v>
      </c>
      <c r="Q75" s="114">
        <f t="shared" si="11"/>
        <v>789277.16085634916</v>
      </c>
      <c r="R75" s="114">
        <f t="shared" si="11"/>
        <v>789277.16085634916</v>
      </c>
      <c r="S75" s="114">
        <f t="shared" si="11"/>
        <v>789277.16085634916</v>
      </c>
      <c r="T75" s="114">
        <f t="shared" si="11"/>
        <v>789277.16085634916</v>
      </c>
      <c r="U75" s="114">
        <f t="shared" si="11"/>
        <v>789277.16085634916</v>
      </c>
      <c r="V75" s="114">
        <f t="shared" si="11"/>
        <v>789277.16085634916</v>
      </c>
    </row>
    <row r="76" spans="1:22" x14ac:dyDescent="0.25">
      <c r="B76" s="39" t="s">
        <v>112</v>
      </c>
      <c r="C76" s="103">
        <f ca="1">SUM(C49:C56)</f>
        <v>-30178.800351301579</v>
      </c>
      <c r="D76" s="103">
        <f t="shared" ref="D76:V76" ca="1" si="12">SUM(D49:D56)</f>
        <v>74181.935638911455</v>
      </c>
      <c r="E76" s="103">
        <f t="shared" ca="1" si="12"/>
        <v>39136.289491789183</v>
      </c>
      <c r="F76" s="103">
        <f t="shared" ca="1" si="12"/>
        <v>119223.65627401603</v>
      </c>
      <c r="G76" s="103">
        <f t="shared" ca="1" si="12"/>
        <v>175951.4319470131</v>
      </c>
      <c r="H76" s="103">
        <f t="shared" ca="1" si="12"/>
        <v>333664.89431244996</v>
      </c>
      <c r="I76" s="103">
        <f t="shared" ca="1" si="12"/>
        <v>396876.96416913549</v>
      </c>
      <c r="J76" s="103">
        <f t="shared" ca="1" si="12"/>
        <v>431881.8001187669</v>
      </c>
      <c r="K76" s="103">
        <f t="shared" ca="1" si="12"/>
        <v>405699.48720377823</v>
      </c>
      <c r="L76" s="103">
        <f t="shared" ca="1" si="12"/>
        <v>378297.12905214273</v>
      </c>
      <c r="M76" s="103">
        <f t="shared" ca="1" si="12"/>
        <v>804154.41402735771</v>
      </c>
      <c r="N76" s="103">
        <f t="shared" ca="1" si="12"/>
        <v>820237.50230790453</v>
      </c>
      <c r="O76" s="103">
        <f t="shared" ca="1" si="12"/>
        <v>836642.25235406298</v>
      </c>
      <c r="P76" s="103">
        <f t="shared" ca="1" si="12"/>
        <v>853375.09740114398</v>
      </c>
      <c r="Q76" s="103">
        <f t="shared" ca="1" si="12"/>
        <v>870442.59934916697</v>
      </c>
      <c r="R76" s="103">
        <f t="shared" ca="1" si="12"/>
        <v>887851.45133615006</v>
      </c>
      <c r="S76" s="103">
        <f t="shared" ca="1" si="12"/>
        <v>905608.48036287341</v>
      </c>
      <c r="T76" s="103">
        <f t="shared" ca="1" si="12"/>
        <v>923720.64997013099</v>
      </c>
      <c r="U76" s="103">
        <f t="shared" ca="1" si="12"/>
        <v>942195.06296953349</v>
      </c>
      <c r="V76" s="103">
        <f t="shared" ca="1" si="12"/>
        <v>961038.96422892401</v>
      </c>
    </row>
    <row r="78" spans="1:22" x14ac:dyDescent="0.25">
      <c r="C78" s="29">
        <f ca="1">SUM(C75:C76)</f>
        <v>1722311.9139603644</v>
      </c>
      <c r="D78" s="29">
        <f t="shared" ref="D78:V78" ca="1" si="13">SUM(D75:D76)</f>
        <v>1558527.8350492287</v>
      </c>
      <c r="E78" s="29">
        <f t="shared" ca="1" si="13"/>
        <v>1380040.6450275034</v>
      </c>
      <c r="F78" s="29">
        <f t="shared" ca="1" si="13"/>
        <v>1196697.7999422699</v>
      </c>
      <c r="G78" s="29">
        <f t="shared" ca="1" si="13"/>
        <v>1251137.8396941558</v>
      </c>
      <c r="H78" s="29">
        <f t="shared" ca="1" si="13"/>
        <v>1270533.4122375292</v>
      </c>
      <c r="I78" s="29">
        <f t="shared" ca="1" si="13"/>
        <v>1198572.0031560401</v>
      </c>
      <c r="J78" s="29">
        <f t="shared" ca="1" si="13"/>
        <v>1229779.9877034493</v>
      </c>
      <c r="K78" s="29">
        <f t="shared" ca="1" si="13"/>
        <v>1203597.6747884606</v>
      </c>
      <c r="L78" s="29">
        <f t="shared" ca="1" si="13"/>
        <v>1176195.3166368252</v>
      </c>
      <c r="M78" s="29">
        <f t="shared" ca="1" si="13"/>
        <v>1593431.5748837069</v>
      </c>
      <c r="N78" s="29">
        <f t="shared" ca="1" si="13"/>
        <v>1609514.6631642538</v>
      </c>
      <c r="O78" s="29">
        <f t="shared" ca="1" si="13"/>
        <v>1625919.413210412</v>
      </c>
      <c r="P78" s="29">
        <f t="shared" ca="1" si="13"/>
        <v>1642652.2582574931</v>
      </c>
      <c r="Q78" s="29">
        <f t="shared" ca="1" si="13"/>
        <v>1659719.7602055161</v>
      </c>
      <c r="R78" s="29">
        <f t="shared" ca="1" si="13"/>
        <v>1677128.6121924992</v>
      </c>
      <c r="S78" s="29">
        <f t="shared" ca="1" si="13"/>
        <v>1694885.6412192225</v>
      </c>
      <c r="T78" s="29">
        <f t="shared" ca="1" si="13"/>
        <v>1712997.8108264802</v>
      </c>
      <c r="U78" s="29">
        <f t="shared" ca="1" si="13"/>
        <v>1731472.2238258827</v>
      </c>
      <c r="V78" s="29">
        <f t="shared" ca="1" si="13"/>
        <v>1750316.1250852733</v>
      </c>
    </row>
    <row r="80" spans="1:22" x14ac:dyDescent="0.25">
      <c r="A80" s="33" t="s">
        <v>32</v>
      </c>
      <c r="B80" s="33"/>
      <c r="C80" s="33">
        <v>2021</v>
      </c>
      <c r="D80" s="34">
        <v>2022</v>
      </c>
      <c r="E80" s="33">
        <v>2023</v>
      </c>
      <c r="F80" s="34">
        <v>2024</v>
      </c>
      <c r="G80" s="33">
        <v>2025</v>
      </c>
      <c r="H80" s="34">
        <v>2026</v>
      </c>
      <c r="I80" s="33">
        <v>2027</v>
      </c>
      <c r="J80" s="34">
        <v>2028</v>
      </c>
      <c r="K80" s="33">
        <v>2029</v>
      </c>
      <c r="L80" s="34">
        <v>2030</v>
      </c>
      <c r="M80" s="33">
        <v>2031</v>
      </c>
      <c r="N80" s="34">
        <v>2032</v>
      </c>
      <c r="O80" s="33">
        <v>2033</v>
      </c>
      <c r="P80" s="34">
        <v>2034</v>
      </c>
      <c r="Q80" s="33">
        <v>2035</v>
      </c>
      <c r="R80" s="34">
        <v>2036</v>
      </c>
      <c r="S80" s="33">
        <v>2037</v>
      </c>
      <c r="T80" s="34">
        <v>2038</v>
      </c>
      <c r="U80" s="33">
        <v>2039</v>
      </c>
      <c r="V80" s="34">
        <v>2040</v>
      </c>
    </row>
    <row r="81" spans="1:22" x14ac:dyDescent="0.25">
      <c r="A81" s="35" t="s">
        <v>63</v>
      </c>
      <c r="B81" s="36" t="s">
        <v>57</v>
      </c>
      <c r="C81" s="113">
        <f>IFERROR(lifespans_all!C80*DTE_mission_minutes!C2,"-")</f>
        <v>133409.35004928565</v>
      </c>
      <c r="D81" s="113">
        <f>IFERROR(lifespans_all!D80*DTE_mission_minutes!D2,"-")</f>
        <v>133409.35004928565</v>
      </c>
      <c r="E81" s="113">
        <f>IFERROR(lifespans_all!E80*DTE_mission_minutes!E2,"-")</f>
        <v>0</v>
      </c>
      <c r="F81" s="113">
        <f>IFERROR(lifespans_all!F80*DTE_mission_minutes!F2,"-")</f>
        <v>0</v>
      </c>
      <c r="G81" s="113">
        <f>IFERROR(lifespans_all!G80*DTE_mission_minutes!G2,"-")</f>
        <v>0</v>
      </c>
      <c r="H81" s="113">
        <f>IFERROR(lifespans_all!H80*DTE_mission_minutes!H2,"-")</f>
        <v>0</v>
      </c>
      <c r="I81" s="113">
        <f>IFERROR(lifespans_all!I80*DTE_mission_minutes!I2,"-")</f>
        <v>0</v>
      </c>
      <c r="J81" s="113">
        <f>IFERROR(lifespans_all!J80*DTE_mission_minutes!J2,"-")</f>
        <v>0</v>
      </c>
      <c r="K81" s="113">
        <f>IFERROR(lifespans_all!K80*DTE_mission_minutes!K2,"-")</f>
        <v>0</v>
      </c>
      <c r="L81" s="113">
        <f>IFERROR(lifespans_all!L80*DTE_mission_minutes!L2,"-")</f>
        <v>0</v>
      </c>
      <c r="M81" s="113">
        <f>IFERROR(lifespans_all!M80*DTE_mission_minutes!M2,"-")</f>
        <v>0</v>
      </c>
      <c r="N81" s="113">
        <f>IFERROR(lifespans_all!N80*DTE_mission_minutes!N2,"-")</f>
        <v>0</v>
      </c>
      <c r="O81" s="113">
        <f>IFERROR(lifespans_all!O80*DTE_mission_minutes!O2,"-")</f>
        <v>0</v>
      </c>
      <c r="P81" s="113">
        <f>IFERROR(lifespans_all!P80*DTE_mission_minutes!P2,"-")</f>
        <v>0</v>
      </c>
      <c r="Q81" s="113">
        <f>IFERROR(lifespans_all!Q80*DTE_mission_minutes!Q2,"-")</f>
        <v>0</v>
      </c>
      <c r="R81" s="113">
        <f>IFERROR(lifespans_all!R80*DTE_mission_minutes!R2,"-")</f>
        <v>0</v>
      </c>
      <c r="S81" s="113">
        <f>IFERROR(lifespans_all!S80*DTE_mission_minutes!S2,"-")</f>
        <v>0</v>
      </c>
      <c r="T81" s="113">
        <f>IFERROR(lifespans_all!T80*DTE_mission_minutes!T2,"-")</f>
        <v>0</v>
      </c>
      <c r="U81" s="113">
        <f>IFERROR(lifespans_all!U80*DTE_mission_minutes!U2,"-")</f>
        <v>0</v>
      </c>
      <c r="V81" s="113">
        <f>IFERROR(lifespans_all!V80*DTE_mission_minutes!V2,"-")</f>
        <v>0</v>
      </c>
    </row>
    <row r="82" spans="1:22" x14ac:dyDescent="0.25">
      <c r="A82" s="35" t="s">
        <v>33</v>
      </c>
      <c r="B82" s="36" t="s">
        <v>57</v>
      </c>
      <c r="C82" s="113">
        <f>IFERROR(lifespans_all!C81*DTE_mission_minutes!C3,"-")</f>
        <v>2249.4702694444441</v>
      </c>
      <c r="D82" s="113">
        <f>IFERROR(lifespans_all!D81*DTE_mission_minutes!D3,"-")</f>
        <v>1189.7750000000001</v>
      </c>
      <c r="E82" s="113">
        <f>IFERROR(lifespans_all!E81*DTE_mission_minutes!E3,"-")</f>
        <v>649.57638888888891</v>
      </c>
      <c r="F82" s="113">
        <f>IFERROR(lifespans_all!F81*DTE_mission_minutes!F3,"-")</f>
        <v>1663.1641649999997</v>
      </c>
      <c r="G82" s="113">
        <f>IFERROR(lifespans_all!G81*DTE_mission_minutes!G3,"-")</f>
        <v>0</v>
      </c>
      <c r="H82" s="113">
        <f>IFERROR(lifespans_all!H81*DTE_mission_minutes!H3,"-")</f>
        <v>0</v>
      </c>
      <c r="I82" s="113">
        <f>IFERROR(lifespans_all!I81*DTE_mission_minutes!I3,"-")</f>
        <v>0</v>
      </c>
      <c r="J82" s="113">
        <f>IFERROR(lifespans_all!J81*DTE_mission_minutes!J3,"-")</f>
        <v>0</v>
      </c>
      <c r="K82" s="113">
        <f>IFERROR(lifespans_all!K81*DTE_mission_minutes!K3,"-")</f>
        <v>0</v>
      </c>
      <c r="L82" s="113">
        <f>IFERROR(lifespans_all!L81*DTE_mission_minutes!L3,"-")</f>
        <v>0</v>
      </c>
      <c r="M82" s="113">
        <f>IFERROR(lifespans_all!M81*DTE_mission_minutes!M3,"-")</f>
        <v>0</v>
      </c>
      <c r="N82" s="113">
        <f>IFERROR(lifespans_all!N81*DTE_mission_minutes!N3,"-")</f>
        <v>0</v>
      </c>
      <c r="O82" s="113">
        <f>IFERROR(lifespans_all!O81*DTE_mission_minutes!O3,"-")</f>
        <v>0</v>
      </c>
      <c r="P82" s="113">
        <f>IFERROR(lifespans_all!P81*DTE_mission_minutes!P3,"-")</f>
        <v>0</v>
      </c>
      <c r="Q82" s="113">
        <f>IFERROR(lifespans_all!Q81*DTE_mission_minutes!Q3,"-")</f>
        <v>0</v>
      </c>
      <c r="R82" s="113">
        <f>IFERROR(lifespans_all!R81*DTE_mission_minutes!R3,"-")</f>
        <v>0</v>
      </c>
      <c r="S82" s="113">
        <f>IFERROR(lifespans_all!S81*DTE_mission_minutes!S3,"-")</f>
        <v>0</v>
      </c>
      <c r="T82" s="113">
        <f>IFERROR(lifespans_all!T81*DTE_mission_minutes!T3,"-")</f>
        <v>0</v>
      </c>
      <c r="U82" s="113">
        <f>IFERROR(lifespans_all!U81*DTE_mission_minutes!U3,"-")</f>
        <v>0</v>
      </c>
      <c r="V82" s="113">
        <f>IFERROR(lifespans_all!V81*DTE_mission_minutes!V3,"-")</f>
        <v>0</v>
      </c>
    </row>
    <row r="83" spans="1:22" x14ac:dyDescent="0.25">
      <c r="A83" s="35" t="s">
        <v>65</v>
      </c>
      <c r="B83" s="36" t="s">
        <v>57</v>
      </c>
      <c r="C83" s="113">
        <f>IFERROR(lifespans_all!C82*DTE_mission_minutes!C4,"-")</f>
        <v>1151.5091666666667</v>
      </c>
      <c r="D83" s="113">
        <f>IFERROR(lifespans_all!D82*DTE_mission_minutes!D4,"-")</f>
        <v>1164.4527777777778</v>
      </c>
      <c r="E83" s="113">
        <f>IFERROR(lifespans_all!E82*DTE_mission_minutes!E4,"-")</f>
        <v>862.00805555555553</v>
      </c>
      <c r="F83" s="113">
        <f>IFERROR(lifespans_all!F82*DTE_mission_minutes!F4,"-")</f>
        <v>1093.0107777777775</v>
      </c>
      <c r="G83" s="113">
        <f>IFERROR(lifespans_all!G82*DTE_mission_minutes!G4,"-")</f>
        <v>1093.0107777777775</v>
      </c>
      <c r="H83" s="113">
        <f>IFERROR(lifespans_all!H82*DTE_mission_minutes!H4,"-")</f>
        <v>1093.0107777777775</v>
      </c>
      <c r="I83" s="113">
        <f>IFERROR(lifespans_all!I82*DTE_mission_minutes!I4,"-")</f>
        <v>0</v>
      </c>
      <c r="J83" s="113">
        <f>IFERROR(lifespans_all!J82*DTE_mission_minutes!J4,"-")</f>
        <v>0</v>
      </c>
      <c r="K83" s="113">
        <f>IFERROR(lifespans_all!K82*DTE_mission_minutes!K4,"-")</f>
        <v>0</v>
      </c>
      <c r="L83" s="113">
        <f>IFERROR(lifespans_all!L82*DTE_mission_minutes!L4,"-")</f>
        <v>0</v>
      </c>
      <c r="M83" s="113">
        <f>IFERROR(lifespans_all!M82*DTE_mission_minutes!M4,"-")</f>
        <v>0</v>
      </c>
      <c r="N83" s="113">
        <f>IFERROR(lifespans_all!N82*DTE_mission_minutes!N4,"-")</f>
        <v>0</v>
      </c>
      <c r="O83" s="113">
        <f>IFERROR(lifespans_all!O82*DTE_mission_minutes!O4,"-")</f>
        <v>0</v>
      </c>
      <c r="P83" s="113">
        <f>IFERROR(lifespans_all!P82*DTE_mission_minutes!P4,"-")</f>
        <v>0</v>
      </c>
      <c r="Q83" s="113">
        <f>IFERROR(lifespans_all!Q82*DTE_mission_minutes!Q4,"-")</f>
        <v>0</v>
      </c>
      <c r="R83" s="113">
        <f>IFERROR(lifespans_all!R82*DTE_mission_minutes!R4,"-")</f>
        <v>0</v>
      </c>
      <c r="S83" s="113">
        <f>IFERROR(lifespans_all!S82*DTE_mission_minutes!S4,"-")</f>
        <v>0</v>
      </c>
      <c r="T83" s="113">
        <f>IFERROR(lifespans_all!T82*DTE_mission_minutes!T4,"-")</f>
        <v>0</v>
      </c>
      <c r="U83" s="113">
        <f>IFERROR(lifespans_all!U82*DTE_mission_minutes!U4,"-")</f>
        <v>0</v>
      </c>
      <c r="V83" s="113">
        <f>IFERROR(lifespans_all!V82*DTE_mission_minutes!V4,"-")</f>
        <v>0</v>
      </c>
    </row>
    <row r="84" spans="1:22" x14ac:dyDescent="0.25">
      <c r="A84" s="35" t="s">
        <v>66</v>
      </c>
      <c r="B84" s="42" t="s">
        <v>59</v>
      </c>
      <c r="C84" s="113">
        <f>IFERROR(lifespans_all!C83*DTE_mission_minutes!C5,"-")</f>
        <v>171572.29579277776</v>
      </c>
      <c r="D84" s="113">
        <f>IFERROR(lifespans_all!D83*DTE_mission_minutes!D5,"-")</f>
        <v>171572.29579277776</v>
      </c>
      <c r="E84" s="113">
        <f>IFERROR(lifespans_all!E83*DTE_mission_minutes!E5,"-")</f>
        <v>171572.29579277776</v>
      </c>
      <c r="F84" s="113">
        <f>IFERROR(lifespans_all!F83*DTE_mission_minutes!F5,"-")</f>
        <v>171572.29579277776</v>
      </c>
      <c r="G84" s="113">
        <f>IFERROR(lifespans_all!G83*DTE_mission_minutes!G5,"-")</f>
        <v>171572.29579277776</v>
      </c>
      <c r="H84" s="113">
        <f>IFERROR(lifespans_all!H83*DTE_mission_minutes!H5,"-")</f>
        <v>171572.29579277776</v>
      </c>
      <c r="I84" s="113">
        <f>IFERROR(lifespans_all!I83*DTE_mission_minutes!I5,"-")</f>
        <v>171572.29579277776</v>
      </c>
      <c r="J84" s="113">
        <f>IFERROR(lifespans_all!J83*DTE_mission_minutes!J5,"-")</f>
        <v>171572.29579277776</v>
      </c>
      <c r="K84" s="113">
        <f>IFERROR(lifespans_all!K83*DTE_mission_minutes!K5,"-")</f>
        <v>171572.29579277776</v>
      </c>
      <c r="L84" s="113">
        <f>IFERROR(lifespans_all!L83*DTE_mission_minutes!L5,"-")</f>
        <v>171572.29579277776</v>
      </c>
      <c r="M84" s="113">
        <f>IFERROR(lifespans_all!M83*DTE_mission_minutes!M5,"-")</f>
        <v>171572.29579277776</v>
      </c>
      <c r="N84" s="113">
        <f>IFERROR(lifespans_all!N83*DTE_mission_minutes!N5,"-")</f>
        <v>171572.29579277776</v>
      </c>
      <c r="O84" s="113">
        <f>IFERROR(lifespans_all!O83*DTE_mission_minutes!O5,"-")</f>
        <v>171572.29579277776</v>
      </c>
      <c r="P84" s="113">
        <f>IFERROR(lifespans_all!P83*DTE_mission_minutes!P5,"-")</f>
        <v>171572.29579277776</v>
      </c>
      <c r="Q84" s="113">
        <f>IFERROR(lifespans_all!Q83*DTE_mission_minutes!Q5,"-")</f>
        <v>171572.29579277776</v>
      </c>
      <c r="R84" s="113">
        <f>IFERROR(lifespans_all!R83*DTE_mission_minutes!R5,"-")</f>
        <v>171572.29579277776</v>
      </c>
      <c r="S84" s="113">
        <f>IFERROR(lifespans_all!S83*DTE_mission_minutes!S5,"-")</f>
        <v>171572.29579277776</v>
      </c>
      <c r="T84" s="113">
        <f>IFERROR(lifespans_all!T83*DTE_mission_minutes!T5,"-")</f>
        <v>171572.29579277776</v>
      </c>
      <c r="U84" s="113">
        <f>IFERROR(lifespans_all!U83*DTE_mission_minutes!U5,"-")</f>
        <v>171572.29579277776</v>
      </c>
      <c r="V84" s="113">
        <f>IFERROR(lifespans_all!V83*DTE_mission_minutes!V5,"-")</f>
        <v>171572.29579277776</v>
      </c>
    </row>
    <row r="85" spans="1:22" x14ac:dyDescent="0.25">
      <c r="A85" s="35" t="s">
        <v>67</v>
      </c>
      <c r="B85" s="43" t="s">
        <v>58</v>
      </c>
      <c r="C85" s="113">
        <f>IFERROR(lifespans_all!C84*DTE_mission_minutes!C6,"-")</f>
        <v>30.559216666666664</v>
      </c>
      <c r="D85" s="113">
        <f>IFERROR(lifespans_all!D84*DTE_mission_minutes!D6,"-")</f>
        <v>69.774163888888879</v>
      </c>
      <c r="E85" s="113">
        <f>IFERROR(lifespans_all!E84*DTE_mission_minutes!E6,"-")</f>
        <v>18.289311111111111</v>
      </c>
      <c r="F85" s="113">
        <f>IFERROR(lifespans_all!F84*DTE_mission_minutes!F6,"-")</f>
        <v>35.440637222222215</v>
      </c>
      <c r="G85" s="113">
        <f>IFERROR(lifespans_all!G84*DTE_mission_minutes!G6,"-")</f>
        <v>0</v>
      </c>
      <c r="H85" s="113">
        <f>IFERROR(lifespans_all!H84*DTE_mission_minutes!H6,"-")</f>
        <v>0</v>
      </c>
      <c r="I85" s="113">
        <f>IFERROR(lifespans_all!I84*DTE_mission_minutes!I6,"-")</f>
        <v>0</v>
      </c>
      <c r="J85" s="113">
        <f>IFERROR(lifespans_all!J84*DTE_mission_minutes!J6,"-")</f>
        <v>0</v>
      </c>
      <c r="K85" s="113">
        <f>IFERROR(lifespans_all!K84*DTE_mission_minutes!K6,"-")</f>
        <v>0</v>
      </c>
      <c r="L85" s="113">
        <f>IFERROR(lifespans_all!L84*DTE_mission_minutes!L6,"-")</f>
        <v>0</v>
      </c>
      <c r="M85" s="113">
        <f>IFERROR(lifespans_all!M84*DTE_mission_minutes!M6,"-")</f>
        <v>0</v>
      </c>
      <c r="N85" s="113">
        <f>IFERROR(lifespans_all!N84*DTE_mission_minutes!N6,"-")</f>
        <v>0</v>
      </c>
      <c r="O85" s="113">
        <f>IFERROR(lifespans_all!O84*DTE_mission_minutes!O6,"-")</f>
        <v>0</v>
      </c>
      <c r="P85" s="113">
        <f>IFERROR(lifespans_all!P84*DTE_mission_minutes!P6,"-")</f>
        <v>0</v>
      </c>
      <c r="Q85" s="113">
        <f>IFERROR(lifespans_all!Q84*DTE_mission_minutes!Q6,"-")</f>
        <v>0</v>
      </c>
      <c r="R85" s="113">
        <f>IFERROR(lifespans_all!R84*DTE_mission_minutes!R6,"-")</f>
        <v>0</v>
      </c>
      <c r="S85" s="113">
        <f>IFERROR(lifespans_all!S84*DTE_mission_minutes!S6,"-")</f>
        <v>0</v>
      </c>
      <c r="T85" s="113">
        <f>IFERROR(lifespans_all!T84*DTE_mission_minutes!T6,"-")</f>
        <v>0</v>
      </c>
      <c r="U85" s="113">
        <f>IFERROR(lifespans_all!U84*DTE_mission_minutes!U6,"-")</f>
        <v>0</v>
      </c>
      <c r="V85" s="113">
        <f>IFERROR(lifespans_all!V84*DTE_mission_minutes!V6,"-")</f>
        <v>0</v>
      </c>
    </row>
    <row r="86" spans="1:22" x14ac:dyDescent="0.25">
      <c r="A86" s="35" t="s">
        <v>68</v>
      </c>
      <c r="B86" s="36" t="s">
        <v>57</v>
      </c>
      <c r="C86" s="113">
        <f>IFERROR(lifespans_all!C85*DTE_mission_minutes!C7,"-")</f>
        <v>667.42555555555555</v>
      </c>
      <c r="D86" s="113">
        <f>IFERROR(lifespans_all!D85*DTE_mission_minutes!D7,"-")</f>
        <v>707.53916666666669</v>
      </c>
      <c r="E86" s="113">
        <f>IFERROR(lifespans_all!E85*DTE_mission_minutes!E7,"-")</f>
        <v>608.43833333333339</v>
      </c>
      <c r="F86" s="113">
        <f>IFERROR(lifespans_all!F85*DTE_mission_minutes!F7,"-")</f>
        <v>671.11811111111115</v>
      </c>
      <c r="G86" s="113">
        <f>IFERROR(lifespans_all!G85*DTE_mission_minutes!G7,"-")</f>
        <v>671.11811111111115</v>
      </c>
      <c r="H86" s="113">
        <f>IFERROR(lifespans_all!H85*DTE_mission_minutes!H7,"-")</f>
        <v>671.11811111111115</v>
      </c>
      <c r="I86" s="113">
        <f>IFERROR(lifespans_all!I85*DTE_mission_minutes!I7,"-")</f>
        <v>0</v>
      </c>
      <c r="J86" s="113">
        <f>IFERROR(lifespans_all!J85*DTE_mission_minutes!J7,"-")</f>
        <v>0</v>
      </c>
      <c r="K86" s="113">
        <f>IFERROR(lifespans_all!K85*DTE_mission_minutes!K7,"-")</f>
        <v>0</v>
      </c>
      <c r="L86" s="113">
        <f>IFERROR(lifespans_all!L85*DTE_mission_minutes!L7,"-")</f>
        <v>0</v>
      </c>
      <c r="M86" s="113">
        <f>IFERROR(lifespans_all!M85*DTE_mission_minutes!M7,"-")</f>
        <v>0</v>
      </c>
      <c r="N86" s="113">
        <f>IFERROR(lifespans_all!N85*DTE_mission_minutes!N7,"-")</f>
        <v>0</v>
      </c>
      <c r="O86" s="113">
        <f>IFERROR(lifespans_all!O85*DTE_mission_minutes!O7,"-")</f>
        <v>0</v>
      </c>
      <c r="P86" s="113">
        <f>IFERROR(lifespans_all!P85*DTE_mission_minutes!P7,"-")</f>
        <v>0</v>
      </c>
      <c r="Q86" s="113">
        <f>IFERROR(lifespans_all!Q85*DTE_mission_minutes!Q7,"-")</f>
        <v>0</v>
      </c>
      <c r="R86" s="113">
        <f>IFERROR(lifespans_all!R85*DTE_mission_minutes!R7,"-")</f>
        <v>0</v>
      </c>
      <c r="S86" s="113">
        <f>IFERROR(lifespans_all!S85*DTE_mission_minutes!S7,"-")</f>
        <v>0</v>
      </c>
      <c r="T86" s="113">
        <f>IFERROR(lifespans_all!T85*DTE_mission_minutes!T7,"-")</f>
        <v>0</v>
      </c>
      <c r="U86" s="113">
        <f>IFERROR(lifespans_all!U85*DTE_mission_minutes!U7,"-")</f>
        <v>0</v>
      </c>
      <c r="V86" s="113">
        <f>IFERROR(lifespans_all!V85*DTE_mission_minutes!V7,"-")</f>
        <v>0</v>
      </c>
    </row>
    <row r="87" spans="1:22" x14ac:dyDescent="0.25">
      <c r="A87" s="35" t="s">
        <v>34</v>
      </c>
      <c r="B87" s="44" t="s">
        <v>64</v>
      </c>
      <c r="C87" s="113">
        <f>IFERROR(lifespans_all!C86*DTE_mission_minutes!C8,"-")</f>
        <v>508.14004722222222</v>
      </c>
      <c r="D87" s="113">
        <f>IFERROR(lifespans_all!D86*DTE_mission_minutes!D8,"-")</f>
        <v>377.5913888888889</v>
      </c>
      <c r="E87" s="113">
        <f>IFERROR(lifespans_all!E86*DTE_mission_minutes!E8,"-")</f>
        <v>307.24861111111113</v>
      </c>
      <c r="F87" s="113">
        <f>IFERROR(lifespans_all!F86*DTE_mission_minutes!F8,"-")</f>
        <v>392.20349666666669</v>
      </c>
      <c r="G87" s="113">
        <f>IFERROR(lifespans_all!G86*DTE_mission_minutes!G8,"-")</f>
        <v>392.20349666666669</v>
      </c>
      <c r="H87" s="113">
        <f>IFERROR(lifespans_all!H86*DTE_mission_minutes!H8,"-")</f>
        <v>392.20349666666669</v>
      </c>
      <c r="I87" s="113">
        <f>IFERROR(lifespans_all!I86*DTE_mission_minutes!I8,"-")</f>
        <v>392.20349666666669</v>
      </c>
      <c r="J87" s="113">
        <f>IFERROR(lifespans_all!J86*DTE_mission_minutes!J8,"-")</f>
        <v>392.20349666666669</v>
      </c>
      <c r="K87" s="113">
        <f>IFERROR(lifespans_all!K86*DTE_mission_minutes!K8,"-")</f>
        <v>392.20349666666669</v>
      </c>
      <c r="L87" s="113">
        <f>IFERROR(lifespans_all!L86*DTE_mission_minutes!L8,"-")</f>
        <v>392.20349666666669</v>
      </c>
      <c r="M87" s="113">
        <f>IFERROR(lifespans_all!M86*DTE_mission_minutes!M8,"-")</f>
        <v>392.20349666666669</v>
      </c>
      <c r="N87" s="113">
        <f>IFERROR(lifespans_all!N86*DTE_mission_minutes!N8,"-")</f>
        <v>392.20349666666669</v>
      </c>
      <c r="O87" s="113">
        <f>IFERROR(lifespans_all!O86*DTE_mission_minutes!O8,"-")</f>
        <v>392.20349666666669</v>
      </c>
      <c r="P87" s="113">
        <f>IFERROR(lifespans_all!P86*DTE_mission_minutes!P8,"-")</f>
        <v>392.20349666666669</v>
      </c>
      <c r="Q87" s="113">
        <f>IFERROR(lifespans_all!Q86*DTE_mission_minutes!Q8,"-")</f>
        <v>392.20349666666669</v>
      </c>
      <c r="R87" s="113">
        <f>IFERROR(lifespans_all!R86*DTE_mission_minutes!R8,"-")</f>
        <v>392.20349666666669</v>
      </c>
      <c r="S87" s="113">
        <f>IFERROR(lifespans_all!S86*DTE_mission_minutes!S8,"-")</f>
        <v>392.20349666666669</v>
      </c>
      <c r="T87" s="113">
        <f>IFERROR(lifespans_all!T86*DTE_mission_minutes!T8,"-")</f>
        <v>392.20349666666669</v>
      </c>
      <c r="U87" s="113">
        <f>IFERROR(lifespans_all!U86*DTE_mission_minutes!U8,"-")</f>
        <v>392.20349666666669</v>
      </c>
      <c r="V87" s="113">
        <f>IFERROR(lifespans_all!V86*DTE_mission_minutes!V8,"-")</f>
        <v>392.20349666666669</v>
      </c>
    </row>
    <row r="88" spans="1:22" x14ac:dyDescent="0.25">
      <c r="A88" s="35" t="s">
        <v>69</v>
      </c>
      <c r="B88" s="36" t="s">
        <v>57</v>
      </c>
      <c r="C88" s="113">
        <f>IFERROR(lifespans_all!C87*DTE_mission_minutes!C9,"-")</f>
        <v>0</v>
      </c>
      <c r="D88" s="113">
        <f>IFERROR(lifespans_all!D87*DTE_mission_minutes!D9,"-")</f>
        <v>0</v>
      </c>
      <c r="E88" s="113">
        <f>IFERROR(lifespans_all!E87*DTE_mission_minutes!E9,"-")</f>
        <v>0</v>
      </c>
      <c r="F88" s="113">
        <f>IFERROR(lifespans_all!F87*DTE_mission_minutes!F9,"-")</f>
        <v>0</v>
      </c>
      <c r="G88" s="113">
        <f>IFERROR(lifespans_all!G87*DTE_mission_minutes!G9,"-")</f>
        <v>0</v>
      </c>
      <c r="H88" s="113">
        <f>IFERROR(lifespans_all!H87*DTE_mission_minutes!H9,"-")</f>
        <v>0</v>
      </c>
      <c r="I88" s="113">
        <f>IFERROR(lifespans_all!I87*DTE_mission_minutes!I9,"-")</f>
        <v>0</v>
      </c>
      <c r="J88" s="113">
        <f>IFERROR(lifespans_all!J87*DTE_mission_minutes!J9,"-")</f>
        <v>0</v>
      </c>
      <c r="K88" s="113">
        <f>IFERROR(lifespans_all!K87*DTE_mission_minutes!K9,"-")</f>
        <v>0</v>
      </c>
      <c r="L88" s="113">
        <f>IFERROR(lifespans_all!L87*DTE_mission_minutes!L9,"-")</f>
        <v>0</v>
      </c>
      <c r="M88" s="113">
        <f>IFERROR(lifespans_all!M87*DTE_mission_minutes!M9,"-")</f>
        <v>0</v>
      </c>
      <c r="N88" s="113">
        <f>IFERROR(lifespans_all!N87*DTE_mission_minutes!N9,"-")</f>
        <v>0</v>
      </c>
      <c r="O88" s="113">
        <f>IFERROR(lifespans_all!O87*DTE_mission_minutes!O9,"-")</f>
        <v>0</v>
      </c>
      <c r="P88" s="113">
        <f>IFERROR(lifespans_all!P87*DTE_mission_minutes!P9,"-")</f>
        <v>0</v>
      </c>
      <c r="Q88" s="113">
        <f>IFERROR(lifespans_all!Q87*DTE_mission_minutes!Q9,"-")</f>
        <v>0</v>
      </c>
      <c r="R88" s="113">
        <f>IFERROR(lifespans_all!R87*DTE_mission_minutes!R9,"-")</f>
        <v>0</v>
      </c>
      <c r="S88" s="113">
        <f>IFERROR(lifespans_all!S87*DTE_mission_minutes!S9,"-")</f>
        <v>0</v>
      </c>
      <c r="T88" s="113">
        <f>IFERROR(lifespans_all!T87*DTE_mission_minutes!T9,"-")</f>
        <v>0</v>
      </c>
      <c r="U88" s="113">
        <f>IFERROR(lifespans_all!U87*DTE_mission_minutes!U9,"-")</f>
        <v>0</v>
      </c>
      <c r="V88" s="113">
        <f>IFERROR(lifespans_all!V87*DTE_mission_minutes!V9,"-")</f>
        <v>0</v>
      </c>
    </row>
    <row r="89" spans="1:22" x14ac:dyDescent="0.25">
      <c r="A89" s="35" t="s">
        <v>70</v>
      </c>
      <c r="B89" s="43" t="s">
        <v>59</v>
      </c>
      <c r="C89" s="113">
        <f>IFERROR(lifespans_all!C88*DTE_mission_minutes!C10,"-")</f>
        <v>1178.5658305555555</v>
      </c>
      <c r="D89" s="113">
        <f>IFERROR(lifespans_all!D88*DTE_mission_minutes!D10,"-")</f>
        <v>779.39891388888896</v>
      </c>
      <c r="E89" s="113">
        <f>IFERROR(lifespans_all!E88*DTE_mission_minutes!E10,"-")</f>
        <v>4.2386111111111111</v>
      </c>
      <c r="F89" s="113">
        <f>IFERROR(lifespans_all!F88*DTE_mission_minutes!F10,"-")</f>
        <v>871.54136999999992</v>
      </c>
      <c r="G89" s="113">
        <f>IFERROR(lifespans_all!G88*DTE_mission_minutes!G10,"-")</f>
        <v>871.54136999999992</v>
      </c>
      <c r="H89" s="113">
        <f>IFERROR(lifespans_all!H88*DTE_mission_minutes!H10,"-")</f>
        <v>871.54136999999992</v>
      </c>
      <c r="I89" s="113">
        <f>IFERROR(lifespans_all!I88*DTE_mission_minutes!I10,"-")</f>
        <v>871.54136999999992</v>
      </c>
      <c r="J89" s="113">
        <f>IFERROR(lifespans_all!J88*DTE_mission_minutes!J10,"-")</f>
        <v>871.54136999999992</v>
      </c>
      <c r="K89" s="113">
        <f>IFERROR(lifespans_all!K88*DTE_mission_minutes!K10,"-")</f>
        <v>871.54136999999992</v>
      </c>
      <c r="L89" s="113">
        <f>IFERROR(lifespans_all!L88*DTE_mission_minutes!L10,"-")</f>
        <v>871.54136999999992</v>
      </c>
      <c r="M89" s="113">
        <f>IFERROR(lifespans_all!M88*DTE_mission_minutes!M10,"-")</f>
        <v>0</v>
      </c>
      <c r="N89" s="113">
        <f>IFERROR(lifespans_all!N88*DTE_mission_minutes!N10,"-")</f>
        <v>0</v>
      </c>
      <c r="O89" s="113">
        <f>IFERROR(lifespans_all!O88*DTE_mission_minutes!O10,"-")</f>
        <v>0</v>
      </c>
      <c r="P89" s="113">
        <f>IFERROR(lifespans_all!P88*DTE_mission_minutes!P10,"-")</f>
        <v>0</v>
      </c>
      <c r="Q89" s="113">
        <f>IFERROR(lifespans_all!Q88*DTE_mission_minutes!Q10,"-")</f>
        <v>0</v>
      </c>
      <c r="R89" s="113">
        <f>IFERROR(lifespans_all!R88*DTE_mission_minutes!R10,"-")</f>
        <v>0</v>
      </c>
      <c r="S89" s="113">
        <f>IFERROR(lifespans_all!S88*DTE_mission_minutes!S10,"-")</f>
        <v>0</v>
      </c>
      <c r="T89" s="113">
        <f>IFERROR(lifespans_all!T88*DTE_mission_minutes!T10,"-")</f>
        <v>0</v>
      </c>
      <c r="U89" s="113">
        <f>IFERROR(lifespans_all!U88*DTE_mission_minutes!U10,"-")</f>
        <v>0</v>
      </c>
      <c r="V89" s="113">
        <f>IFERROR(lifespans_all!V88*DTE_mission_minutes!V10,"-")</f>
        <v>0</v>
      </c>
    </row>
    <row r="90" spans="1:22" x14ac:dyDescent="0.25">
      <c r="A90" s="35" t="s">
        <v>71</v>
      </c>
      <c r="B90" s="43" t="s">
        <v>58</v>
      </c>
      <c r="C90" s="113">
        <f>IFERROR(lifespans_all!C89*DTE_mission_minutes!C11,"-")</f>
        <v>721.11352444444435</v>
      </c>
      <c r="D90" s="113">
        <f>IFERROR(lifespans_all!D89*DTE_mission_minutes!D11,"-")</f>
        <v>721.11352444444435</v>
      </c>
      <c r="E90" s="113">
        <f>IFERROR(lifespans_all!E89*DTE_mission_minutes!E11,"-")</f>
        <v>721.11352444444435</v>
      </c>
      <c r="F90" s="113">
        <f>IFERROR(lifespans_all!F89*DTE_mission_minutes!F11,"-")</f>
        <v>721.11352444444435</v>
      </c>
      <c r="G90" s="113">
        <f>IFERROR(lifespans_all!G89*DTE_mission_minutes!G11,"-")</f>
        <v>721.11352444444435</v>
      </c>
      <c r="H90" s="113">
        <f>IFERROR(lifespans_all!H89*DTE_mission_minutes!H11,"-")</f>
        <v>721.11352444444435</v>
      </c>
      <c r="I90" s="113">
        <f>IFERROR(lifespans_all!I89*DTE_mission_minutes!I11,"-")</f>
        <v>721.11352444444435</v>
      </c>
      <c r="J90" s="113">
        <f>IFERROR(lifespans_all!J89*DTE_mission_minutes!J11,"-")</f>
        <v>721.11352444444435</v>
      </c>
      <c r="K90" s="113">
        <f>IFERROR(lifespans_all!K89*DTE_mission_minutes!K11,"-")</f>
        <v>721.11352444444435</v>
      </c>
      <c r="L90" s="113">
        <f>IFERROR(lifespans_all!L89*DTE_mission_minutes!L11,"-")</f>
        <v>721.11352444444435</v>
      </c>
      <c r="M90" s="113">
        <f>IFERROR(lifespans_all!M89*DTE_mission_minutes!M11,"-")</f>
        <v>721.11352444444435</v>
      </c>
      <c r="N90" s="113">
        <f>IFERROR(lifespans_all!N89*DTE_mission_minutes!N11,"-")</f>
        <v>721.11352444444435</v>
      </c>
      <c r="O90" s="113">
        <f>IFERROR(lifespans_all!O89*DTE_mission_minutes!O11,"-")</f>
        <v>721.11352444444435</v>
      </c>
      <c r="P90" s="113">
        <f>IFERROR(lifespans_all!P89*DTE_mission_minutes!P11,"-")</f>
        <v>721.11352444444435</v>
      </c>
      <c r="Q90" s="113">
        <f>IFERROR(lifespans_all!Q89*DTE_mission_minutes!Q11,"-")</f>
        <v>721.11352444444435</v>
      </c>
      <c r="R90" s="113">
        <f>IFERROR(lifespans_all!R89*DTE_mission_minutes!R11,"-")</f>
        <v>721.11352444444435</v>
      </c>
      <c r="S90" s="113">
        <f>IFERROR(lifespans_all!S89*DTE_mission_minutes!S11,"-")</f>
        <v>721.11352444444435</v>
      </c>
      <c r="T90" s="113">
        <f>IFERROR(lifespans_all!T89*DTE_mission_minutes!T11,"-")</f>
        <v>721.11352444444435</v>
      </c>
      <c r="U90" s="113">
        <f>IFERROR(lifespans_all!U89*DTE_mission_minutes!U11,"-")</f>
        <v>721.11352444444435</v>
      </c>
      <c r="V90" s="113">
        <f>IFERROR(lifespans_all!V89*DTE_mission_minutes!V11,"-")</f>
        <v>721.11352444444435</v>
      </c>
    </row>
    <row r="91" spans="1:22" x14ac:dyDescent="0.25">
      <c r="A91" s="35" t="s">
        <v>72</v>
      </c>
      <c r="B91" s="42" t="s">
        <v>59</v>
      </c>
      <c r="C91" s="113">
        <f>IFERROR(lifespans_all!C90*DTE_mission_minutes!C12,"-")</f>
        <v>171572.29579277776</v>
      </c>
      <c r="D91" s="113">
        <f>IFERROR(lifespans_all!D90*DTE_mission_minutes!D12,"-")</f>
        <v>171572.29579277776</v>
      </c>
      <c r="E91" s="113">
        <f>IFERROR(lifespans_all!E90*DTE_mission_minutes!E12,"-")</f>
        <v>171572.29579277776</v>
      </c>
      <c r="F91" s="113">
        <f>IFERROR(lifespans_all!F90*DTE_mission_minutes!F12,"-")</f>
        <v>171572.29579277776</v>
      </c>
      <c r="G91" s="113">
        <f>IFERROR(lifespans_all!G90*DTE_mission_minutes!G12,"-")</f>
        <v>171572.29579277776</v>
      </c>
      <c r="H91" s="113">
        <f>IFERROR(lifespans_all!H90*DTE_mission_minutes!H12,"-")</f>
        <v>171572.29579277776</v>
      </c>
      <c r="I91" s="113">
        <f>IFERROR(lifespans_all!I90*DTE_mission_minutes!I12,"-")</f>
        <v>171572.29579277776</v>
      </c>
      <c r="J91" s="113">
        <f>IFERROR(lifespans_all!J90*DTE_mission_minutes!J12,"-")</f>
        <v>171572.29579277776</v>
      </c>
      <c r="K91" s="113">
        <f>IFERROR(lifespans_all!K90*DTE_mission_minutes!K12,"-")</f>
        <v>171572.29579277776</v>
      </c>
      <c r="L91" s="113">
        <f>IFERROR(lifespans_all!L90*DTE_mission_minutes!L12,"-")</f>
        <v>171572.29579277776</v>
      </c>
      <c r="M91" s="113">
        <f>IFERROR(lifespans_all!M90*DTE_mission_minutes!M12,"-")</f>
        <v>171572.29579277776</v>
      </c>
      <c r="N91" s="113">
        <f>IFERROR(lifespans_all!N90*DTE_mission_minutes!N12,"-")</f>
        <v>171572.29579277776</v>
      </c>
      <c r="O91" s="113">
        <f>IFERROR(lifespans_all!O90*DTE_mission_minutes!O12,"-")</f>
        <v>171572.29579277776</v>
      </c>
      <c r="P91" s="113">
        <f>IFERROR(lifespans_all!P90*DTE_mission_minutes!P12,"-")</f>
        <v>171572.29579277776</v>
      </c>
      <c r="Q91" s="113">
        <f>IFERROR(lifespans_all!Q90*DTE_mission_minutes!Q12,"-")</f>
        <v>171572.29579277776</v>
      </c>
      <c r="R91" s="113">
        <f>IFERROR(lifespans_all!R90*DTE_mission_minutes!R12,"-")</f>
        <v>171572.29579277776</v>
      </c>
      <c r="S91" s="113">
        <f>IFERROR(lifespans_all!S90*DTE_mission_minutes!S12,"-")</f>
        <v>171572.29579277776</v>
      </c>
      <c r="T91" s="113">
        <f>IFERROR(lifespans_all!T90*DTE_mission_minutes!T12,"-")</f>
        <v>171572.29579277776</v>
      </c>
      <c r="U91" s="113">
        <f>IFERROR(lifespans_all!U90*DTE_mission_minutes!U12,"-")</f>
        <v>171572.29579277776</v>
      </c>
      <c r="V91" s="113">
        <f>IFERROR(lifespans_all!V90*DTE_mission_minutes!V12,"-")</f>
        <v>171572.29579277776</v>
      </c>
    </row>
    <row r="92" spans="1:22" x14ac:dyDescent="0.25">
      <c r="A92" s="35" t="s">
        <v>82</v>
      </c>
      <c r="B92" s="44" t="s">
        <v>64</v>
      </c>
      <c r="C92" s="113" t="str">
        <f>IFERROR(lifespans_all!C91*DTE_mission_minutes!C13,"-")</f>
        <v>-</v>
      </c>
      <c r="D92" s="113" t="str">
        <f>IFERROR(lifespans_all!D91*DTE_mission_minutes!D13,"-")</f>
        <v>-</v>
      </c>
      <c r="E92" s="113" t="str">
        <f>IFERROR(lifespans_all!E91*DTE_mission_minutes!E13,"-")</f>
        <v>-</v>
      </c>
      <c r="F92" s="113" t="str">
        <f>IFERROR(lifespans_all!F91*DTE_mission_minutes!F13,"-")</f>
        <v>-</v>
      </c>
      <c r="G92" s="113" t="str">
        <f>IFERROR(lifespans_all!G91*DTE_mission_minutes!G13,"-")</f>
        <v>-</v>
      </c>
      <c r="H92" s="113" t="str">
        <f>IFERROR(lifespans_all!H91*DTE_mission_minutes!H13,"-")</f>
        <v>-</v>
      </c>
      <c r="I92" s="113" t="str">
        <f>IFERROR(lifespans_all!I91*DTE_mission_minutes!I13,"-")</f>
        <v>-</v>
      </c>
      <c r="J92" s="113" t="str">
        <f>IFERROR(lifespans_all!J91*DTE_mission_minutes!J13,"-")</f>
        <v>-</v>
      </c>
      <c r="K92" s="113" t="str">
        <f>IFERROR(lifespans_all!K91*DTE_mission_minutes!K13,"-")</f>
        <v>-</v>
      </c>
      <c r="L92" s="113" t="str">
        <f>IFERROR(lifespans_all!L91*DTE_mission_minutes!L13,"-")</f>
        <v>-</v>
      </c>
      <c r="M92" s="113" t="str">
        <f>IFERROR(lifespans_all!M91*DTE_mission_minutes!M13,"-")</f>
        <v>-</v>
      </c>
      <c r="N92" s="113" t="str">
        <f>IFERROR(lifespans_all!N91*DTE_mission_minutes!N13,"-")</f>
        <v>-</v>
      </c>
      <c r="O92" s="113" t="str">
        <f>IFERROR(lifespans_all!O91*DTE_mission_minutes!O13,"-")</f>
        <v>-</v>
      </c>
      <c r="P92" s="113" t="str">
        <f>IFERROR(lifespans_all!P91*DTE_mission_minutes!P13,"-")</f>
        <v>-</v>
      </c>
      <c r="Q92" s="113" t="str">
        <f>IFERROR(lifespans_all!Q91*DTE_mission_minutes!Q13,"-")</f>
        <v>-</v>
      </c>
      <c r="R92" s="113" t="str">
        <f>IFERROR(lifespans_all!R91*DTE_mission_minutes!R13,"-")</f>
        <v>-</v>
      </c>
      <c r="S92" s="113" t="str">
        <f>IFERROR(lifespans_all!S91*DTE_mission_minutes!S13,"-")</f>
        <v>-</v>
      </c>
      <c r="T92" s="113" t="str">
        <f>IFERROR(lifespans_all!T91*DTE_mission_minutes!T13,"-")</f>
        <v>-</v>
      </c>
      <c r="U92" s="113" t="str">
        <f>IFERROR(lifespans_all!U91*DTE_mission_minutes!U13,"-")</f>
        <v>-</v>
      </c>
      <c r="V92" s="113" t="str">
        <f>IFERROR(lifespans_all!V91*DTE_mission_minutes!V13,"-")</f>
        <v>-</v>
      </c>
    </row>
    <row r="93" spans="1:22" x14ac:dyDescent="0.25">
      <c r="A93" s="35" t="s">
        <v>35</v>
      </c>
      <c r="B93" s="36" t="s">
        <v>57</v>
      </c>
      <c r="C93" s="113">
        <f>IFERROR(lifespans_all!C92*DTE_mission_minutes!C14,"-")</f>
        <v>851.36055555555549</v>
      </c>
      <c r="D93" s="113">
        <f>IFERROR(lifespans_all!D92*DTE_mission_minutes!D14,"-")</f>
        <v>921.41561944444436</v>
      </c>
      <c r="E93" s="113">
        <f>IFERROR(lifespans_all!E92*DTE_mission_minutes!E14,"-")</f>
        <v>793.34499999999991</v>
      </c>
      <c r="F93" s="113">
        <f>IFERROR(lifespans_all!F92*DTE_mission_minutes!F14,"-")</f>
        <v>796.60534611111109</v>
      </c>
      <c r="G93" s="113">
        <f>IFERROR(lifespans_all!G92*DTE_mission_minutes!G14,"-")</f>
        <v>796.60534611111109</v>
      </c>
      <c r="H93" s="113">
        <f>IFERROR(lifespans_all!H92*DTE_mission_minutes!H14,"-")</f>
        <v>796.60534611111109</v>
      </c>
      <c r="I93" s="113">
        <f>IFERROR(lifespans_all!I92*DTE_mission_minutes!I14,"-")</f>
        <v>796.60534611111109</v>
      </c>
      <c r="J93" s="113">
        <f>IFERROR(lifespans_all!J92*DTE_mission_minutes!J14,"-")</f>
        <v>0</v>
      </c>
      <c r="K93" s="113">
        <f>IFERROR(lifespans_all!K92*DTE_mission_minutes!K14,"-")</f>
        <v>0</v>
      </c>
      <c r="L93" s="113">
        <f>IFERROR(lifespans_all!L92*DTE_mission_minutes!L14,"-")</f>
        <v>0</v>
      </c>
      <c r="M93" s="113">
        <f>IFERROR(lifespans_all!M92*DTE_mission_minutes!M14,"-")</f>
        <v>0</v>
      </c>
      <c r="N93" s="113">
        <f>IFERROR(lifespans_all!N92*DTE_mission_minutes!N14,"-")</f>
        <v>0</v>
      </c>
      <c r="O93" s="113">
        <f>IFERROR(lifespans_all!O92*DTE_mission_minutes!O14,"-")</f>
        <v>0</v>
      </c>
      <c r="P93" s="113">
        <f>IFERROR(lifespans_all!P92*DTE_mission_minutes!P14,"-")</f>
        <v>0</v>
      </c>
      <c r="Q93" s="113">
        <f>IFERROR(lifespans_all!Q92*DTE_mission_minutes!Q14,"-")</f>
        <v>0</v>
      </c>
      <c r="R93" s="113">
        <f>IFERROR(lifespans_all!R92*DTE_mission_minutes!R14,"-")</f>
        <v>0</v>
      </c>
      <c r="S93" s="113">
        <f>IFERROR(lifespans_all!S92*DTE_mission_minutes!S14,"-")</f>
        <v>0</v>
      </c>
      <c r="T93" s="113">
        <f>IFERROR(lifespans_all!T92*DTE_mission_minutes!T14,"-")</f>
        <v>0</v>
      </c>
      <c r="U93" s="113">
        <f>IFERROR(lifespans_all!U92*DTE_mission_minutes!U14,"-")</f>
        <v>0</v>
      </c>
      <c r="V93" s="113">
        <f>IFERROR(lifespans_all!V92*DTE_mission_minutes!V14,"-")</f>
        <v>0</v>
      </c>
    </row>
    <row r="94" spans="1:22" x14ac:dyDescent="0.25">
      <c r="A94" s="48" t="s">
        <v>83</v>
      </c>
      <c r="B94" s="36" t="s">
        <v>56</v>
      </c>
      <c r="C94" s="113">
        <f>IFERROR(lifespans_all!C93*DTE_mission_minutes!C15,"-")</f>
        <v>2140.4341038095235</v>
      </c>
      <c r="D94" s="113">
        <f>IFERROR(lifespans_all!D93*DTE_mission_minutes!D15,"-")</f>
        <v>2140.4341038095235</v>
      </c>
      <c r="E94" s="113">
        <f>IFERROR(lifespans_all!E93*DTE_mission_minutes!E15,"-")</f>
        <v>2140.4341038095235</v>
      </c>
      <c r="F94" s="113">
        <f>IFERROR(lifespans_all!F93*DTE_mission_minutes!F15,"-")</f>
        <v>2140.4341038095235</v>
      </c>
      <c r="G94" s="113">
        <f>IFERROR(lifespans_all!G93*DTE_mission_minutes!G15,"-")</f>
        <v>2140.4341038095235</v>
      </c>
      <c r="H94" s="113">
        <f>IFERROR(lifespans_all!H93*DTE_mission_minutes!H15,"-")</f>
        <v>2140.4341038095235</v>
      </c>
      <c r="I94" s="113">
        <f>IFERROR(lifespans_all!I93*DTE_mission_minutes!I15,"-")</f>
        <v>2140.4341038095235</v>
      </c>
      <c r="J94" s="113">
        <f>IFERROR(lifespans_all!J93*DTE_mission_minutes!J15,"-")</f>
        <v>2140.4341038095235</v>
      </c>
      <c r="K94" s="113">
        <f>IFERROR(lifespans_all!K93*DTE_mission_minutes!K15,"-")</f>
        <v>2140.4341038095235</v>
      </c>
      <c r="L94" s="113">
        <f>IFERROR(lifespans_all!L93*DTE_mission_minutes!L15,"-")</f>
        <v>2140.4341038095235</v>
      </c>
      <c r="M94" s="113">
        <f>IFERROR(lifespans_all!M93*DTE_mission_minutes!M15,"-")</f>
        <v>2140.4341038095235</v>
      </c>
      <c r="N94" s="113">
        <f>IFERROR(lifespans_all!N93*DTE_mission_minutes!N15,"-")</f>
        <v>2140.4341038095235</v>
      </c>
      <c r="O94" s="113">
        <f>IFERROR(lifespans_all!O93*DTE_mission_minutes!O15,"-")</f>
        <v>2140.4341038095235</v>
      </c>
      <c r="P94" s="113">
        <f>IFERROR(lifespans_all!P93*DTE_mission_minutes!P15,"-")</f>
        <v>2140.4341038095235</v>
      </c>
      <c r="Q94" s="113">
        <f>IFERROR(lifespans_all!Q93*DTE_mission_minutes!Q15,"-")</f>
        <v>2140.4341038095235</v>
      </c>
      <c r="R94" s="113">
        <f>IFERROR(lifespans_all!R93*DTE_mission_minutes!R15,"-")</f>
        <v>2140.4341038095235</v>
      </c>
      <c r="S94" s="113">
        <f>IFERROR(lifespans_all!S93*DTE_mission_minutes!S15,"-")</f>
        <v>2140.4341038095235</v>
      </c>
      <c r="T94" s="113">
        <f>IFERROR(lifespans_all!T93*DTE_mission_minutes!T15,"-")</f>
        <v>2140.4341038095235</v>
      </c>
      <c r="U94" s="113">
        <f>IFERROR(lifespans_all!U93*DTE_mission_minutes!U15,"-")</f>
        <v>2140.4341038095235</v>
      </c>
      <c r="V94" s="113">
        <f>IFERROR(lifespans_all!V93*DTE_mission_minutes!V15,"-")</f>
        <v>2140.4341038095235</v>
      </c>
    </row>
    <row r="95" spans="1:22" x14ac:dyDescent="0.25">
      <c r="A95" s="48" t="s">
        <v>84</v>
      </c>
      <c r="B95" s="36" t="s">
        <v>56</v>
      </c>
      <c r="C95" s="113">
        <f>IFERROR(lifespans_all!C94*DTE_mission_minutes!C16,"-")</f>
        <v>2140.4341038095235</v>
      </c>
      <c r="D95" s="113">
        <f>IFERROR(lifespans_all!D94*DTE_mission_minutes!D16,"-")</f>
        <v>2140.4341038095235</v>
      </c>
      <c r="E95" s="113">
        <f>IFERROR(lifespans_all!E94*DTE_mission_minutes!E16,"-")</f>
        <v>2140.4341038095235</v>
      </c>
      <c r="F95" s="113">
        <f>IFERROR(lifespans_all!F94*DTE_mission_minutes!F16,"-")</f>
        <v>2140.4341038095235</v>
      </c>
      <c r="G95" s="113">
        <f>IFERROR(lifespans_all!G94*DTE_mission_minutes!G16,"-")</f>
        <v>2140.4341038095235</v>
      </c>
      <c r="H95" s="113">
        <f>IFERROR(lifespans_all!H94*DTE_mission_minutes!H16,"-")</f>
        <v>2140.4341038095235</v>
      </c>
      <c r="I95" s="113">
        <f>IFERROR(lifespans_all!I94*DTE_mission_minutes!I16,"-")</f>
        <v>2140.4341038095235</v>
      </c>
      <c r="J95" s="113">
        <f>IFERROR(lifespans_all!J94*DTE_mission_minutes!J16,"-")</f>
        <v>2140.4341038095235</v>
      </c>
      <c r="K95" s="113">
        <f>IFERROR(lifespans_all!K94*DTE_mission_minutes!K16,"-")</f>
        <v>2140.4341038095235</v>
      </c>
      <c r="L95" s="113">
        <f>IFERROR(lifespans_all!L94*DTE_mission_minutes!L16,"-")</f>
        <v>2140.4341038095235</v>
      </c>
      <c r="M95" s="113">
        <f>IFERROR(lifespans_all!M94*DTE_mission_minutes!M16,"-")</f>
        <v>2140.4341038095235</v>
      </c>
      <c r="N95" s="113">
        <f>IFERROR(lifespans_all!N94*DTE_mission_minutes!N16,"-")</f>
        <v>2140.4341038095235</v>
      </c>
      <c r="O95" s="113">
        <f>IFERROR(lifespans_all!O94*DTE_mission_minutes!O16,"-")</f>
        <v>2140.4341038095235</v>
      </c>
      <c r="P95" s="113">
        <f>IFERROR(lifespans_all!P94*DTE_mission_minutes!P16,"-")</f>
        <v>2140.4341038095235</v>
      </c>
      <c r="Q95" s="113">
        <f>IFERROR(lifespans_all!Q94*DTE_mission_minutes!Q16,"-")</f>
        <v>2140.4341038095235</v>
      </c>
      <c r="R95" s="113">
        <f>IFERROR(lifespans_all!R94*DTE_mission_minutes!R16,"-")</f>
        <v>2140.4341038095235</v>
      </c>
      <c r="S95" s="113">
        <f>IFERROR(lifespans_all!S94*DTE_mission_minutes!S16,"-")</f>
        <v>2140.4341038095235</v>
      </c>
      <c r="T95" s="113">
        <f>IFERROR(lifespans_all!T94*DTE_mission_minutes!T16,"-")</f>
        <v>2140.4341038095235</v>
      </c>
      <c r="U95" s="113">
        <f>IFERROR(lifespans_all!U94*DTE_mission_minutes!U16,"-")</f>
        <v>2140.4341038095235</v>
      </c>
      <c r="V95" s="113">
        <f>IFERROR(lifespans_all!V94*DTE_mission_minutes!V16,"-")</f>
        <v>2140.4341038095235</v>
      </c>
    </row>
    <row r="96" spans="1:22" x14ac:dyDescent="0.25">
      <c r="A96" s="48" t="s">
        <v>85</v>
      </c>
      <c r="B96" s="36" t="s">
        <v>56</v>
      </c>
      <c r="C96" s="113">
        <f>IFERROR(lifespans_all!C95*DTE_mission_minutes!C17,"-")</f>
        <v>2140.4341038095235</v>
      </c>
      <c r="D96" s="113">
        <f>IFERROR(lifespans_all!D95*DTE_mission_minutes!D17,"-")</f>
        <v>2140.4341038095235</v>
      </c>
      <c r="E96" s="113">
        <f>IFERROR(lifespans_all!E95*DTE_mission_minutes!E17,"-")</f>
        <v>2140.4341038095235</v>
      </c>
      <c r="F96" s="113">
        <f>IFERROR(lifespans_all!F95*DTE_mission_minutes!F17,"-")</f>
        <v>2140.4341038095235</v>
      </c>
      <c r="G96" s="113">
        <f>IFERROR(lifespans_all!G95*DTE_mission_minutes!G17,"-")</f>
        <v>2140.4341038095235</v>
      </c>
      <c r="H96" s="113">
        <f>IFERROR(lifespans_all!H95*DTE_mission_minutes!H17,"-")</f>
        <v>2140.4341038095235</v>
      </c>
      <c r="I96" s="113">
        <f>IFERROR(lifespans_all!I95*DTE_mission_minutes!I17,"-")</f>
        <v>2140.4341038095235</v>
      </c>
      <c r="J96" s="113">
        <f>IFERROR(lifespans_all!J95*DTE_mission_minutes!J17,"-")</f>
        <v>2140.4341038095235</v>
      </c>
      <c r="K96" s="113">
        <f>IFERROR(lifespans_all!K95*DTE_mission_minutes!K17,"-")</f>
        <v>2140.4341038095235</v>
      </c>
      <c r="L96" s="113">
        <f>IFERROR(lifespans_all!L95*DTE_mission_minutes!L17,"-")</f>
        <v>2140.4341038095235</v>
      </c>
      <c r="M96" s="113">
        <f>IFERROR(lifespans_all!M95*DTE_mission_minutes!M17,"-")</f>
        <v>2140.4341038095235</v>
      </c>
      <c r="N96" s="113">
        <f>IFERROR(lifespans_all!N95*DTE_mission_minutes!N17,"-")</f>
        <v>2140.4341038095235</v>
      </c>
      <c r="O96" s="113">
        <f>IFERROR(lifespans_all!O95*DTE_mission_minutes!O17,"-")</f>
        <v>2140.4341038095235</v>
      </c>
      <c r="P96" s="113">
        <f>IFERROR(lifespans_all!P95*DTE_mission_minutes!P17,"-")</f>
        <v>2140.4341038095235</v>
      </c>
      <c r="Q96" s="113">
        <f>IFERROR(lifespans_all!Q95*DTE_mission_minutes!Q17,"-")</f>
        <v>2140.4341038095235</v>
      </c>
      <c r="R96" s="113">
        <f>IFERROR(lifespans_all!R95*DTE_mission_minutes!R17,"-")</f>
        <v>2140.4341038095235</v>
      </c>
      <c r="S96" s="113">
        <f>IFERROR(lifespans_all!S95*DTE_mission_minutes!S17,"-")</f>
        <v>2140.4341038095235</v>
      </c>
      <c r="T96" s="113">
        <f>IFERROR(lifespans_all!T95*DTE_mission_minutes!T17,"-")</f>
        <v>2140.4341038095235</v>
      </c>
      <c r="U96" s="113">
        <f>IFERROR(lifespans_all!U95*DTE_mission_minutes!U17,"-")</f>
        <v>2140.4341038095235</v>
      </c>
      <c r="V96" s="113">
        <f>IFERROR(lifespans_all!V95*DTE_mission_minutes!V17,"-")</f>
        <v>2140.4341038095235</v>
      </c>
    </row>
    <row r="97" spans="1:22" x14ac:dyDescent="0.25">
      <c r="A97" s="48" t="s">
        <v>86</v>
      </c>
      <c r="B97" s="36" t="s">
        <v>56</v>
      </c>
      <c r="C97" s="113">
        <f>IFERROR(lifespans_all!C96*DTE_mission_minutes!C18,"-")</f>
        <v>2140.4341038095235</v>
      </c>
      <c r="D97" s="113">
        <f>IFERROR(lifespans_all!D96*DTE_mission_minutes!D18,"-")</f>
        <v>2140.4341038095235</v>
      </c>
      <c r="E97" s="113">
        <f>IFERROR(lifespans_all!E96*DTE_mission_minutes!E18,"-")</f>
        <v>2140.4341038095235</v>
      </c>
      <c r="F97" s="113">
        <f>IFERROR(lifespans_all!F96*DTE_mission_minutes!F18,"-")</f>
        <v>2140.4341038095235</v>
      </c>
      <c r="G97" s="113">
        <f>IFERROR(lifespans_all!G96*DTE_mission_minutes!G18,"-")</f>
        <v>2140.4341038095235</v>
      </c>
      <c r="H97" s="113">
        <f>IFERROR(lifespans_all!H96*DTE_mission_minutes!H18,"-")</f>
        <v>2140.4341038095235</v>
      </c>
      <c r="I97" s="113">
        <f>IFERROR(lifespans_all!I96*DTE_mission_minutes!I18,"-")</f>
        <v>2140.4341038095235</v>
      </c>
      <c r="J97" s="113">
        <f>IFERROR(lifespans_all!J96*DTE_mission_minutes!J18,"-")</f>
        <v>2140.4341038095235</v>
      </c>
      <c r="K97" s="113">
        <f>IFERROR(lifespans_all!K96*DTE_mission_minutes!K18,"-")</f>
        <v>2140.4341038095235</v>
      </c>
      <c r="L97" s="113">
        <f>IFERROR(lifespans_all!L96*DTE_mission_minutes!L18,"-")</f>
        <v>2140.4341038095235</v>
      </c>
      <c r="M97" s="113">
        <f>IFERROR(lifespans_all!M96*DTE_mission_minutes!M18,"-")</f>
        <v>2140.4341038095235</v>
      </c>
      <c r="N97" s="113">
        <f>IFERROR(lifespans_all!N96*DTE_mission_minutes!N18,"-")</f>
        <v>2140.4341038095235</v>
      </c>
      <c r="O97" s="113">
        <f>IFERROR(lifespans_all!O96*DTE_mission_minutes!O18,"-")</f>
        <v>2140.4341038095235</v>
      </c>
      <c r="P97" s="113">
        <f>IFERROR(lifespans_all!P96*DTE_mission_minutes!P18,"-")</f>
        <v>2140.4341038095235</v>
      </c>
      <c r="Q97" s="113">
        <f>IFERROR(lifespans_all!Q96*DTE_mission_minutes!Q18,"-")</f>
        <v>2140.4341038095235</v>
      </c>
      <c r="R97" s="113">
        <f>IFERROR(lifespans_all!R96*DTE_mission_minutes!R18,"-")</f>
        <v>2140.4341038095235</v>
      </c>
      <c r="S97" s="113">
        <f>IFERROR(lifespans_all!S96*DTE_mission_minutes!S18,"-")</f>
        <v>2140.4341038095235</v>
      </c>
      <c r="T97" s="113">
        <f>IFERROR(lifespans_all!T96*DTE_mission_minutes!T18,"-")</f>
        <v>2140.4341038095235</v>
      </c>
      <c r="U97" s="113">
        <f>IFERROR(lifespans_all!U96*DTE_mission_minutes!U18,"-")</f>
        <v>2140.4341038095235</v>
      </c>
      <c r="V97" s="113">
        <f>IFERROR(lifespans_all!V96*DTE_mission_minutes!V18,"-")</f>
        <v>2140.4341038095235</v>
      </c>
    </row>
    <row r="98" spans="1:22" x14ac:dyDescent="0.25">
      <c r="A98" s="35" t="s">
        <v>36</v>
      </c>
      <c r="B98" s="36" t="s">
        <v>57</v>
      </c>
      <c r="C98" s="113">
        <f>IFERROR(lifespans_all!C97*DTE_mission_minutes!C19,"-")</f>
        <v>3121.1464916666664</v>
      </c>
      <c r="D98" s="113">
        <f>IFERROR(lifespans_all!D97*DTE_mission_minutes!D19,"-")</f>
        <v>3157.8943527777778</v>
      </c>
      <c r="E98" s="113">
        <f>IFERROR(lifespans_all!E97*DTE_mission_minutes!E19,"-")</f>
        <v>2937.5030555555554</v>
      </c>
      <c r="F98" s="113">
        <f>IFERROR(lifespans_all!F97*DTE_mission_minutes!F19,"-")</f>
        <v>3137.9728877777775</v>
      </c>
      <c r="G98" s="113">
        <f>IFERROR(lifespans_all!G97*DTE_mission_minutes!G19,"-")</f>
        <v>3137.9728877777775</v>
      </c>
      <c r="H98" s="113">
        <f>IFERROR(lifespans_all!H97*DTE_mission_minutes!H19,"-")</f>
        <v>3137.9728877777775</v>
      </c>
      <c r="I98" s="113">
        <f>IFERROR(lifespans_all!I97*DTE_mission_minutes!I19,"-")</f>
        <v>3137.9728877777775</v>
      </c>
      <c r="J98" s="113">
        <f>IFERROR(lifespans_all!J97*DTE_mission_minutes!J19,"-")</f>
        <v>3137.9728877777775</v>
      </c>
      <c r="K98" s="113">
        <f>IFERROR(lifespans_all!K97*DTE_mission_minutes!K19,"-")</f>
        <v>3137.9728877777775</v>
      </c>
      <c r="L98" s="113">
        <f>IFERROR(lifespans_all!L97*DTE_mission_minutes!L19,"-")</f>
        <v>3137.9728877777775</v>
      </c>
      <c r="M98" s="113">
        <f>IFERROR(lifespans_all!M97*DTE_mission_minutes!M19,"-")</f>
        <v>3137.9728877777775</v>
      </c>
      <c r="N98" s="113">
        <f>IFERROR(lifespans_all!N97*DTE_mission_minutes!N19,"-")</f>
        <v>3137.9728877777775</v>
      </c>
      <c r="O98" s="113">
        <f>IFERROR(lifespans_all!O97*DTE_mission_minutes!O19,"-")</f>
        <v>3137.9728877777775</v>
      </c>
      <c r="P98" s="113">
        <f>IFERROR(lifespans_all!P97*DTE_mission_minutes!P19,"-")</f>
        <v>3137.9728877777775</v>
      </c>
      <c r="Q98" s="113">
        <f>IFERROR(lifespans_all!Q97*DTE_mission_minutes!Q19,"-")</f>
        <v>3137.9728877777775</v>
      </c>
      <c r="R98" s="113">
        <f>IFERROR(lifespans_all!R97*DTE_mission_minutes!R19,"-")</f>
        <v>3137.9728877777775</v>
      </c>
      <c r="S98" s="113">
        <f>IFERROR(lifespans_all!S97*DTE_mission_minutes!S19,"-")</f>
        <v>3137.9728877777775</v>
      </c>
      <c r="T98" s="113">
        <f>IFERROR(lifespans_all!T97*DTE_mission_minutes!T19,"-")</f>
        <v>3137.9728877777775</v>
      </c>
      <c r="U98" s="113">
        <f>IFERROR(lifespans_all!U97*DTE_mission_minutes!U19,"-")</f>
        <v>3137.9728877777775</v>
      </c>
      <c r="V98" s="113">
        <f>IFERROR(lifespans_all!V97*DTE_mission_minutes!V19,"-")</f>
        <v>3137.9728877777775</v>
      </c>
    </row>
    <row r="99" spans="1:22" x14ac:dyDescent="0.25">
      <c r="A99" s="35" t="s">
        <v>37</v>
      </c>
      <c r="B99" s="36" t="s">
        <v>57</v>
      </c>
      <c r="C99" s="113">
        <f>IFERROR(lifespans_all!C98*DTE_mission_minutes!C20,"-")</f>
        <v>3653.0924999999997</v>
      </c>
      <c r="D99" s="113">
        <f>IFERROR(lifespans_all!D98*DTE_mission_minutes!D20,"-")</f>
        <v>3468.0533333333337</v>
      </c>
      <c r="E99" s="113">
        <f>IFERROR(lifespans_all!E98*DTE_mission_minutes!E20,"-")</f>
        <v>3224.0014777777778</v>
      </c>
      <c r="F99" s="113">
        <f>IFERROR(lifespans_all!F98*DTE_mission_minutes!F20,"-")</f>
        <v>3454.7784394444448</v>
      </c>
      <c r="G99" s="113">
        <f>IFERROR(lifespans_all!G98*DTE_mission_minutes!G20,"-")</f>
        <v>3454.7784394444448</v>
      </c>
      <c r="H99" s="113">
        <f>IFERROR(lifespans_all!H98*DTE_mission_minutes!H20,"-")</f>
        <v>0</v>
      </c>
      <c r="I99" s="113">
        <f>IFERROR(lifespans_all!I98*DTE_mission_minutes!I20,"-")</f>
        <v>0</v>
      </c>
      <c r="J99" s="113">
        <f>IFERROR(lifespans_all!J98*DTE_mission_minutes!J20,"-")</f>
        <v>0</v>
      </c>
      <c r="K99" s="113">
        <f>IFERROR(lifespans_all!K98*DTE_mission_minutes!K20,"-")</f>
        <v>0</v>
      </c>
      <c r="L99" s="113">
        <f>IFERROR(lifespans_all!L98*DTE_mission_minutes!L20,"-")</f>
        <v>0</v>
      </c>
      <c r="M99" s="113">
        <f>IFERROR(lifespans_all!M98*DTE_mission_minutes!M20,"-")</f>
        <v>0</v>
      </c>
      <c r="N99" s="113">
        <f>IFERROR(lifespans_all!N98*DTE_mission_minutes!N20,"-")</f>
        <v>0</v>
      </c>
      <c r="O99" s="113">
        <f>IFERROR(lifespans_all!O98*DTE_mission_minutes!O20,"-")</f>
        <v>0</v>
      </c>
      <c r="P99" s="113">
        <f>IFERROR(lifespans_all!P98*DTE_mission_minutes!P20,"-")</f>
        <v>0</v>
      </c>
      <c r="Q99" s="113">
        <f>IFERROR(lifespans_all!Q98*DTE_mission_minutes!Q20,"-")</f>
        <v>0</v>
      </c>
      <c r="R99" s="113">
        <f>IFERROR(lifespans_all!R98*DTE_mission_minutes!R20,"-")</f>
        <v>0</v>
      </c>
      <c r="S99" s="113">
        <f>IFERROR(lifespans_all!S98*DTE_mission_minutes!S20,"-")</f>
        <v>0</v>
      </c>
      <c r="T99" s="113">
        <f>IFERROR(lifespans_all!T98*DTE_mission_minutes!T20,"-")</f>
        <v>0</v>
      </c>
      <c r="U99" s="113">
        <f>IFERROR(lifespans_all!U98*DTE_mission_minutes!U20,"-")</f>
        <v>0</v>
      </c>
      <c r="V99" s="113">
        <f>IFERROR(lifespans_all!V98*DTE_mission_minutes!V20,"-")</f>
        <v>0</v>
      </c>
    </row>
    <row r="100" spans="1:22" x14ac:dyDescent="0.25">
      <c r="A100" s="35" t="s">
        <v>40</v>
      </c>
      <c r="B100" s="49" t="s">
        <v>58</v>
      </c>
      <c r="C100" s="113">
        <f>IFERROR(lifespans_all!C99*DTE_mission_minutes!C21,"-")</f>
        <v>0</v>
      </c>
      <c r="D100" s="113">
        <f>IFERROR(lifespans_all!D99*DTE_mission_minutes!D21,"-")</f>
        <v>0</v>
      </c>
      <c r="E100" s="113">
        <f>IFERROR(lifespans_all!E99*DTE_mission_minutes!E21,"-")</f>
        <v>0</v>
      </c>
      <c r="F100" s="113">
        <f>IFERROR(lifespans_all!F99*DTE_mission_minutes!F21,"-")</f>
        <v>0</v>
      </c>
      <c r="G100" s="113">
        <f>IFERROR(lifespans_all!G99*DTE_mission_minutes!G21,"-")</f>
        <v>0</v>
      </c>
      <c r="H100" s="113">
        <f>IFERROR(lifespans_all!H99*DTE_mission_minutes!H21,"-")</f>
        <v>0</v>
      </c>
      <c r="I100" s="113">
        <f>IFERROR(lifespans_all!I99*DTE_mission_minutes!I21,"-")</f>
        <v>0</v>
      </c>
      <c r="J100" s="113">
        <f>IFERROR(lifespans_all!J99*DTE_mission_minutes!J21,"-")</f>
        <v>0</v>
      </c>
      <c r="K100" s="113">
        <f>IFERROR(lifespans_all!K99*DTE_mission_minutes!K21,"-")</f>
        <v>0</v>
      </c>
      <c r="L100" s="113">
        <f>IFERROR(lifespans_all!L99*DTE_mission_minutes!L21,"-")</f>
        <v>0</v>
      </c>
      <c r="M100" s="113">
        <f>IFERROR(lifespans_all!M99*DTE_mission_minutes!M21,"-")</f>
        <v>0</v>
      </c>
      <c r="N100" s="113">
        <f>IFERROR(lifespans_all!N99*DTE_mission_minutes!N21,"-")</f>
        <v>0</v>
      </c>
      <c r="O100" s="113">
        <f>IFERROR(lifespans_all!O99*DTE_mission_minutes!O21,"-")</f>
        <v>0</v>
      </c>
      <c r="P100" s="113">
        <f>IFERROR(lifespans_all!P99*DTE_mission_minutes!P21,"-")</f>
        <v>0</v>
      </c>
      <c r="Q100" s="113">
        <f>IFERROR(lifespans_all!Q99*DTE_mission_minutes!Q21,"-")</f>
        <v>0</v>
      </c>
      <c r="R100" s="113">
        <f>IFERROR(lifespans_all!R99*DTE_mission_minutes!R21,"-")</f>
        <v>0</v>
      </c>
      <c r="S100" s="113">
        <f>IFERROR(lifespans_all!S99*DTE_mission_minutes!S21,"-")</f>
        <v>0</v>
      </c>
      <c r="T100" s="113">
        <f>IFERROR(lifespans_all!T99*DTE_mission_minutes!T21,"-")</f>
        <v>0</v>
      </c>
      <c r="U100" s="113">
        <f>IFERROR(lifespans_all!U99*DTE_mission_minutes!U21,"-")</f>
        <v>0</v>
      </c>
      <c r="V100" s="113">
        <f>IFERROR(lifespans_all!V99*DTE_mission_minutes!V21,"-")</f>
        <v>0</v>
      </c>
    </row>
    <row r="101" spans="1:22" x14ac:dyDescent="0.25">
      <c r="A101" s="35" t="s">
        <v>73</v>
      </c>
      <c r="B101" s="36" t="s">
        <v>57</v>
      </c>
      <c r="C101" s="113">
        <f>IFERROR(lifespans_all!C100*DTE_mission_minutes!C22,"-")</f>
        <v>133409.35004928565</v>
      </c>
      <c r="D101" s="113">
        <f>IFERROR(lifespans_all!D100*DTE_mission_minutes!D22,"-")</f>
        <v>133409.35004928565</v>
      </c>
      <c r="E101" s="113">
        <f>IFERROR(lifespans_all!E100*DTE_mission_minutes!E22,"-")</f>
        <v>133409.35004928565</v>
      </c>
      <c r="F101" s="113">
        <f>IFERROR(lifespans_all!F100*DTE_mission_minutes!F22,"-")</f>
        <v>133409.35004928565</v>
      </c>
      <c r="G101" s="113">
        <f>IFERROR(lifespans_all!G100*DTE_mission_minutes!G22,"-")</f>
        <v>133409.35004928565</v>
      </c>
      <c r="H101" s="113">
        <f>IFERROR(lifespans_all!H100*DTE_mission_minutes!H22,"-")</f>
        <v>0</v>
      </c>
      <c r="I101" s="113">
        <f>IFERROR(lifespans_all!I100*DTE_mission_minutes!I22,"-")</f>
        <v>0</v>
      </c>
      <c r="J101" s="113">
        <f>IFERROR(lifespans_all!J100*DTE_mission_minutes!J22,"-")</f>
        <v>0</v>
      </c>
      <c r="K101" s="113">
        <f>IFERROR(lifespans_all!K100*DTE_mission_minutes!K22,"-")</f>
        <v>0</v>
      </c>
      <c r="L101" s="113">
        <f>IFERROR(lifespans_all!L100*DTE_mission_minutes!L22,"-")</f>
        <v>0</v>
      </c>
      <c r="M101" s="113">
        <f>IFERROR(lifespans_all!M100*DTE_mission_minutes!M22,"-")</f>
        <v>0</v>
      </c>
      <c r="N101" s="113">
        <f>IFERROR(lifespans_all!N100*DTE_mission_minutes!N22,"-")</f>
        <v>0</v>
      </c>
      <c r="O101" s="113">
        <f>IFERROR(lifespans_all!O100*DTE_mission_minutes!O22,"-")</f>
        <v>0</v>
      </c>
      <c r="P101" s="113">
        <f>IFERROR(lifespans_all!P100*DTE_mission_minutes!P22,"-")</f>
        <v>0</v>
      </c>
      <c r="Q101" s="113">
        <f>IFERROR(lifespans_all!Q100*DTE_mission_minutes!Q22,"-")</f>
        <v>0</v>
      </c>
      <c r="R101" s="113">
        <f>IFERROR(lifespans_all!R100*DTE_mission_minutes!R22,"-")</f>
        <v>0</v>
      </c>
      <c r="S101" s="113">
        <f>IFERROR(lifespans_all!S100*DTE_mission_minutes!S22,"-")</f>
        <v>0</v>
      </c>
      <c r="T101" s="113">
        <f>IFERROR(lifespans_all!T100*DTE_mission_minutes!T22,"-")</f>
        <v>0</v>
      </c>
      <c r="U101" s="113">
        <f>IFERROR(lifespans_all!U100*DTE_mission_minutes!U22,"-")</f>
        <v>0</v>
      </c>
      <c r="V101" s="113">
        <f>IFERROR(lifespans_all!V100*DTE_mission_minutes!V22,"-")</f>
        <v>0</v>
      </c>
    </row>
    <row r="102" spans="1:22" x14ac:dyDescent="0.25">
      <c r="A102" s="35" t="s">
        <v>38</v>
      </c>
      <c r="B102" s="36" t="s">
        <v>57</v>
      </c>
      <c r="C102" s="113">
        <f>IFERROR(lifespans_all!C101*DTE_mission_minutes!C23,"-")</f>
        <v>21.986611111111113</v>
      </c>
      <c r="D102" s="113">
        <f>IFERROR(lifespans_all!D101*DTE_mission_minutes!D23,"-")</f>
        <v>1.1333333333333333</v>
      </c>
      <c r="E102" s="113">
        <f>IFERROR(lifespans_all!E101*DTE_mission_minutes!E23,"-")</f>
        <v>3.7333333333333334</v>
      </c>
      <c r="F102" s="113">
        <f>IFERROR(lifespans_all!F101*DTE_mission_minutes!F23,"-")</f>
        <v>23.303841111111115</v>
      </c>
      <c r="G102" s="113">
        <f>IFERROR(lifespans_all!G101*DTE_mission_minutes!G23,"-")</f>
        <v>0</v>
      </c>
      <c r="H102" s="113">
        <f>IFERROR(lifespans_all!H101*DTE_mission_minutes!H23,"-")</f>
        <v>0</v>
      </c>
      <c r="I102" s="113">
        <f>IFERROR(lifespans_all!I101*DTE_mission_minutes!I23,"-")</f>
        <v>0</v>
      </c>
      <c r="J102" s="113">
        <f>IFERROR(lifespans_all!J101*DTE_mission_minutes!J23,"-")</f>
        <v>0</v>
      </c>
      <c r="K102" s="113">
        <f>IFERROR(lifespans_all!K101*DTE_mission_minutes!K23,"-")</f>
        <v>0</v>
      </c>
      <c r="L102" s="113">
        <f>IFERROR(lifespans_all!L101*DTE_mission_minutes!L23,"-")</f>
        <v>0</v>
      </c>
      <c r="M102" s="113">
        <f>IFERROR(lifespans_all!M101*DTE_mission_minutes!M23,"-")</f>
        <v>0</v>
      </c>
      <c r="N102" s="113">
        <f>IFERROR(lifespans_all!N101*DTE_mission_minutes!N23,"-")</f>
        <v>0</v>
      </c>
      <c r="O102" s="113">
        <f>IFERROR(lifespans_all!O101*DTE_mission_minutes!O23,"-")</f>
        <v>0</v>
      </c>
      <c r="P102" s="113">
        <f>IFERROR(lifespans_all!P101*DTE_mission_minutes!P23,"-")</f>
        <v>0</v>
      </c>
      <c r="Q102" s="113">
        <f>IFERROR(lifespans_all!Q101*DTE_mission_minutes!Q23,"-")</f>
        <v>0</v>
      </c>
      <c r="R102" s="113">
        <f>IFERROR(lifespans_all!R101*DTE_mission_minutes!R23,"-")</f>
        <v>0</v>
      </c>
      <c r="S102" s="113">
        <f>IFERROR(lifespans_all!S101*DTE_mission_minutes!S23,"-")</f>
        <v>0</v>
      </c>
      <c r="T102" s="113">
        <f>IFERROR(lifespans_all!T101*DTE_mission_minutes!T23,"-")</f>
        <v>0</v>
      </c>
      <c r="U102" s="113">
        <f>IFERROR(lifespans_all!U101*DTE_mission_minutes!U23,"-")</f>
        <v>0</v>
      </c>
      <c r="V102" s="113">
        <f>IFERROR(lifespans_all!V101*DTE_mission_minutes!V23,"-")</f>
        <v>0</v>
      </c>
    </row>
    <row r="103" spans="1:22" x14ac:dyDescent="0.25">
      <c r="A103" s="108" t="s">
        <v>39</v>
      </c>
      <c r="B103" s="109" t="s">
        <v>59</v>
      </c>
      <c r="C103" s="113">
        <f>IFERROR(lifespans_all!C102*DTE_mission_minutes!C24,"-")</f>
        <v>7757.52</v>
      </c>
      <c r="D103" s="113">
        <f>IFERROR(lifespans_all!D102*DTE_mission_minutes!D24,"-")</f>
        <v>7884.0724999999993</v>
      </c>
      <c r="E103" s="113">
        <f>IFERROR(lifespans_all!E102*DTE_mission_minutes!E24,"-")</f>
        <v>7411.0455555555554</v>
      </c>
      <c r="F103" s="113">
        <f>IFERROR(lifespans_all!F102*DTE_mission_minutes!F24,"-")</f>
        <v>7749.4853583333334</v>
      </c>
      <c r="G103" s="113">
        <f>IFERROR(lifespans_all!G102*DTE_mission_minutes!G24,"-")</f>
        <v>7749.4853583333334</v>
      </c>
      <c r="H103" s="113">
        <f>IFERROR(lifespans_all!H102*DTE_mission_minutes!H24,"-")</f>
        <v>7749.4853583333334</v>
      </c>
      <c r="I103" s="113">
        <f>IFERROR(lifespans_all!I102*DTE_mission_minutes!I24,"-")</f>
        <v>7749.4853583333334</v>
      </c>
      <c r="J103" s="113">
        <f>IFERROR(lifespans_all!J102*DTE_mission_minutes!J24,"-")</f>
        <v>7749.4853583333334</v>
      </c>
      <c r="K103" s="113">
        <f>IFERROR(lifespans_all!K102*DTE_mission_minutes!K24,"-")</f>
        <v>7749.4853583333334</v>
      </c>
      <c r="L103" s="113">
        <f>IFERROR(lifespans_all!L102*DTE_mission_minutes!L24,"-")</f>
        <v>7749.4853583333334</v>
      </c>
      <c r="M103" s="113">
        <f>IFERROR(lifespans_all!M102*DTE_mission_minutes!M24,"-")</f>
        <v>0</v>
      </c>
      <c r="N103" s="113">
        <f>IFERROR(lifespans_all!N102*DTE_mission_minutes!N24,"-")</f>
        <v>0</v>
      </c>
      <c r="O103" s="113">
        <f>IFERROR(lifespans_all!O102*DTE_mission_minutes!O24,"-")</f>
        <v>0</v>
      </c>
      <c r="P103" s="113">
        <f>IFERROR(lifespans_all!P102*DTE_mission_minutes!P24,"-")</f>
        <v>0</v>
      </c>
      <c r="Q103" s="113">
        <f>IFERROR(lifespans_all!Q102*DTE_mission_minutes!Q24,"-")</f>
        <v>0</v>
      </c>
      <c r="R103" s="113">
        <f>IFERROR(lifespans_all!R102*DTE_mission_minutes!R24,"-")</f>
        <v>0</v>
      </c>
      <c r="S103" s="113">
        <f>IFERROR(lifespans_all!S102*DTE_mission_minutes!S24,"-")</f>
        <v>0</v>
      </c>
      <c r="T103" s="113">
        <f>IFERROR(lifespans_all!T102*DTE_mission_minutes!T24,"-")</f>
        <v>0</v>
      </c>
      <c r="U103" s="113">
        <f>IFERROR(lifespans_all!U102*DTE_mission_minutes!U24,"-")</f>
        <v>0</v>
      </c>
      <c r="V103" s="113">
        <f>IFERROR(lifespans_all!V102*DTE_mission_minutes!V24,"-")</f>
        <v>0</v>
      </c>
    </row>
    <row r="104" spans="1:22" x14ac:dyDescent="0.25">
      <c r="A104" s="35" t="s">
        <v>41</v>
      </c>
      <c r="B104" s="36" t="s">
        <v>60</v>
      </c>
      <c r="C104" s="113">
        <f>IFERROR(lifespans_all!C103*DTE_mission_minutes!C25,"-")</f>
        <v>0</v>
      </c>
      <c r="D104" s="113">
        <f>IFERROR(lifespans_all!D103*DTE_mission_minutes!D25,"-")</f>
        <v>0</v>
      </c>
      <c r="E104" s="113">
        <f>IFERROR(lifespans_all!E103*DTE_mission_minutes!E25,"-")</f>
        <v>0</v>
      </c>
      <c r="F104" s="113">
        <f>IFERROR(lifespans_all!F103*DTE_mission_minutes!F25,"-")</f>
        <v>0</v>
      </c>
      <c r="G104" s="113">
        <f>IFERROR(lifespans_all!G103*DTE_mission_minutes!G25,"-")</f>
        <v>0</v>
      </c>
      <c r="H104" s="113">
        <f>IFERROR(lifespans_all!H103*DTE_mission_minutes!H25,"-")</f>
        <v>0</v>
      </c>
      <c r="I104" s="113">
        <f>IFERROR(lifespans_all!I103*DTE_mission_minutes!I25,"-")</f>
        <v>0</v>
      </c>
      <c r="J104" s="113">
        <f>IFERROR(lifespans_all!J103*DTE_mission_minutes!J25,"-")</f>
        <v>0</v>
      </c>
      <c r="K104" s="113">
        <f>IFERROR(lifespans_all!K103*DTE_mission_minutes!K25,"-")</f>
        <v>0</v>
      </c>
      <c r="L104" s="113">
        <f>IFERROR(lifespans_all!L103*DTE_mission_minutes!L25,"-")</f>
        <v>0</v>
      </c>
      <c r="M104" s="113">
        <f>IFERROR(lifespans_all!M103*DTE_mission_minutes!M25,"-")</f>
        <v>0</v>
      </c>
      <c r="N104" s="113">
        <f>IFERROR(lifespans_all!N103*DTE_mission_minutes!N25,"-")</f>
        <v>0</v>
      </c>
      <c r="O104" s="113">
        <f>IFERROR(lifespans_all!O103*DTE_mission_minutes!O25,"-")</f>
        <v>0</v>
      </c>
      <c r="P104" s="113">
        <f>IFERROR(lifespans_all!P103*DTE_mission_minutes!P25,"-")</f>
        <v>0</v>
      </c>
      <c r="Q104" s="113">
        <f>IFERROR(lifespans_all!Q103*DTE_mission_minutes!Q25,"-")</f>
        <v>0</v>
      </c>
      <c r="R104" s="113">
        <f>IFERROR(lifespans_all!R103*DTE_mission_minutes!R25,"-")</f>
        <v>0</v>
      </c>
      <c r="S104" s="113">
        <f>IFERROR(lifespans_all!S103*DTE_mission_minutes!S25,"-")</f>
        <v>0</v>
      </c>
      <c r="T104" s="113">
        <f>IFERROR(lifespans_all!T103*DTE_mission_minutes!T25,"-")</f>
        <v>0</v>
      </c>
      <c r="U104" s="113">
        <f>IFERROR(lifespans_all!U103*DTE_mission_minutes!U25,"-")</f>
        <v>0</v>
      </c>
      <c r="V104" s="113">
        <f>IFERROR(lifespans_all!V103*DTE_mission_minutes!V25,"-")</f>
        <v>0</v>
      </c>
    </row>
    <row r="105" spans="1:22" x14ac:dyDescent="0.25">
      <c r="A105" s="35" t="s">
        <v>74</v>
      </c>
      <c r="B105" s="36" t="s">
        <v>57</v>
      </c>
      <c r="C105" s="113">
        <f>IFERROR(lifespans_all!C104*DTE_mission_minutes!C26,"-")</f>
        <v>133409.35004928565</v>
      </c>
      <c r="D105" s="113">
        <f>IFERROR(lifespans_all!D104*DTE_mission_minutes!D26,"-")</f>
        <v>0</v>
      </c>
      <c r="E105" s="113">
        <f>IFERROR(lifespans_all!E104*DTE_mission_minutes!E26,"-")</f>
        <v>0</v>
      </c>
      <c r="F105" s="113">
        <f>IFERROR(lifespans_all!F104*DTE_mission_minutes!F26,"-")</f>
        <v>0</v>
      </c>
      <c r="G105" s="113">
        <f>IFERROR(lifespans_all!G104*DTE_mission_minutes!G26,"-")</f>
        <v>0</v>
      </c>
      <c r="H105" s="113">
        <f>IFERROR(lifespans_all!H104*DTE_mission_minutes!H26,"-")</f>
        <v>0</v>
      </c>
      <c r="I105" s="113">
        <f>IFERROR(lifespans_all!I104*DTE_mission_minutes!I26,"-")</f>
        <v>0</v>
      </c>
      <c r="J105" s="113">
        <f>IFERROR(lifespans_all!J104*DTE_mission_minutes!J26,"-")</f>
        <v>0</v>
      </c>
      <c r="K105" s="113">
        <f>IFERROR(lifespans_all!K104*DTE_mission_minutes!K26,"-")</f>
        <v>0</v>
      </c>
      <c r="L105" s="113">
        <f>IFERROR(lifespans_all!L104*DTE_mission_minutes!L26,"-")</f>
        <v>0</v>
      </c>
      <c r="M105" s="113">
        <f>IFERROR(lifespans_all!M104*DTE_mission_minutes!M26,"-")</f>
        <v>0</v>
      </c>
      <c r="N105" s="113">
        <f>IFERROR(lifespans_all!N104*DTE_mission_minutes!N26,"-")</f>
        <v>0</v>
      </c>
      <c r="O105" s="113">
        <f>IFERROR(lifespans_all!O104*DTE_mission_minutes!O26,"-")</f>
        <v>0</v>
      </c>
      <c r="P105" s="113">
        <f>IFERROR(lifespans_all!P104*DTE_mission_minutes!P26,"-")</f>
        <v>0</v>
      </c>
      <c r="Q105" s="113">
        <f>IFERROR(lifespans_all!Q104*DTE_mission_minutes!Q26,"-")</f>
        <v>0</v>
      </c>
      <c r="R105" s="113">
        <f>IFERROR(lifespans_all!R104*DTE_mission_minutes!R26,"-")</f>
        <v>0</v>
      </c>
      <c r="S105" s="113">
        <f>IFERROR(lifespans_all!S104*DTE_mission_minutes!S26,"-")</f>
        <v>0</v>
      </c>
      <c r="T105" s="113">
        <f>IFERROR(lifespans_all!T104*DTE_mission_minutes!T26,"-")</f>
        <v>0</v>
      </c>
      <c r="U105" s="113">
        <f>IFERROR(lifespans_all!U104*DTE_mission_minutes!U26,"-")</f>
        <v>0</v>
      </c>
      <c r="V105" s="113">
        <f>IFERROR(lifespans_all!V104*DTE_mission_minutes!V26,"-")</f>
        <v>0</v>
      </c>
    </row>
    <row r="106" spans="1:22" x14ac:dyDescent="0.25">
      <c r="A106" s="35" t="s">
        <v>75</v>
      </c>
      <c r="B106" s="36" t="s">
        <v>57</v>
      </c>
      <c r="C106" s="113">
        <f>IFERROR(lifespans_all!C105*DTE_mission_minutes!C27,"-")</f>
        <v>133409.35004928565</v>
      </c>
      <c r="D106" s="113">
        <f>IFERROR(lifespans_all!D105*DTE_mission_minutes!D27,"-")</f>
        <v>133409.35004928565</v>
      </c>
      <c r="E106" s="113">
        <f>IFERROR(lifespans_all!E105*DTE_mission_minutes!E27,"-")</f>
        <v>133409.35004928565</v>
      </c>
      <c r="F106" s="113">
        <f>IFERROR(lifespans_all!F105*DTE_mission_minutes!F27,"-")</f>
        <v>0</v>
      </c>
      <c r="G106" s="113">
        <f>IFERROR(lifespans_all!G105*DTE_mission_minutes!G27,"-")</f>
        <v>0</v>
      </c>
      <c r="H106" s="113">
        <f>IFERROR(lifespans_all!H105*DTE_mission_minutes!H27,"-")</f>
        <v>0</v>
      </c>
      <c r="I106" s="113">
        <f>IFERROR(lifespans_all!I105*DTE_mission_minutes!I27,"-")</f>
        <v>0</v>
      </c>
      <c r="J106" s="113">
        <f>IFERROR(lifespans_all!J105*DTE_mission_minutes!J27,"-")</f>
        <v>0</v>
      </c>
      <c r="K106" s="113">
        <f>IFERROR(lifespans_all!K105*DTE_mission_minutes!K27,"-")</f>
        <v>0</v>
      </c>
      <c r="L106" s="113">
        <f>IFERROR(lifespans_all!L105*DTE_mission_minutes!L27,"-")</f>
        <v>0</v>
      </c>
      <c r="M106" s="113">
        <f>IFERROR(lifespans_all!M105*DTE_mission_minutes!M27,"-")</f>
        <v>0</v>
      </c>
      <c r="N106" s="113">
        <f>IFERROR(lifespans_all!N105*DTE_mission_minutes!N27,"-")</f>
        <v>0</v>
      </c>
      <c r="O106" s="113">
        <f>IFERROR(lifespans_all!O105*DTE_mission_minutes!O27,"-")</f>
        <v>0</v>
      </c>
      <c r="P106" s="113">
        <f>IFERROR(lifespans_all!P105*DTE_mission_minutes!P27,"-")</f>
        <v>0</v>
      </c>
      <c r="Q106" s="113">
        <f>IFERROR(lifespans_all!Q105*DTE_mission_minutes!Q27,"-")</f>
        <v>0</v>
      </c>
      <c r="R106" s="113">
        <f>IFERROR(lifespans_all!R105*DTE_mission_minutes!R27,"-")</f>
        <v>0</v>
      </c>
      <c r="S106" s="113">
        <f>IFERROR(lifespans_all!S105*DTE_mission_minutes!S27,"-")</f>
        <v>0</v>
      </c>
      <c r="T106" s="113">
        <f>IFERROR(lifespans_all!T105*DTE_mission_minutes!T27,"-")</f>
        <v>0</v>
      </c>
      <c r="U106" s="113">
        <f>IFERROR(lifespans_all!U105*DTE_mission_minutes!U27,"-")</f>
        <v>0</v>
      </c>
      <c r="V106" s="113">
        <f>IFERROR(lifespans_all!V105*DTE_mission_minutes!V27,"-")</f>
        <v>0</v>
      </c>
    </row>
    <row r="107" spans="1:22" x14ac:dyDescent="0.25">
      <c r="A107" s="35" t="s">
        <v>76</v>
      </c>
      <c r="B107" s="36" t="s">
        <v>57</v>
      </c>
      <c r="C107" s="113">
        <f>IFERROR(lifespans_all!C106*DTE_mission_minutes!C28,"-")</f>
        <v>133409.35004928565</v>
      </c>
      <c r="D107" s="113">
        <f>IFERROR(lifespans_all!D106*DTE_mission_minutes!D28,"-")</f>
        <v>133409.35004928565</v>
      </c>
      <c r="E107" s="113">
        <f>IFERROR(lifespans_all!E106*DTE_mission_minutes!E28,"-")</f>
        <v>133409.35004928565</v>
      </c>
      <c r="F107" s="113">
        <f>IFERROR(lifespans_all!F106*DTE_mission_minutes!F28,"-")</f>
        <v>133409.35004928565</v>
      </c>
      <c r="G107" s="113">
        <f>IFERROR(lifespans_all!G106*DTE_mission_minutes!G28,"-")</f>
        <v>133409.35004928565</v>
      </c>
      <c r="H107" s="113">
        <f>IFERROR(lifespans_all!H106*DTE_mission_minutes!H28,"-")</f>
        <v>133409.35004928565</v>
      </c>
      <c r="I107" s="113">
        <f>IFERROR(lifespans_all!I106*DTE_mission_minutes!I28,"-")</f>
        <v>0</v>
      </c>
      <c r="J107" s="113">
        <f>IFERROR(lifespans_all!J106*DTE_mission_minutes!J28,"-")</f>
        <v>0</v>
      </c>
      <c r="K107" s="113">
        <f>IFERROR(lifespans_all!K106*DTE_mission_minutes!K28,"-")</f>
        <v>0</v>
      </c>
      <c r="L107" s="113">
        <f>IFERROR(lifespans_all!L106*DTE_mission_minutes!L28,"-")</f>
        <v>0</v>
      </c>
      <c r="M107" s="113">
        <f>IFERROR(lifespans_all!M106*DTE_mission_minutes!M28,"-")</f>
        <v>0</v>
      </c>
      <c r="N107" s="113">
        <f>IFERROR(lifespans_all!N106*DTE_mission_minutes!N28,"-")</f>
        <v>0</v>
      </c>
      <c r="O107" s="113">
        <f>IFERROR(lifespans_all!O106*DTE_mission_minutes!O28,"-")</f>
        <v>0</v>
      </c>
      <c r="P107" s="113">
        <f>IFERROR(lifespans_all!P106*DTE_mission_minutes!P28,"-")</f>
        <v>0</v>
      </c>
      <c r="Q107" s="113">
        <f>IFERROR(lifespans_all!Q106*DTE_mission_minutes!Q28,"-")</f>
        <v>0</v>
      </c>
      <c r="R107" s="113">
        <f>IFERROR(lifespans_all!R106*DTE_mission_minutes!R28,"-")</f>
        <v>0</v>
      </c>
      <c r="S107" s="113">
        <f>IFERROR(lifespans_all!S106*DTE_mission_minutes!S28,"-")</f>
        <v>0</v>
      </c>
      <c r="T107" s="113">
        <f>IFERROR(lifespans_all!T106*DTE_mission_minutes!T28,"-")</f>
        <v>0</v>
      </c>
      <c r="U107" s="113">
        <f>IFERROR(lifespans_all!U106*DTE_mission_minutes!U28,"-")</f>
        <v>0</v>
      </c>
      <c r="V107" s="113">
        <f>IFERROR(lifespans_all!V106*DTE_mission_minutes!V28,"-")</f>
        <v>0</v>
      </c>
    </row>
    <row r="108" spans="1:22" x14ac:dyDescent="0.25">
      <c r="A108" s="35" t="s">
        <v>42</v>
      </c>
      <c r="B108" s="43" t="s">
        <v>61</v>
      </c>
      <c r="C108" s="113">
        <f>IFERROR(lifespans_all!C107*DTE_mission_minutes!C29,"-")</f>
        <v>89453.837836666688</v>
      </c>
      <c r="D108" s="113">
        <f>IFERROR(lifespans_all!D107*DTE_mission_minutes!D29,"-")</f>
        <v>89453.837836666688</v>
      </c>
      <c r="E108" s="113">
        <f>IFERROR(lifespans_all!E107*DTE_mission_minutes!E29,"-")</f>
        <v>89453.837836666688</v>
      </c>
      <c r="F108" s="113">
        <f>IFERROR(lifespans_all!F107*DTE_mission_minutes!F29,"-")</f>
        <v>89453.837836666688</v>
      </c>
      <c r="G108" s="113">
        <f>IFERROR(lifespans_all!G107*DTE_mission_minutes!G29,"-")</f>
        <v>89453.837836666688</v>
      </c>
      <c r="H108" s="113">
        <f>IFERROR(lifespans_all!H107*DTE_mission_minutes!H29,"-")</f>
        <v>89453.837836666688</v>
      </c>
      <c r="I108" s="113">
        <f>IFERROR(lifespans_all!I107*DTE_mission_minutes!I29,"-")</f>
        <v>89453.837836666688</v>
      </c>
      <c r="J108" s="113">
        <f>IFERROR(lifespans_all!J107*DTE_mission_minutes!J29,"-")</f>
        <v>89453.837836666688</v>
      </c>
      <c r="K108" s="113">
        <f>IFERROR(lifespans_all!K107*DTE_mission_minutes!K29,"-")</f>
        <v>89453.837836666688</v>
      </c>
      <c r="L108" s="113">
        <f>IFERROR(lifespans_all!L107*DTE_mission_minutes!L29,"-")</f>
        <v>89453.837836666688</v>
      </c>
      <c r="M108" s="113">
        <f>IFERROR(lifespans_all!M107*DTE_mission_minutes!M29,"-")</f>
        <v>89453.837836666688</v>
      </c>
      <c r="N108" s="113">
        <f>IFERROR(lifespans_all!N107*DTE_mission_minutes!N29,"-")</f>
        <v>89453.837836666688</v>
      </c>
      <c r="O108" s="113">
        <f>IFERROR(lifespans_all!O107*DTE_mission_minutes!O29,"-")</f>
        <v>89453.837836666688</v>
      </c>
      <c r="P108" s="113">
        <f>IFERROR(lifespans_all!P107*DTE_mission_minutes!P29,"-")</f>
        <v>89453.837836666688</v>
      </c>
      <c r="Q108" s="113">
        <f>IFERROR(lifespans_all!Q107*DTE_mission_minutes!Q29,"-")</f>
        <v>89453.837836666688</v>
      </c>
      <c r="R108" s="113">
        <f>IFERROR(lifespans_all!R107*DTE_mission_minutes!R29,"-")</f>
        <v>89453.837836666688</v>
      </c>
      <c r="S108" s="113">
        <f>IFERROR(lifespans_all!S107*DTE_mission_minutes!S29,"-")</f>
        <v>89453.837836666688</v>
      </c>
      <c r="T108" s="113">
        <f>IFERROR(lifespans_all!T107*DTE_mission_minutes!T29,"-")</f>
        <v>89453.837836666688</v>
      </c>
      <c r="U108" s="113">
        <f>IFERROR(lifespans_all!U107*DTE_mission_minutes!U29,"-")</f>
        <v>89453.837836666688</v>
      </c>
      <c r="V108" s="113">
        <f>IFERROR(lifespans_all!V107*DTE_mission_minutes!V29,"-")</f>
        <v>89453.837836666688</v>
      </c>
    </row>
    <row r="109" spans="1:22" x14ac:dyDescent="0.25">
      <c r="A109" s="35" t="s">
        <v>77</v>
      </c>
      <c r="B109" s="43" t="s">
        <v>58</v>
      </c>
      <c r="C109" s="113">
        <f>IFERROR(lifespans_all!C108*DTE_mission_minutes!C30,"-")</f>
        <v>721.11352444444435</v>
      </c>
      <c r="D109" s="113">
        <f>IFERROR(lifespans_all!D108*DTE_mission_minutes!D30,"-")</f>
        <v>721.11352444444435</v>
      </c>
      <c r="E109" s="113">
        <f>IFERROR(lifespans_all!E108*DTE_mission_minutes!E30,"-")</f>
        <v>721.11352444444435</v>
      </c>
      <c r="F109" s="113">
        <f>IFERROR(lifespans_all!F108*DTE_mission_minutes!F30,"-")</f>
        <v>721.11352444444435</v>
      </c>
      <c r="G109" s="113">
        <f>IFERROR(lifespans_all!G108*DTE_mission_minutes!G30,"-")</f>
        <v>721.11352444444435</v>
      </c>
      <c r="H109" s="113">
        <f>IFERROR(lifespans_all!H108*DTE_mission_minutes!H30,"-")</f>
        <v>721.11352444444435</v>
      </c>
      <c r="I109" s="113">
        <f>IFERROR(lifespans_all!I108*DTE_mission_minutes!I30,"-")</f>
        <v>721.11352444444435</v>
      </c>
      <c r="J109" s="113">
        <f>IFERROR(lifespans_all!J108*DTE_mission_minutes!J30,"-")</f>
        <v>721.11352444444435</v>
      </c>
      <c r="K109" s="113">
        <f>IFERROR(lifespans_all!K108*DTE_mission_minutes!K30,"-")</f>
        <v>721.11352444444435</v>
      </c>
      <c r="L109" s="113">
        <f>IFERROR(lifespans_all!L108*DTE_mission_minutes!L30,"-")</f>
        <v>721.11352444444435</v>
      </c>
      <c r="M109" s="113">
        <f>IFERROR(lifespans_all!M108*DTE_mission_minutes!M30,"-")</f>
        <v>721.11352444444435</v>
      </c>
      <c r="N109" s="113">
        <f>IFERROR(lifespans_all!N108*DTE_mission_minutes!N30,"-")</f>
        <v>721.11352444444435</v>
      </c>
      <c r="O109" s="113">
        <f>IFERROR(lifespans_all!O108*DTE_mission_minutes!O30,"-")</f>
        <v>721.11352444444435</v>
      </c>
      <c r="P109" s="113">
        <f>IFERROR(lifespans_all!P108*DTE_mission_minutes!P30,"-")</f>
        <v>721.11352444444435</v>
      </c>
      <c r="Q109" s="113">
        <f>IFERROR(lifespans_all!Q108*DTE_mission_minutes!Q30,"-")</f>
        <v>721.11352444444435</v>
      </c>
      <c r="R109" s="113">
        <f>IFERROR(lifespans_all!R108*DTE_mission_minutes!R30,"-")</f>
        <v>721.11352444444435</v>
      </c>
      <c r="S109" s="113">
        <f>IFERROR(lifespans_all!S108*DTE_mission_minutes!S30,"-")</f>
        <v>721.11352444444435</v>
      </c>
      <c r="T109" s="113">
        <f>IFERROR(lifespans_all!T108*DTE_mission_minutes!T30,"-")</f>
        <v>721.11352444444435</v>
      </c>
      <c r="U109" s="113">
        <f>IFERROR(lifespans_all!U108*DTE_mission_minutes!U30,"-")</f>
        <v>721.11352444444435</v>
      </c>
      <c r="V109" s="113">
        <f>IFERROR(lifespans_all!V108*DTE_mission_minutes!V30,"-")</f>
        <v>721.11352444444435</v>
      </c>
    </row>
    <row r="110" spans="1:22" x14ac:dyDescent="0.25">
      <c r="A110" s="35" t="s">
        <v>87</v>
      </c>
      <c r="B110" s="36" t="s">
        <v>56</v>
      </c>
      <c r="C110" s="113">
        <f>IFERROR(lifespans_all!C109*DTE_mission_minutes!C31,"-")</f>
        <v>221.29177222222222</v>
      </c>
      <c r="D110" s="113">
        <f>IFERROR(lifespans_all!D109*DTE_mission_minutes!D31,"-")</f>
        <v>244.03194444444446</v>
      </c>
      <c r="E110" s="113">
        <f>IFERROR(lifespans_all!E109*DTE_mission_minutes!E31,"-")</f>
        <v>0</v>
      </c>
      <c r="F110" s="113">
        <f>IFERROR(lifespans_all!F109*DTE_mission_minutes!F31,"-")</f>
        <v>0</v>
      </c>
      <c r="G110" s="113">
        <f>IFERROR(lifespans_all!G109*DTE_mission_minutes!G31,"-")</f>
        <v>0</v>
      </c>
      <c r="H110" s="113">
        <f>IFERROR(lifespans_all!H109*DTE_mission_minutes!H31,"-")</f>
        <v>0</v>
      </c>
      <c r="I110" s="113">
        <f>IFERROR(lifespans_all!I109*DTE_mission_minutes!I31,"-")</f>
        <v>0</v>
      </c>
      <c r="J110" s="113">
        <f>IFERROR(lifespans_all!J109*DTE_mission_minutes!J31,"-")</f>
        <v>0</v>
      </c>
      <c r="K110" s="113">
        <f>IFERROR(lifespans_all!K109*DTE_mission_minutes!K31,"-")</f>
        <v>0</v>
      </c>
      <c r="L110" s="113">
        <f>IFERROR(lifespans_all!L109*DTE_mission_minutes!L31,"-")</f>
        <v>0</v>
      </c>
      <c r="M110" s="113">
        <f>IFERROR(lifespans_all!M109*DTE_mission_minutes!M31,"-")</f>
        <v>0</v>
      </c>
      <c r="N110" s="113">
        <f>IFERROR(lifespans_all!N109*DTE_mission_minutes!N31,"-")</f>
        <v>0</v>
      </c>
      <c r="O110" s="113">
        <f>IFERROR(lifespans_all!O109*DTE_mission_minutes!O31,"-")</f>
        <v>0</v>
      </c>
      <c r="P110" s="113">
        <f>IFERROR(lifespans_all!P109*DTE_mission_minutes!P31,"-")</f>
        <v>0</v>
      </c>
      <c r="Q110" s="113">
        <f>IFERROR(lifespans_all!Q109*DTE_mission_minutes!Q31,"-")</f>
        <v>0</v>
      </c>
      <c r="R110" s="113">
        <f>IFERROR(lifespans_all!R109*DTE_mission_minutes!R31,"-")</f>
        <v>0</v>
      </c>
      <c r="S110" s="113">
        <f>IFERROR(lifespans_all!S109*DTE_mission_minutes!S31,"-")</f>
        <v>0</v>
      </c>
      <c r="T110" s="113">
        <f>IFERROR(lifespans_all!T109*DTE_mission_minutes!T31,"-")</f>
        <v>0</v>
      </c>
      <c r="U110" s="113">
        <f>IFERROR(lifespans_all!U109*DTE_mission_minutes!U31,"-")</f>
        <v>0</v>
      </c>
      <c r="V110" s="113">
        <f>IFERROR(lifespans_all!V109*DTE_mission_minutes!V31,"-")</f>
        <v>0</v>
      </c>
    </row>
    <row r="111" spans="1:22" x14ac:dyDescent="0.25">
      <c r="A111" s="35" t="s">
        <v>43</v>
      </c>
      <c r="B111" s="43" t="s">
        <v>61</v>
      </c>
      <c r="C111" s="113">
        <f>IFERROR(lifespans_all!C110*DTE_mission_minutes!C32,"-")</f>
        <v>64.996111111111119</v>
      </c>
      <c r="D111" s="113">
        <f>IFERROR(lifespans_all!D110*DTE_mission_minutes!D32,"-")</f>
        <v>0</v>
      </c>
      <c r="E111" s="113">
        <f>IFERROR(lifespans_all!E110*DTE_mission_minutes!E32,"-")</f>
        <v>0</v>
      </c>
      <c r="F111" s="113">
        <f>IFERROR(lifespans_all!F110*DTE_mission_minutes!F32,"-")</f>
        <v>0</v>
      </c>
      <c r="G111" s="113">
        <f>IFERROR(lifespans_all!G110*DTE_mission_minutes!G32,"-")</f>
        <v>0</v>
      </c>
      <c r="H111" s="113">
        <f>IFERROR(lifespans_all!H110*DTE_mission_minutes!H32,"-")</f>
        <v>0</v>
      </c>
      <c r="I111" s="113">
        <f>IFERROR(lifespans_all!I110*DTE_mission_minutes!I32,"-")</f>
        <v>0</v>
      </c>
      <c r="J111" s="113">
        <f>IFERROR(lifespans_all!J110*DTE_mission_minutes!J32,"-")</f>
        <v>0</v>
      </c>
      <c r="K111" s="113">
        <f>IFERROR(lifespans_all!K110*DTE_mission_minutes!K32,"-")</f>
        <v>0</v>
      </c>
      <c r="L111" s="113">
        <f>IFERROR(lifespans_all!L110*DTE_mission_minutes!L32,"-")</f>
        <v>0</v>
      </c>
      <c r="M111" s="113">
        <f>IFERROR(lifespans_all!M110*DTE_mission_minutes!M32,"-")</f>
        <v>0</v>
      </c>
      <c r="N111" s="113">
        <f>IFERROR(lifespans_all!N110*DTE_mission_minutes!N32,"-")</f>
        <v>0</v>
      </c>
      <c r="O111" s="113">
        <f>IFERROR(lifespans_all!O110*DTE_mission_minutes!O32,"-")</f>
        <v>0</v>
      </c>
      <c r="P111" s="113">
        <f>IFERROR(lifespans_all!P110*DTE_mission_minutes!P32,"-")</f>
        <v>0</v>
      </c>
      <c r="Q111" s="113">
        <f>IFERROR(lifespans_all!Q110*DTE_mission_minutes!Q32,"-")</f>
        <v>0</v>
      </c>
      <c r="R111" s="113">
        <f>IFERROR(lifespans_all!R110*DTE_mission_minutes!R32,"-")</f>
        <v>0</v>
      </c>
      <c r="S111" s="113">
        <f>IFERROR(lifespans_all!S110*DTE_mission_minutes!S32,"-")</f>
        <v>0</v>
      </c>
      <c r="T111" s="113">
        <f>IFERROR(lifespans_all!T110*DTE_mission_minutes!T32,"-")</f>
        <v>0</v>
      </c>
      <c r="U111" s="113">
        <f>IFERROR(lifespans_all!U110*DTE_mission_minutes!U32,"-")</f>
        <v>0</v>
      </c>
      <c r="V111" s="113">
        <f>IFERROR(lifespans_all!V110*DTE_mission_minutes!V32,"-")</f>
        <v>0</v>
      </c>
    </row>
    <row r="112" spans="1:22" x14ac:dyDescent="0.25">
      <c r="A112" s="35" t="s">
        <v>55</v>
      </c>
      <c r="B112" s="36" t="s">
        <v>57</v>
      </c>
      <c r="C112" s="113">
        <f>IFERROR(lifespans_all!C111*DTE_mission_minutes!C33,"-")</f>
        <v>575.81194444444441</v>
      </c>
      <c r="D112" s="113">
        <f>IFERROR(lifespans_all!D111*DTE_mission_minutes!D33,"-")</f>
        <v>580.59861111111104</v>
      </c>
      <c r="E112" s="113">
        <f>IFERROR(lifespans_all!E111*DTE_mission_minutes!E33,"-")</f>
        <v>499.24888888888893</v>
      </c>
      <c r="F112" s="113">
        <f>IFERROR(lifespans_all!F111*DTE_mission_minutes!F33,"-")</f>
        <v>565.82727777777768</v>
      </c>
      <c r="G112" s="113">
        <f>IFERROR(lifespans_all!G111*DTE_mission_minutes!G33,"-")</f>
        <v>0</v>
      </c>
      <c r="H112" s="113">
        <f>IFERROR(lifespans_all!H111*DTE_mission_minutes!H33,"-")</f>
        <v>0</v>
      </c>
      <c r="I112" s="113">
        <f>IFERROR(lifespans_all!I111*DTE_mission_minutes!I33,"-")</f>
        <v>0</v>
      </c>
      <c r="J112" s="113">
        <f>IFERROR(lifespans_all!J111*DTE_mission_minutes!J33,"-")</f>
        <v>0</v>
      </c>
      <c r="K112" s="113">
        <f>IFERROR(lifespans_all!K111*DTE_mission_minutes!K33,"-")</f>
        <v>0</v>
      </c>
      <c r="L112" s="113">
        <f>IFERROR(lifespans_all!L111*DTE_mission_minutes!L33,"-")</f>
        <v>0</v>
      </c>
      <c r="M112" s="113">
        <f>IFERROR(lifespans_all!M111*DTE_mission_minutes!M33,"-")</f>
        <v>0</v>
      </c>
      <c r="N112" s="113">
        <f>IFERROR(lifespans_all!N111*DTE_mission_minutes!N33,"-")</f>
        <v>0</v>
      </c>
      <c r="O112" s="113">
        <f>IFERROR(lifespans_all!O111*DTE_mission_minutes!O33,"-")</f>
        <v>0</v>
      </c>
      <c r="P112" s="113">
        <f>IFERROR(lifespans_all!P111*DTE_mission_minutes!P33,"-")</f>
        <v>0</v>
      </c>
      <c r="Q112" s="113">
        <f>IFERROR(lifespans_all!Q111*DTE_mission_minutes!Q33,"-")</f>
        <v>0</v>
      </c>
      <c r="R112" s="113">
        <f>IFERROR(lifespans_all!R111*DTE_mission_minutes!R33,"-")</f>
        <v>0</v>
      </c>
      <c r="S112" s="113">
        <f>IFERROR(lifespans_all!S111*DTE_mission_minutes!S33,"-")</f>
        <v>0</v>
      </c>
      <c r="T112" s="113">
        <f>IFERROR(lifespans_all!T111*DTE_mission_minutes!T33,"-")</f>
        <v>0</v>
      </c>
      <c r="U112" s="113">
        <f>IFERROR(lifespans_all!U111*DTE_mission_minutes!U33,"-")</f>
        <v>0</v>
      </c>
      <c r="V112" s="113">
        <f>IFERROR(lifespans_all!V111*DTE_mission_minutes!V33,"-")</f>
        <v>0</v>
      </c>
    </row>
    <row r="113" spans="1:22" x14ac:dyDescent="0.25">
      <c r="A113" s="35" t="s">
        <v>44</v>
      </c>
      <c r="B113" s="35"/>
      <c r="C113" s="113" t="str">
        <f>IFERROR(lifespans_all!C112*DTE_mission_minutes!C34,"-")</f>
        <v>-</v>
      </c>
      <c r="D113" s="113" t="str">
        <f>IFERROR(lifespans_all!D112*DTE_mission_minutes!D34,"-")</f>
        <v>-</v>
      </c>
      <c r="E113" s="113" t="str">
        <f>IFERROR(lifespans_all!E112*DTE_mission_minutes!E34,"-")</f>
        <v>-</v>
      </c>
      <c r="F113" s="113" t="str">
        <f>IFERROR(lifespans_all!F112*DTE_mission_minutes!F34,"-")</f>
        <v>-</v>
      </c>
      <c r="G113" s="113" t="str">
        <f>IFERROR(lifespans_all!G112*DTE_mission_minutes!G34,"-")</f>
        <v>-</v>
      </c>
      <c r="H113" s="113" t="str">
        <f>IFERROR(lifespans_all!H112*DTE_mission_minutes!H34,"-")</f>
        <v>-</v>
      </c>
      <c r="I113" s="113" t="str">
        <f>IFERROR(lifespans_all!I112*DTE_mission_minutes!I34,"-")</f>
        <v>-</v>
      </c>
      <c r="J113" s="113" t="str">
        <f>IFERROR(lifespans_all!J112*DTE_mission_minutes!J34,"-")</f>
        <v>-</v>
      </c>
      <c r="K113" s="113" t="str">
        <f>IFERROR(lifespans_all!K112*DTE_mission_minutes!K34,"-")</f>
        <v>-</v>
      </c>
      <c r="L113" s="113" t="str">
        <f>IFERROR(lifespans_all!L112*DTE_mission_minutes!L34,"-")</f>
        <v>-</v>
      </c>
      <c r="M113" s="113" t="str">
        <f>IFERROR(lifespans_all!M112*DTE_mission_minutes!M34,"-")</f>
        <v>-</v>
      </c>
      <c r="N113" s="113" t="str">
        <f>IFERROR(lifespans_all!N112*DTE_mission_minutes!N34,"-")</f>
        <v>-</v>
      </c>
      <c r="O113" s="113" t="str">
        <f>IFERROR(lifespans_all!O112*DTE_mission_minutes!O34,"-")</f>
        <v>-</v>
      </c>
      <c r="P113" s="113" t="str">
        <f>IFERROR(lifespans_all!P112*DTE_mission_minutes!P34,"-")</f>
        <v>-</v>
      </c>
      <c r="Q113" s="113" t="str">
        <f>IFERROR(lifespans_all!Q112*DTE_mission_minutes!Q34,"-")</f>
        <v>-</v>
      </c>
      <c r="R113" s="113" t="str">
        <f>IFERROR(lifespans_all!R112*DTE_mission_minutes!R34,"-")</f>
        <v>-</v>
      </c>
      <c r="S113" s="113" t="str">
        <f>IFERROR(lifespans_all!S112*DTE_mission_minutes!S34,"-")</f>
        <v>-</v>
      </c>
      <c r="T113" s="113" t="str">
        <f>IFERROR(lifespans_all!T112*DTE_mission_minutes!T34,"-")</f>
        <v>-</v>
      </c>
      <c r="U113" s="113" t="str">
        <f>IFERROR(lifespans_all!U112*DTE_mission_minutes!U34,"-")</f>
        <v>-</v>
      </c>
      <c r="V113" s="113" t="str">
        <f>IFERROR(lifespans_all!V112*DTE_mission_minutes!V34,"-")</f>
        <v>-</v>
      </c>
    </row>
    <row r="114" spans="1:22" x14ac:dyDescent="0.25">
      <c r="A114" s="35" t="s">
        <v>78</v>
      </c>
      <c r="B114" s="36" t="s">
        <v>57</v>
      </c>
      <c r="C114" s="113">
        <f>IFERROR(lifespans_all!C113*DTE_mission_minutes!C35,"-")</f>
        <v>64.579722222222216</v>
      </c>
      <c r="D114" s="113">
        <f>IFERROR(lifespans_all!D113*DTE_mission_minutes!D35,"-")</f>
        <v>56.487941666666664</v>
      </c>
      <c r="E114" s="113">
        <f>IFERROR(lifespans_all!E113*DTE_mission_minutes!E35,"-")</f>
        <v>49.259444444444441</v>
      </c>
      <c r="F114" s="113">
        <f>IFERROR(lifespans_all!F113*DTE_mission_minutes!F35,"-")</f>
        <v>60.035777777777774</v>
      </c>
      <c r="G114" s="113">
        <f>IFERROR(lifespans_all!G113*DTE_mission_minutes!G35,"-")</f>
        <v>60.035777777777774</v>
      </c>
      <c r="H114" s="113">
        <f>IFERROR(lifespans_all!H113*DTE_mission_minutes!H35,"-")</f>
        <v>0</v>
      </c>
      <c r="I114" s="113">
        <f>IFERROR(lifespans_all!I113*DTE_mission_minutes!I35,"-")</f>
        <v>0</v>
      </c>
      <c r="J114" s="113">
        <f>IFERROR(lifespans_all!J113*DTE_mission_minutes!J35,"-")</f>
        <v>0</v>
      </c>
      <c r="K114" s="113">
        <f>IFERROR(lifespans_all!K113*DTE_mission_minutes!K35,"-")</f>
        <v>0</v>
      </c>
      <c r="L114" s="113">
        <f>IFERROR(lifespans_all!L113*DTE_mission_minutes!L35,"-")</f>
        <v>0</v>
      </c>
      <c r="M114" s="113">
        <f>IFERROR(lifespans_all!M113*DTE_mission_minutes!M35,"-")</f>
        <v>0</v>
      </c>
      <c r="N114" s="113">
        <f>IFERROR(lifespans_all!N113*DTE_mission_minutes!N35,"-")</f>
        <v>0</v>
      </c>
      <c r="O114" s="113">
        <f>IFERROR(lifespans_all!O113*DTE_mission_minutes!O35,"-")</f>
        <v>0</v>
      </c>
      <c r="P114" s="113">
        <f>IFERROR(lifespans_all!P113*DTE_mission_minutes!P35,"-")</f>
        <v>0</v>
      </c>
      <c r="Q114" s="113">
        <f>IFERROR(lifespans_all!Q113*DTE_mission_minutes!Q35,"-")</f>
        <v>0</v>
      </c>
      <c r="R114" s="113">
        <f>IFERROR(lifespans_all!R113*DTE_mission_minutes!R35,"-")</f>
        <v>0</v>
      </c>
      <c r="S114" s="113">
        <f>IFERROR(lifespans_all!S113*DTE_mission_minutes!S35,"-")</f>
        <v>0</v>
      </c>
      <c r="T114" s="113">
        <f>IFERROR(lifespans_all!T113*DTE_mission_minutes!T35,"-")</f>
        <v>0</v>
      </c>
      <c r="U114" s="113">
        <f>IFERROR(lifespans_all!U113*DTE_mission_minutes!U35,"-")</f>
        <v>0</v>
      </c>
      <c r="V114" s="113">
        <f>IFERROR(lifespans_all!V113*DTE_mission_minutes!V35,"-")</f>
        <v>0</v>
      </c>
    </row>
    <row r="115" spans="1:22" x14ac:dyDescent="0.25">
      <c r="A115" s="35" t="s">
        <v>45</v>
      </c>
      <c r="B115" s="36" t="s">
        <v>57</v>
      </c>
      <c r="C115" s="113">
        <f>IFERROR(lifespans_all!C114*DTE_mission_minutes!C36,"-")</f>
        <v>133409.35004928565</v>
      </c>
      <c r="D115" s="113">
        <f>IFERROR(lifespans_all!D114*DTE_mission_minutes!D36,"-")</f>
        <v>133409.35004928565</v>
      </c>
      <c r="E115" s="113">
        <f>IFERROR(lifespans_all!E114*DTE_mission_minutes!E36,"-")</f>
        <v>133409.35004928565</v>
      </c>
      <c r="F115" s="113">
        <f>IFERROR(lifespans_all!F114*DTE_mission_minutes!F36,"-")</f>
        <v>0</v>
      </c>
      <c r="G115" s="113">
        <f>IFERROR(lifespans_all!G114*DTE_mission_minutes!G36,"-")</f>
        <v>0</v>
      </c>
      <c r="H115" s="113">
        <f>IFERROR(lifespans_all!H114*DTE_mission_minutes!H36,"-")</f>
        <v>0</v>
      </c>
      <c r="I115" s="113">
        <f>IFERROR(lifespans_all!I114*DTE_mission_minutes!I36,"-")</f>
        <v>0</v>
      </c>
      <c r="J115" s="113">
        <f>IFERROR(lifespans_all!J114*DTE_mission_minutes!J36,"-")</f>
        <v>0</v>
      </c>
      <c r="K115" s="113">
        <f>IFERROR(lifespans_all!K114*DTE_mission_minutes!K36,"-")</f>
        <v>0</v>
      </c>
      <c r="L115" s="113">
        <f>IFERROR(lifespans_all!L114*DTE_mission_minutes!L36,"-")</f>
        <v>0</v>
      </c>
      <c r="M115" s="113">
        <f>IFERROR(lifespans_all!M114*DTE_mission_minutes!M36,"-")</f>
        <v>0</v>
      </c>
      <c r="N115" s="113">
        <f>IFERROR(lifespans_all!N114*DTE_mission_minutes!N36,"-")</f>
        <v>0</v>
      </c>
      <c r="O115" s="113">
        <f>IFERROR(lifespans_all!O114*DTE_mission_minutes!O36,"-")</f>
        <v>0</v>
      </c>
      <c r="P115" s="113">
        <f>IFERROR(lifespans_all!P114*DTE_mission_minutes!P36,"-")</f>
        <v>0</v>
      </c>
      <c r="Q115" s="113">
        <f>IFERROR(lifespans_all!Q114*DTE_mission_minutes!Q36,"-")</f>
        <v>0</v>
      </c>
      <c r="R115" s="113">
        <f>IFERROR(lifespans_all!R114*DTE_mission_minutes!R36,"-")</f>
        <v>0</v>
      </c>
      <c r="S115" s="113">
        <f>IFERROR(lifespans_all!S114*DTE_mission_minutes!S36,"-")</f>
        <v>0</v>
      </c>
      <c r="T115" s="113">
        <f>IFERROR(lifespans_all!T114*DTE_mission_minutes!T36,"-")</f>
        <v>0</v>
      </c>
      <c r="U115" s="113">
        <f>IFERROR(lifespans_all!U114*DTE_mission_minutes!U36,"-")</f>
        <v>0</v>
      </c>
      <c r="V115" s="113">
        <f>IFERROR(lifespans_all!V114*DTE_mission_minutes!V36,"-")</f>
        <v>0</v>
      </c>
    </row>
    <row r="116" spans="1:22" x14ac:dyDescent="0.25">
      <c r="A116" s="35" t="s">
        <v>46</v>
      </c>
      <c r="B116" s="43" t="s">
        <v>59</v>
      </c>
      <c r="C116" s="113">
        <f>IFERROR(lifespans_all!C115*DTE_mission_minutes!C37,"-")</f>
        <v>171572.29579277776</v>
      </c>
      <c r="D116" s="113">
        <f>IFERROR(lifespans_all!D115*DTE_mission_minutes!D37,"-")</f>
        <v>171572.29579277776</v>
      </c>
      <c r="E116" s="113">
        <f>IFERROR(lifespans_all!E115*DTE_mission_minutes!E37,"-")</f>
        <v>171572.29579277776</v>
      </c>
      <c r="F116" s="113">
        <f>IFERROR(lifespans_all!F115*DTE_mission_minutes!F37,"-")</f>
        <v>171572.29579277776</v>
      </c>
      <c r="G116" s="113">
        <f>IFERROR(lifespans_all!G115*DTE_mission_minutes!G37,"-")</f>
        <v>171572.29579277776</v>
      </c>
      <c r="H116" s="113">
        <f>IFERROR(lifespans_all!H115*DTE_mission_minutes!H37,"-")</f>
        <v>171572.29579277776</v>
      </c>
      <c r="I116" s="113">
        <f>IFERROR(lifespans_all!I115*DTE_mission_minutes!I37,"-")</f>
        <v>171572.29579277776</v>
      </c>
      <c r="J116" s="113">
        <f>IFERROR(lifespans_all!J115*DTE_mission_minutes!J37,"-")</f>
        <v>171572.29579277776</v>
      </c>
      <c r="K116" s="113">
        <f>IFERROR(lifespans_all!K115*DTE_mission_minutes!K37,"-")</f>
        <v>171572.29579277776</v>
      </c>
      <c r="L116" s="113">
        <f>IFERROR(lifespans_all!L115*DTE_mission_minutes!L37,"-")</f>
        <v>171572.29579277776</v>
      </c>
      <c r="M116" s="113">
        <f>IFERROR(lifespans_all!M115*DTE_mission_minutes!M37,"-")</f>
        <v>171572.29579277776</v>
      </c>
      <c r="N116" s="113">
        <f>IFERROR(lifespans_all!N115*DTE_mission_minutes!N37,"-")</f>
        <v>171572.29579277776</v>
      </c>
      <c r="O116" s="113">
        <f>IFERROR(lifespans_all!O115*DTE_mission_minutes!O37,"-")</f>
        <v>171572.29579277776</v>
      </c>
      <c r="P116" s="113">
        <f>IFERROR(lifespans_all!P115*DTE_mission_minutes!P37,"-")</f>
        <v>171572.29579277776</v>
      </c>
      <c r="Q116" s="113">
        <f>IFERROR(lifespans_all!Q115*DTE_mission_minutes!Q37,"-")</f>
        <v>171572.29579277776</v>
      </c>
      <c r="R116" s="113">
        <f>IFERROR(lifespans_all!R115*DTE_mission_minutes!R37,"-")</f>
        <v>171572.29579277776</v>
      </c>
      <c r="S116" s="113">
        <f>IFERROR(lifespans_all!S115*DTE_mission_minutes!S37,"-")</f>
        <v>171572.29579277776</v>
      </c>
      <c r="T116" s="113">
        <f>IFERROR(lifespans_all!T115*DTE_mission_minutes!T37,"-")</f>
        <v>171572.29579277776</v>
      </c>
      <c r="U116" s="113">
        <f>IFERROR(lifespans_all!U115*DTE_mission_minutes!U37,"-")</f>
        <v>171572.29579277776</v>
      </c>
      <c r="V116" s="113">
        <f>IFERROR(lifespans_all!V115*DTE_mission_minutes!V37,"-")</f>
        <v>171572.29579277776</v>
      </c>
    </row>
    <row r="117" spans="1:22" x14ac:dyDescent="0.25">
      <c r="A117" s="35" t="s">
        <v>47</v>
      </c>
      <c r="B117" s="44" t="s">
        <v>64</v>
      </c>
      <c r="C117" s="113" t="str">
        <f>IFERROR(lifespans_all!C116*DTE_mission_minutes!C38,"-")</f>
        <v>-</v>
      </c>
      <c r="D117" s="113" t="str">
        <f>IFERROR(lifespans_all!D116*DTE_mission_minutes!D38,"-")</f>
        <v>-</v>
      </c>
      <c r="E117" s="113" t="str">
        <f>IFERROR(lifespans_all!E116*DTE_mission_minutes!E38,"-")</f>
        <v>-</v>
      </c>
      <c r="F117" s="113" t="str">
        <f>IFERROR(lifespans_all!F116*DTE_mission_minutes!F38,"-")</f>
        <v>-</v>
      </c>
      <c r="G117" s="113" t="str">
        <f>IFERROR(lifespans_all!G116*DTE_mission_minutes!G38,"-")</f>
        <v>-</v>
      </c>
      <c r="H117" s="113" t="str">
        <f>IFERROR(lifespans_all!H116*DTE_mission_minutes!H38,"-")</f>
        <v>-</v>
      </c>
      <c r="I117" s="113" t="str">
        <f>IFERROR(lifespans_all!I116*DTE_mission_minutes!I38,"-")</f>
        <v>-</v>
      </c>
      <c r="J117" s="113" t="str">
        <f>IFERROR(lifespans_all!J116*DTE_mission_minutes!J38,"-")</f>
        <v>-</v>
      </c>
      <c r="K117" s="113" t="str">
        <f>IFERROR(lifespans_all!K116*DTE_mission_minutes!K38,"-")</f>
        <v>-</v>
      </c>
      <c r="L117" s="113" t="str">
        <f>IFERROR(lifespans_all!L116*DTE_mission_minutes!L38,"-")</f>
        <v>-</v>
      </c>
      <c r="M117" s="113" t="str">
        <f>IFERROR(lifespans_all!M116*DTE_mission_minutes!M38,"-")</f>
        <v>-</v>
      </c>
      <c r="N117" s="113" t="str">
        <f>IFERROR(lifespans_all!N116*DTE_mission_minutes!N38,"-")</f>
        <v>-</v>
      </c>
      <c r="O117" s="113" t="str">
        <f>IFERROR(lifespans_all!O116*DTE_mission_minutes!O38,"-")</f>
        <v>-</v>
      </c>
      <c r="P117" s="113" t="str">
        <f>IFERROR(lifespans_all!P116*DTE_mission_minutes!P38,"-")</f>
        <v>-</v>
      </c>
      <c r="Q117" s="113" t="str">
        <f>IFERROR(lifespans_all!Q116*DTE_mission_minutes!Q38,"-")</f>
        <v>-</v>
      </c>
      <c r="R117" s="113" t="str">
        <f>IFERROR(lifespans_all!R116*DTE_mission_minutes!R38,"-")</f>
        <v>-</v>
      </c>
      <c r="S117" s="113" t="str">
        <f>IFERROR(lifespans_all!S116*DTE_mission_minutes!S38,"-")</f>
        <v>-</v>
      </c>
      <c r="T117" s="113" t="str">
        <f>IFERROR(lifespans_all!T116*DTE_mission_minutes!T38,"-")</f>
        <v>-</v>
      </c>
      <c r="U117" s="113" t="str">
        <f>IFERROR(lifespans_all!U116*DTE_mission_minutes!U38,"-")</f>
        <v>-</v>
      </c>
      <c r="V117" s="113" t="str">
        <f>IFERROR(lifespans_all!V116*DTE_mission_minutes!V38,"-")</f>
        <v>-</v>
      </c>
    </row>
    <row r="118" spans="1:22" x14ac:dyDescent="0.25">
      <c r="A118" s="35" t="s">
        <v>48</v>
      </c>
      <c r="B118" s="44" t="s">
        <v>64</v>
      </c>
      <c r="C118" s="113" t="str">
        <f>IFERROR(lifespans_all!C117*DTE_mission_minutes!C39,"-")</f>
        <v>-</v>
      </c>
      <c r="D118" s="113" t="str">
        <f>IFERROR(lifespans_all!D117*DTE_mission_minutes!D39,"-")</f>
        <v>-</v>
      </c>
      <c r="E118" s="113" t="str">
        <f>IFERROR(lifespans_all!E117*DTE_mission_minutes!E39,"-")</f>
        <v>-</v>
      </c>
      <c r="F118" s="113" t="str">
        <f>IFERROR(lifespans_all!F117*DTE_mission_minutes!F39,"-")</f>
        <v>-</v>
      </c>
      <c r="G118" s="113" t="str">
        <f>IFERROR(lifespans_all!G117*DTE_mission_minutes!G39,"-")</f>
        <v>-</v>
      </c>
      <c r="H118" s="113" t="str">
        <f>IFERROR(lifespans_all!H117*DTE_mission_minutes!H39,"-")</f>
        <v>-</v>
      </c>
      <c r="I118" s="113" t="str">
        <f>IFERROR(lifespans_all!I117*DTE_mission_minutes!I39,"-")</f>
        <v>-</v>
      </c>
      <c r="J118" s="113" t="str">
        <f>IFERROR(lifespans_all!J117*DTE_mission_minutes!J39,"-")</f>
        <v>-</v>
      </c>
      <c r="K118" s="113" t="str">
        <f>IFERROR(lifespans_all!K117*DTE_mission_minutes!K39,"-")</f>
        <v>-</v>
      </c>
      <c r="L118" s="113" t="str">
        <f>IFERROR(lifespans_all!L117*DTE_mission_minutes!L39,"-")</f>
        <v>-</v>
      </c>
      <c r="M118" s="113" t="str">
        <f>IFERROR(lifespans_all!M117*DTE_mission_minutes!M39,"-")</f>
        <v>-</v>
      </c>
      <c r="N118" s="113" t="str">
        <f>IFERROR(lifespans_all!N117*DTE_mission_minutes!N39,"-")</f>
        <v>-</v>
      </c>
      <c r="O118" s="113" t="str">
        <f>IFERROR(lifespans_all!O117*DTE_mission_minutes!O39,"-")</f>
        <v>-</v>
      </c>
      <c r="P118" s="113" t="str">
        <f>IFERROR(lifespans_all!P117*DTE_mission_minutes!P39,"-")</f>
        <v>-</v>
      </c>
      <c r="Q118" s="113" t="str">
        <f>IFERROR(lifespans_all!Q117*DTE_mission_minutes!Q39,"-")</f>
        <v>-</v>
      </c>
      <c r="R118" s="113" t="str">
        <f>IFERROR(lifespans_all!R117*DTE_mission_minutes!R39,"-")</f>
        <v>-</v>
      </c>
      <c r="S118" s="113" t="str">
        <f>IFERROR(lifespans_all!S117*DTE_mission_minutes!S39,"-")</f>
        <v>-</v>
      </c>
      <c r="T118" s="113" t="str">
        <f>IFERROR(lifespans_all!T117*DTE_mission_minutes!T39,"-")</f>
        <v>-</v>
      </c>
      <c r="U118" s="113" t="str">
        <f>IFERROR(lifespans_all!U117*DTE_mission_minutes!U39,"-")</f>
        <v>-</v>
      </c>
      <c r="V118" s="113" t="str">
        <f>IFERROR(lifespans_all!V117*DTE_mission_minutes!V39,"-")</f>
        <v>-</v>
      </c>
    </row>
    <row r="119" spans="1:22" x14ac:dyDescent="0.25">
      <c r="A119" s="35" t="s">
        <v>49</v>
      </c>
      <c r="B119" s="36" t="s">
        <v>57</v>
      </c>
      <c r="C119" s="113">
        <f>IFERROR(lifespans_all!C118*DTE_mission_minutes!C40,"-")</f>
        <v>0</v>
      </c>
      <c r="D119" s="113">
        <f>IFERROR(lifespans_all!D118*DTE_mission_minutes!D40,"-")</f>
        <v>0</v>
      </c>
      <c r="E119" s="113">
        <f>IFERROR(lifespans_all!E118*DTE_mission_minutes!E40,"-")</f>
        <v>0</v>
      </c>
      <c r="F119" s="113">
        <f>IFERROR(lifespans_all!F118*DTE_mission_minutes!F40,"-")</f>
        <v>0</v>
      </c>
      <c r="G119" s="113">
        <f>IFERROR(lifespans_all!G118*DTE_mission_minutes!G40,"-")</f>
        <v>0</v>
      </c>
      <c r="H119" s="113">
        <f>IFERROR(lifespans_all!H118*DTE_mission_minutes!H40,"-")</f>
        <v>0</v>
      </c>
      <c r="I119" s="113">
        <f>IFERROR(lifespans_all!I118*DTE_mission_minutes!I40,"-")</f>
        <v>0</v>
      </c>
      <c r="J119" s="113">
        <f>IFERROR(lifespans_all!J118*DTE_mission_minutes!J40,"-")</f>
        <v>0</v>
      </c>
      <c r="K119" s="113">
        <f>IFERROR(lifespans_all!K118*DTE_mission_minutes!K40,"-")</f>
        <v>0</v>
      </c>
      <c r="L119" s="113">
        <f>IFERROR(lifespans_all!L118*DTE_mission_minutes!L40,"-")</f>
        <v>0</v>
      </c>
      <c r="M119" s="113">
        <f>IFERROR(lifespans_all!M118*DTE_mission_minutes!M40,"-")</f>
        <v>0</v>
      </c>
      <c r="N119" s="113">
        <f>IFERROR(lifespans_all!N118*DTE_mission_minutes!N40,"-")</f>
        <v>0</v>
      </c>
      <c r="O119" s="113">
        <f>IFERROR(lifespans_all!O118*DTE_mission_minutes!O40,"-")</f>
        <v>0</v>
      </c>
      <c r="P119" s="113">
        <f>IFERROR(lifespans_all!P118*DTE_mission_minutes!P40,"-")</f>
        <v>0</v>
      </c>
      <c r="Q119" s="113">
        <f>IFERROR(lifespans_all!Q118*DTE_mission_minutes!Q40,"-")</f>
        <v>0</v>
      </c>
      <c r="R119" s="113">
        <f>IFERROR(lifespans_all!R118*DTE_mission_minutes!R40,"-")</f>
        <v>0</v>
      </c>
      <c r="S119" s="113">
        <f>IFERROR(lifespans_all!S118*DTE_mission_minutes!S40,"-")</f>
        <v>0</v>
      </c>
      <c r="T119" s="113">
        <f>IFERROR(lifespans_all!T118*DTE_mission_minutes!T40,"-")</f>
        <v>0</v>
      </c>
      <c r="U119" s="113">
        <f>IFERROR(lifespans_all!U118*DTE_mission_minutes!U40,"-")</f>
        <v>0</v>
      </c>
      <c r="V119" s="113">
        <f>IFERROR(lifespans_all!V118*DTE_mission_minutes!V40,"-")</f>
        <v>0</v>
      </c>
    </row>
    <row r="120" spans="1:22" x14ac:dyDescent="0.25">
      <c r="A120" s="35" t="s">
        <v>50</v>
      </c>
      <c r="B120" s="43" t="s">
        <v>61</v>
      </c>
      <c r="C120" s="113">
        <f>IFERROR(lifespans_all!C119*DTE_mission_minutes!C41,"-")</f>
        <v>1321.6547222222223</v>
      </c>
      <c r="D120" s="113">
        <f>IFERROR(lifespans_all!D119*DTE_mission_minutes!D41,"-")</f>
        <v>1450.1822222222222</v>
      </c>
      <c r="E120" s="113">
        <f>IFERROR(lifespans_all!E119*DTE_mission_minutes!E41,"-")</f>
        <v>1386.2452777777776</v>
      </c>
      <c r="F120" s="113">
        <f>IFERROR(lifespans_all!F119*DTE_mission_minutes!F41,"-")</f>
        <v>1393.7255555555555</v>
      </c>
      <c r="G120" s="113">
        <f>IFERROR(lifespans_all!G119*DTE_mission_minutes!G41,"-")</f>
        <v>1393.7255555555555</v>
      </c>
      <c r="H120" s="113">
        <f>IFERROR(lifespans_all!H119*DTE_mission_minutes!H41,"-")</f>
        <v>0</v>
      </c>
      <c r="I120" s="113">
        <f>IFERROR(lifespans_all!I119*DTE_mission_minutes!I41,"-")</f>
        <v>0</v>
      </c>
      <c r="J120" s="113">
        <f>IFERROR(lifespans_all!J119*DTE_mission_minutes!J41,"-")</f>
        <v>0</v>
      </c>
      <c r="K120" s="113">
        <f>IFERROR(lifespans_all!K119*DTE_mission_minutes!K41,"-")</f>
        <v>0</v>
      </c>
      <c r="L120" s="113">
        <f>IFERROR(lifespans_all!L119*DTE_mission_minutes!L41,"-")</f>
        <v>0</v>
      </c>
      <c r="M120" s="113">
        <f>IFERROR(lifespans_all!M119*DTE_mission_minutes!M41,"-")</f>
        <v>0</v>
      </c>
      <c r="N120" s="113">
        <f>IFERROR(lifespans_all!N119*DTE_mission_minutes!N41,"-")</f>
        <v>0</v>
      </c>
      <c r="O120" s="113">
        <f>IFERROR(lifespans_all!O119*DTE_mission_minutes!O41,"-")</f>
        <v>0</v>
      </c>
      <c r="P120" s="113">
        <f>IFERROR(lifespans_all!P119*DTE_mission_minutes!P41,"-")</f>
        <v>0</v>
      </c>
      <c r="Q120" s="113">
        <f>IFERROR(lifespans_all!Q119*DTE_mission_minutes!Q41,"-")</f>
        <v>0</v>
      </c>
      <c r="R120" s="113">
        <f>IFERROR(lifespans_all!R119*DTE_mission_minutes!R41,"-")</f>
        <v>0</v>
      </c>
      <c r="S120" s="113">
        <f>IFERROR(lifespans_all!S119*DTE_mission_minutes!S41,"-")</f>
        <v>0</v>
      </c>
      <c r="T120" s="113">
        <f>IFERROR(lifespans_all!T119*DTE_mission_minutes!T41,"-")</f>
        <v>0</v>
      </c>
      <c r="U120" s="113">
        <f>IFERROR(lifespans_all!U119*DTE_mission_minutes!U41,"-")</f>
        <v>0</v>
      </c>
      <c r="V120" s="113">
        <f>IFERROR(lifespans_all!V119*DTE_mission_minutes!V41,"-")</f>
        <v>0</v>
      </c>
    </row>
    <row r="121" spans="1:22" x14ac:dyDescent="0.25">
      <c r="A121" s="35" t="s">
        <v>79</v>
      </c>
      <c r="B121" s="43" t="s">
        <v>59</v>
      </c>
      <c r="C121" s="113">
        <f>IFERROR(lifespans_all!C120*DTE_mission_minutes!C42,"-")</f>
        <v>171572.29579277776</v>
      </c>
      <c r="D121" s="113">
        <f>IFERROR(lifespans_all!D120*DTE_mission_minutes!D42,"-")</f>
        <v>171572.29579277776</v>
      </c>
      <c r="E121" s="113">
        <f>IFERROR(lifespans_all!E120*DTE_mission_minutes!E42,"-")</f>
        <v>171572.29579277776</v>
      </c>
      <c r="F121" s="113">
        <f>IFERROR(lifespans_all!F120*DTE_mission_minutes!F42,"-")</f>
        <v>171572.29579277776</v>
      </c>
      <c r="G121" s="113">
        <f>IFERROR(lifespans_all!G120*DTE_mission_minutes!G42,"-")</f>
        <v>171572.29579277776</v>
      </c>
      <c r="H121" s="113">
        <f>IFERROR(lifespans_all!H120*DTE_mission_minutes!H42,"-")</f>
        <v>171572.29579277776</v>
      </c>
      <c r="I121" s="113">
        <f>IFERROR(lifespans_all!I120*DTE_mission_minutes!I42,"-")</f>
        <v>171572.29579277776</v>
      </c>
      <c r="J121" s="113">
        <f>IFERROR(lifespans_all!J120*DTE_mission_minutes!J42,"-")</f>
        <v>171572.29579277776</v>
      </c>
      <c r="K121" s="113">
        <f>IFERROR(lifespans_all!K120*DTE_mission_minutes!K42,"-")</f>
        <v>171572.29579277776</v>
      </c>
      <c r="L121" s="113">
        <f>IFERROR(lifespans_all!L120*DTE_mission_minutes!L42,"-")</f>
        <v>171572.29579277776</v>
      </c>
      <c r="M121" s="113">
        <f>IFERROR(lifespans_all!M120*DTE_mission_minutes!M42,"-")</f>
        <v>171572.29579277776</v>
      </c>
      <c r="N121" s="113">
        <f>IFERROR(lifespans_all!N120*DTE_mission_minutes!N42,"-")</f>
        <v>171572.29579277776</v>
      </c>
      <c r="O121" s="113">
        <f>IFERROR(lifespans_all!O120*DTE_mission_minutes!O42,"-")</f>
        <v>171572.29579277776</v>
      </c>
      <c r="P121" s="113">
        <f>IFERROR(lifespans_all!P120*DTE_mission_minutes!P42,"-")</f>
        <v>171572.29579277776</v>
      </c>
      <c r="Q121" s="113">
        <f>IFERROR(lifespans_all!Q120*DTE_mission_minutes!Q42,"-")</f>
        <v>171572.29579277776</v>
      </c>
      <c r="R121" s="113">
        <f>IFERROR(lifespans_all!R120*DTE_mission_minutes!R42,"-")</f>
        <v>171572.29579277776</v>
      </c>
      <c r="S121" s="113">
        <f>IFERROR(lifespans_all!S120*DTE_mission_minutes!S42,"-")</f>
        <v>171572.29579277776</v>
      </c>
      <c r="T121" s="113">
        <f>IFERROR(lifespans_all!T120*DTE_mission_minutes!T42,"-")</f>
        <v>171572.29579277776</v>
      </c>
      <c r="U121" s="113">
        <f>IFERROR(lifespans_all!U120*DTE_mission_minutes!U42,"-")</f>
        <v>171572.29579277776</v>
      </c>
      <c r="V121" s="113">
        <f>IFERROR(lifespans_all!V120*DTE_mission_minutes!V42,"-")</f>
        <v>171572.29579277776</v>
      </c>
    </row>
    <row r="122" spans="1:22" x14ac:dyDescent="0.25">
      <c r="A122" s="35" t="s">
        <v>80</v>
      </c>
      <c r="B122" s="36" t="s">
        <v>62</v>
      </c>
      <c r="C122" s="113" t="str">
        <f>IFERROR(lifespans_all!C121*DTE_mission_minutes!C43,"-")</f>
        <v>-</v>
      </c>
      <c r="D122" s="113" t="str">
        <f>IFERROR(lifespans_all!D121*DTE_mission_minutes!D43,"-")</f>
        <v>-</v>
      </c>
      <c r="E122" s="113" t="str">
        <f>IFERROR(lifespans_all!E121*DTE_mission_minutes!E43,"-")</f>
        <v>-</v>
      </c>
      <c r="F122" s="113" t="str">
        <f>IFERROR(lifespans_all!F121*DTE_mission_minutes!F43,"-")</f>
        <v>-</v>
      </c>
      <c r="G122" s="113" t="str">
        <f>IFERROR(lifespans_all!G121*DTE_mission_minutes!G43,"-")</f>
        <v>-</v>
      </c>
      <c r="H122" s="113" t="str">
        <f>IFERROR(lifespans_all!H121*DTE_mission_minutes!H43,"-")</f>
        <v>-</v>
      </c>
      <c r="I122" s="113" t="str">
        <f>IFERROR(lifespans_all!I121*DTE_mission_minutes!I43,"-")</f>
        <v>-</v>
      </c>
      <c r="J122" s="113" t="str">
        <f>IFERROR(lifespans_all!J121*DTE_mission_minutes!J43,"-")</f>
        <v>-</v>
      </c>
      <c r="K122" s="113" t="str">
        <f>IFERROR(lifespans_all!K121*DTE_mission_minutes!K43,"-")</f>
        <v>-</v>
      </c>
      <c r="L122" s="113" t="str">
        <f>IFERROR(lifespans_all!L121*DTE_mission_minutes!L43,"-")</f>
        <v>-</v>
      </c>
      <c r="M122" s="113" t="str">
        <f>IFERROR(lifespans_all!M121*DTE_mission_minutes!M43,"-")</f>
        <v>-</v>
      </c>
      <c r="N122" s="113" t="str">
        <f>IFERROR(lifespans_all!N121*DTE_mission_minutes!N43,"-")</f>
        <v>-</v>
      </c>
      <c r="O122" s="113" t="str">
        <f>IFERROR(lifespans_all!O121*DTE_mission_minutes!O43,"-")</f>
        <v>-</v>
      </c>
      <c r="P122" s="113" t="str">
        <f>IFERROR(lifespans_all!P121*DTE_mission_minutes!P43,"-")</f>
        <v>-</v>
      </c>
      <c r="Q122" s="113" t="str">
        <f>IFERROR(lifespans_all!Q121*DTE_mission_minutes!Q43,"-")</f>
        <v>-</v>
      </c>
      <c r="R122" s="113" t="str">
        <f>IFERROR(lifespans_all!R121*DTE_mission_minutes!R43,"-")</f>
        <v>-</v>
      </c>
      <c r="S122" s="113" t="str">
        <f>IFERROR(lifespans_all!S121*DTE_mission_minutes!S43,"-")</f>
        <v>-</v>
      </c>
      <c r="T122" s="113" t="str">
        <f>IFERROR(lifespans_all!T121*DTE_mission_minutes!T43,"-")</f>
        <v>-</v>
      </c>
      <c r="U122" s="113" t="str">
        <f>IFERROR(lifespans_all!U121*DTE_mission_minutes!U43,"-")</f>
        <v>-</v>
      </c>
      <c r="V122" s="113" t="str">
        <f>IFERROR(lifespans_all!V121*DTE_mission_minutes!V43,"-")</f>
        <v>-</v>
      </c>
    </row>
    <row r="123" spans="1:22" x14ac:dyDescent="0.25">
      <c r="A123" s="35" t="s">
        <v>81</v>
      </c>
      <c r="B123" s="36" t="s">
        <v>57</v>
      </c>
      <c r="C123" s="113">
        <f>IFERROR(lifespans_all!C122*DTE_mission_minutes!C44,"-")</f>
        <v>3017.8666666666668</v>
      </c>
      <c r="D123" s="113">
        <f>IFERROR(lifespans_all!D122*DTE_mission_minutes!D44,"-")</f>
        <v>3078.4611111111108</v>
      </c>
      <c r="E123" s="113">
        <f>IFERROR(lifespans_all!E122*DTE_mission_minutes!E44,"-")</f>
        <v>2765.7895222222219</v>
      </c>
      <c r="F123" s="113">
        <f>IFERROR(lifespans_all!F122*DTE_mission_minutes!F44,"-")</f>
        <v>3000.2460561111111</v>
      </c>
      <c r="G123" s="113">
        <f>IFERROR(lifespans_all!G122*DTE_mission_minutes!G44,"-")</f>
        <v>3000.2460561111111</v>
      </c>
      <c r="H123" s="113">
        <f>IFERROR(lifespans_all!H122*DTE_mission_minutes!H44,"-")</f>
        <v>3000.2460561111111</v>
      </c>
      <c r="I123" s="113">
        <f>IFERROR(lifespans_all!I122*DTE_mission_minutes!I44,"-")</f>
        <v>3000.2460561111111</v>
      </c>
      <c r="J123" s="113">
        <f>IFERROR(lifespans_all!J122*DTE_mission_minutes!J44,"-")</f>
        <v>0</v>
      </c>
      <c r="K123" s="113">
        <f>IFERROR(lifespans_all!K122*DTE_mission_minutes!K44,"-")</f>
        <v>0</v>
      </c>
      <c r="L123" s="113">
        <f>IFERROR(lifespans_all!L122*DTE_mission_minutes!L44,"-")</f>
        <v>0</v>
      </c>
      <c r="M123" s="113">
        <f>IFERROR(lifespans_all!M122*DTE_mission_minutes!M44,"-")</f>
        <v>0</v>
      </c>
      <c r="N123" s="113">
        <f>IFERROR(lifespans_all!N122*DTE_mission_minutes!N44,"-")</f>
        <v>0</v>
      </c>
      <c r="O123" s="113">
        <f>IFERROR(lifespans_all!O122*DTE_mission_minutes!O44,"-")</f>
        <v>0</v>
      </c>
      <c r="P123" s="113">
        <f>IFERROR(lifespans_all!P122*DTE_mission_minutes!P44,"-")</f>
        <v>0</v>
      </c>
      <c r="Q123" s="113">
        <f>IFERROR(lifespans_all!Q122*DTE_mission_minutes!Q44,"-")</f>
        <v>0</v>
      </c>
      <c r="R123" s="113">
        <f>IFERROR(lifespans_all!R122*DTE_mission_minutes!R44,"-")</f>
        <v>0</v>
      </c>
      <c r="S123" s="113">
        <f>IFERROR(lifespans_all!S122*DTE_mission_minutes!S44,"-")</f>
        <v>0</v>
      </c>
      <c r="T123" s="113">
        <f>IFERROR(lifespans_all!T122*DTE_mission_minutes!T44,"-")</f>
        <v>0</v>
      </c>
      <c r="U123" s="113">
        <f>IFERROR(lifespans_all!U122*DTE_mission_minutes!U44,"-")</f>
        <v>0</v>
      </c>
      <c r="V123" s="113">
        <f>IFERROR(lifespans_all!V122*DTE_mission_minutes!V44,"-")</f>
        <v>0</v>
      </c>
    </row>
    <row r="124" spans="1:22" x14ac:dyDescent="0.25">
      <c r="A124" s="35" t="s">
        <v>51</v>
      </c>
      <c r="B124" s="36" t="s">
        <v>56</v>
      </c>
      <c r="C124" s="113">
        <f>IFERROR(lifespans_all!C123*DTE_mission_minutes!C45,"-")</f>
        <v>2140.4341038095235</v>
      </c>
      <c r="D124" s="113">
        <f>IFERROR(lifespans_all!D123*DTE_mission_minutes!D45,"-")</f>
        <v>2140.4341038095235</v>
      </c>
      <c r="E124" s="113">
        <f>IFERROR(lifespans_all!E123*DTE_mission_minutes!E45,"-")</f>
        <v>0</v>
      </c>
      <c r="F124" s="113">
        <f>IFERROR(lifespans_all!F123*DTE_mission_minutes!F45,"-")</f>
        <v>0</v>
      </c>
      <c r="G124" s="113">
        <f>IFERROR(lifespans_all!G123*DTE_mission_minutes!G45,"-")</f>
        <v>0</v>
      </c>
      <c r="H124" s="113">
        <f>IFERROR(lifespans_all!H123*DTE_mission_minutes!H45,"-")</f>
        <v>0</v>
      </c>
      <c r="I124" s="113">
        <f>IFERROR(lifespans_all!I123*DTE_mission_minutes!I45,"-")</f>
        <v>0</v>
      </c>
      <c r="J124" s="113">
        <f>IFERROR(lifespans_all!J123*DTE_mission_minutes!J45,"-")</f>
        <v>0</v>
      </c>
      <c r="K124" s="113">
        <f>IFERROR(lifespans_all!K123*DTE_mission_minutes!K45,"-")</f>
        <v>0</v>
      </c>
      <c r="L124" s="113">
        <f>IFERROR(lifespans_all!L123*DTE_mission_minutes!L45,"-")</f>
        <v>0</v>
      </c>
      <c r="M124" s="113">
        <f>IFERROR(lifespans_all!M123*DTE_mission_minutes!M45,"-")</f>
        <v>0</v>
      </c>
      <c r="N124" s="113">
        <f>IFERROR(lifespans_all!N123*DTE_mission_minutes!N45,"-")</f>
        <v>0</v>
      </c>
      <c r="O124" s="113">
        <f>IFERROR(lifespans_all!O123*DTE_mission_minutes!O45,"-")</f>
        <v>0</v>
      </c>
      <c r="P124" s="113">
        <f>IFERROR(lifespans_all!P123*DTE_mission_minutes!P45,"-")</f>
        <v>0</v>
      </c>
      <c r="Q124" s="113">
        <f>IFERROR(lifespans_all!Q123*DTE_mission_minutes!Q45,"-")</f>
        <v>0</v>
      </c>
      <c r="R124" s="113">
        <f>IFERROR(lifespans_all!R123*DTE_mission_minutes!R45,"-")</f>
        <v>0</v>
      </c>
      <c r="S124" s="113">
        <f>IFERROR(lifespans_all!S123*DTE_mission_minutes!S45,"-")</f>
        <v>0</v>
      </c>
      <c r="T124" s="113">
        <f>IFERROR(lifespans_all!T123*DTE_mission_minutes!T45,"-")</f>
        <v>0</v>
      </c>
      <c r="U124" s="113">
        <f>IFERROR(lifespans_all!U123*DTE_mission_minutes!U45,"-")</f>
        <v>0</v>
      </c>
      <c r="V124" s="113">
        <f>IFERROR(lifespans_all!V123*DTE_mission_minutes!V45,"-")</f>
        <v>0</v>
      </c>
    </row>
    <row r="125" spans="1:22" x14ac:dyDescent="0.25">
      <c r="A125" s="35" t="s">
        <v>52</v>
      </c>
      <c r="B125" s="36" t="s">
        <v>56</v>
      </c>
      <c r="C125" s="113">
        <f>IFERROR(lifespans_all!C124*DTE_mission_minutes!C46,"-")</f>
        <v>2140.4341038095235</v>
      </c>
      <c r="D125" s="113">
        <f>IFERROR(lifespans_all!D124*DTE_mission_minutes!D46,"-")</f>
        <v>2140.4341038095235</v>
      </c>
      <c r="E125" s="113">
        <f>IFERROR(lifespans_all!E124*DTE_mission_minutes!E46,"-")</f>
        <v>0</v>
      </c>
      <c r="F125" s="113">
        <f>IFERROR(lifespans_all!F124*DTE_mission_minutes!F46,"-")</f>
        <v>0</v>
      </c>
      <c r="G125" s="113">
        <f>IFERROR(lifespans_all!G124*DTE_mission_minutes!G46,"-")</f>
        <v>0</v>
      </c>
      <c r="H125" s="113">
        <f>IFERROR(lifespans_all!H124*DTE_mission_minutes!H46,"-")</f>
        <v>0</v>
      </c>
      <c r="I125" s="113">
        <f>IFERROR(lifespans_all!I124*DTE_mission_minutes!I46,"-")</f>
        <v>0</v>
      </c>
      <c r="J125" s="113">
        <f>IFERROR(lifespans_all!J124*DTE_mission_minutes!J46,"-")</f>
        <v>0</v>
      </c>
      <c r="K125" s="113">
        <f>IFERROR(lifespans_all!K124*DTE_mission_minutes!K46,"-")</f>
        <v>0</v>
      </c>
      <c r="L125" s="113">
        <f>IFERROR(lifespans_all!L124*DTE_mission_minutes!L46,"-")</f>
        <v>0</v>
      </c>
      <c r="M125" s="113">
        <f>IFERROR(lifespans_all!M124*DTE_mission_minutes!M46,"-")</f>
        <v>0</v>
      </c>
      <c r="N125" s="113">
        <f>IFERROR(lifespans_all!N124*DTE_mission_minutes!N46,"-")</f>
        <v>0</v>
      </c>
      <c r="O125" s="113">
        <f>IFERROR(lifespans_all!O124*DTE_mission_minutes!O46,"-")</f>
        <v>0</v>
      </c>
      <c r="P125" s="113">
        <f>IFERROR(lifespans_all!P124*DTE_mission_minutes!P46,"-")</f>
        <v>0</v>
      </c>
      <c r="Q125" s="113">
        <f>IFERROR(lifespans_all!Q124*DTE_mission_minutes!Q46,"-")</f>
        <v>0</v>
      </c>
      <c r="R125" s="113">
        <f>IFERROR(lifespans_all!R124*DTE_mission_minutes!R46,"-")</f>
        <v>0</v>
      </c>
      <c r="S125" s="113">
        <f>IFERROR(lifespans_all!S124*DTE_mission_minutes!S46,"-")</f>
        <v>0</v>
      </c>
      <c r="T125" s="113">
        <f>IFERROR(lifespans_all!T124*DTE_mission_minutes!T46,"-")</f>
        <v>0</v>
      </c>
      <c r="U125" s="113">
        <f>IFERROR(lifespans_all!U124*DTE_mission_minutes!U46,"-")</f>
        <v>0</v>
      </c>
      <c r="V125" s="113">
        <f>IFERROR(lifespans_all!V124*DTE_mission_minutes!V46,"-")</f>
        <v>0</v>
      </c>
    </row>
    <row r="126" spans="1:22" x14ac:dyDescent="0.25">
      <c r="A126" s="35" t="s">
        <v>53</v>
      </c>
      <c r="B126" s="36" t="s">
        <v>56</v>
      </c>
      <c r="C126" s="113">
        <f>IFERROR(lifespans_all!C125*DTE_mission_minutes!C47,"-")</f>
        <v>2140.4341038095235</v>
      </c>
      <c r="D126" s="113">
        <f>IFERROR(lifespans_all!D125*DTE_mission_minutes!D47,"-")</f>
        <v>2140.4341038095235</v>
      </c>
      <c r="E126" s="113">
        <f>IFERROR(lifespans_all!E125*DTE_mission_minutes!E47,"-")</f>
        <v>0</v>
      </c>
      <c r="F126" s="113">
        <f>IFERROR(lifespans_all!F125*DTE_mission_minutes!F47,"-")</f>
        <v>0</v>
      </c>
      <c r="G126" s="113">
        <f>IFERROR(lifespans_all!G125*DTE_mission_minutes!G47,"-")</f>
        <v>0</v>
      </c>
      <c r="H126" s="113">
        <f>IFERROR(lifespans_all!H125*DTE_mission_minutes!H47,"-")</f>
        <v>0</v>
      </c>
      <c r="I126" s="113">
        <f>IFERROR(lifespans_all!I125*DTE_mission_minutes!I47,"-")</f>
        <v>0</v>
      </c>
      <c r="J126" s="113">
        <f>IFERROR(lifespans_all!J125*DTE_mission_minutes!J47,"-")</f>
        <v>0</v>
      </c>
      <c r="K126" s="113">
        <f>IFERROR(lifespans_all!K125*DTE_mission_minutes!K47,"-")</f>
        <v>0</v>
      </c>
      <c r="L126" s="113">
        <f>IFERROR(lifespans_all!L125*DTE_mission_minutes!L47,"-")</f>
        <v>0</v>
      </c>
      <c r="M126" s="113">
        <f>IFERROR(lifespans_all!M125*DTE_mission_minutes!M47,"-")</f>
        <v>0</v>
      </c>
      <c r="N126" s="113">
        <f>IFERROR(lifespans_all!N125*DTE_mission_minutes!N47,"-")</f>
        <v>0</v>
      </c>
      <c r="O126" s="113">
        <f>IFERROR(lifespans_all!O125*DTE_mission_minutes!O47,"-")</f>
        <v>0</v>
      </c>
      <c r="P126" s="113">
        <f>IFERROR(lifespans_all!P125*DTE_mission_minutes!P47,"-")</f>
        <v>0</v>
      </c>
      <c r="Q126" s="113">
        <f>IFERROR(lifespans_all!Q125*DTE_mission_minutes!Q47,"-")</f>
        <v>0</v>
      </c>
      <c r="R126" s="113">
        <f>IFERROR(lifespans_all!R125*DTE_mission_minutes!R47,"-")</f>
        <v>0</v>
      </c>
      <c r="S126" s="113">
        <f>IFERROR(lifespans_all!S125*DTE_mission_minutes!S47,"-")</f>
        <v>0</v>
      </c>
      <c r="T126" s="113">
        <f>IFERROR(lifespans_all!T125*DTE_mission_minutes!T47,"-")</f>
        <v>0</v>
      </c>
      <c r="U126" s="113">
        <f>IFERROR(lifespans_all!U125*DTE_mission_minutes!U47,"-")</f>
        <v>0</v>
      </c>
      <c r="V126" s="113">
        <f>IFERROR(lifespans_all!V125*DTE_mission_minutes!V47,"-")</f>
        <v>0</v>
      </c>
    </row>
    <row r="127" spans="1:22" x14ac:dyDescent="0.25">
      <c r="A127" s="35" t="s">
        <v>54</v>
      </c>
      <c r="B127" s="36" t="s">
        <v>57</v>
      </c>
      <c r="C127" s="113">
        <f>IFERROR(lifespans_all!C126*DTE_mission_minutes!C48,"-")</f>
        <v>133409.35004928565</v>
      </c>
      <c r="D127" s="113">
        <f>IFERROR(lifespans_all!D126*DTE_mission_minutes!D48,"-")</f>
        <v>0</v>
      </c>
      <c r="E127" s="113">
        <f>IFERROR(lifespans_all!E126*DTE_mission_minutes!E48,"-")</f>
        <v>0</v>
      </c>
      <c r="F127" s="113">
        <f>IFERROR(lifespans_all!F126*DTE_mission_minutes!F48,"-")</f>
        <v>0</v>
      </c>
      <c r="G127" s="113">
        <f>IFERROR(lifespans_all!G126*DTE_mission_minutes!G48,"-")</f>
        <v>0</v>
      </c>
      <c r="H127" s="113">
        <f>IFERROR(lifespans_all!H126*DTE_mission_minutes!H48,"-")</f>
        <v>0</v>
      </c>
      <c r="I127" s="113">
        <f>IFERROR(lifespans_all!I126*DTE_mission_minutes!I48,"-")</f>
        <v>0</v>
      </c>
      <c r="J127" s="113">
        <f>IFERROR(lifespans_all!J126*DTE_mission_minutes!J48,"-")</f>
        <v>0</v>
      </c>
      <c r="K127" s="113">
        <f>IFERROR(lifespans_all!K126*DTE_mission_minutes!K48,"-")</f>
        <v>0</v>
      </c>
      <c r="L127" s="113">
        <f>IFERROR(lifespans_all!L126*DTE_mission_minutes!L48,"-")</f>
        <v>0</v>
      </c>
      <c r="M127" s="113">
        <f>IFERROR(lifespans_all!M126*DTE_mission_minutes!M48,"-")</f>
        <v>0</v>
      </c>
      <c r="N127" s="113">
        <f>IFERROR(lifespans_all!N126*DTE_mission_minutes!N48,"-")</f>
        <v>0</v>
      </c>
      <c r="O127" s="113">
        <f>IFERROR(lifespans_all!O126*DTE_mission_minutes!O48,"-")</f>
        <v>0</v>
      </c>
      <c r="P127" s="113">
        <f>IFERROR(lifespans_all!P126*DTE_mission_minutes!P48,"-")</f>
        <v>0</v>
      </c>
      <c r="Q127" s="113">
        <f>IFERROR(lifespans_all!Q126*DTE_mission_minutes!Q48,"-")</f>
        <v>0</v>
      </c>
      <c r="R127" s="113">
        <f>IFERROR(lifespans_all!R126*DTE_mission_minutes!R48,"-")</f>
        <v>0</v>
      </c>
      <c r="S127" s="113">
        <f>IFERROR(lifespans_all!S126*DTE_mission_minutes!S48,"-")</f>
        <v>0</v>
      </c>
      <c r="T127" s="113">
        <f>IFERROR(lifespans_all!T126*DTE_mission_minutes!T48,"-")</f>
        <v>0</v>
      </c>
      <c r="U127" s="113">
        <f>IFERROR(lifespans_all!U126*DTE_mission_minutes!U48,"-")</f>
        <v>0</v>
      </c>
      <c r="V127" s="113">
        <f>IFERROR(lifespans_all!V126*DTE_mission_minutes!V48,"-")</f>
        <v>0</v>
      </c>
    </row>
    <row r="128" spans="1:22" x14ac:dyDescent="0.25">
      <c r="A128" s="27" t="str">
        <f t="shared" ref="A128:B135" si="14">A49</f>
        <v>New</v>
      </c>
      <c r="B128" s="27" t="str">
        <f t="shared" si="14"/>
        <v>Human Space Flight</v>
      </c>
      <c r="C128" s="113">
        <f ca="1">IFERROR((lifespans_all!C127*DTE_mission_minutes!C49)*POWER(1+(Settings!$C$123/100),C$1-2021),"-")</f>
        <v>-51471.688737833327</v>
      </c>
      <c r="D128" s="113">
        <f ca="1">IFERROR((lifespans_all!D127*DTE_mission_minutes!D49)*POWER(1+(Settings!$C$123/100),D$1-2021),"-")</f>
        <v>-105002.24502517999</v>
      </c>
      <c r="E128" s="113">
        <f ca="1">IFERROR((lifespans_all!E127*DTE_mission_minutes!E49)*POWER(1+(Settings!$C$123/100),E$1-2021),"-")</f>
        <v>-160653.43488852534</v>
      </c>
      <c r="F128" s="113">
        <f ca="1">IFERROR((lifespans_all!F127*DTE_mission_minutes!F49)*POWER(1+(Settings!$C$123/100),F$1-2021),"-")</f>
        <v>-218488.67144839451</v>
      </c>
      <c r="G128" s="113">
        <f ca="1">IFERROR((lifespans_all!G127*DTE_mission_minutes!G49)*POWER(1+(Settings!$C$123/100),G$1-2021),"-")</f>
        <v>-278573.05609670299</v>
      </c>
      <c r="H128" s="113">
        <f ca="1">IFERROR((lifespans_all!H127*DTE_mission_minutes!H49)*POWER(1+(Settings!$C$123/100),H$1-2021),"-")</f>
        <v>-340973.42066236452</v>
      </c>
      <c r="I128" s="113">
        <f ca="1">IFERROR((lifespans_all!I127*DTE_mission_minutes!I49)*POWER(1+(Settings!$C$123/100),I$1-2021),"-")</f>
        <v>-405758.37058821379</v>
      </c>
      <c r="J128" s="113">
        <f ca="1">IFERROR((lifespans_all!J127*DTE_mission_minutes!J49)*POWER(1+(Settings!$C$123/100),J$1-2021),"-")</f>
        <v>-472998.32914283191</v>
      </c>
      <c r="K128" s="113">
        <f ca="1">IFERROR((lifespans_all!K127*DTE_mission_minutes!K49)*POWER(1+(Settings!$C$123/100),K$1-2021),"-")</f>
        <v>-542765.58269139961</v>
      </c>
      <c r="L128" s="113">
        <f ca="1">IFERROR((lifespans_all!L127*DTE_mission_minutes!L49)*POWER(1+(Settings!$C$123/100),L$1-2021),"-")</f>
        <v>-615134.32705025293</v>
      </c>
      <c r="M128" s="113">
        <f ca="1">IFERROR((lifespans_all!M127*DTE_mission_minutes!M49)*POWER(1+(Settings!$C$123/100),M$1-2021),"-")</f>
        <v>-209145.67119708593</v>
      </c>
      <c r="N128" s="113">
        <f ca="1">IFERROR((lifespans_all!N127*DTE_mission_minutes!N49)*POWER(1+(Settings!$C$123/100),N$1-2021),"-")</f>
        <v>-213328.58462102761</v>
      </c>
      <c r="O128" s="113">
        <f ca="1">IFERROR((lifespans_all!O127*DTE_mission_minutes!O49)*POWER(1+(Settings!$C$123/100),O$1-2021),"-")</f>
        <v>-217595.15631344818</v>
      </c>
      <c r="P128" s="113">
        <f ca="1">IFERROR((lifespans_all!P127*DTE_mission_minutes!P49)*POWER(1+(Settings!$C$123/100),P$1-2021),"-")</f>
        <v>-221947.05943971715</v>
      </c>
      <c r="Q128" s="113">
        <f ca="1">IFERROR((lifespans_all!Q127*DTE_mission_minutes!Q49)*POWER(1+(Settings!$C$123/100),Q$1-2021),"-")</f>
        <v>-226386.00062851151</v>
      </c>
      <c r="R128" s="113">
        <f ca="1">IFERROR((lifespans_all!R127*DTE_mission_minutes!R49)*POWER(1+(Settings!$C$123/100),R$1-2021),"-")</f>
        <v>-230913.72064108169</v>
      </c>
      <c r="S128" s="113">
        <f ca="1">IFERROR((lifespans_all!S127*DTE_mission_minutes!S49)*POWER(1+(Settings!$C$123/100),S$1-2021),"-")</f>
        <v>-235531.99505390335</v>
      </c>
      <c r="T128" s="113">
        <f ca="1">IFERROR((lifespans_all!T127*DTE_mission_minutes!T49)*POWER(1+(Settings!$C$123/100),T$1-2021),"-")</f>
        <v>-240242.63495498145</v>
      </c>
      <c r="U128" s="113">
        <f ca="1">IFERROR((lifespans_all!U127*DTE_mission_minutes!U49)*POWER(1+(Settings!$C$123/100),U$1-2021),"-")</f>
        <v>-245047.48765408102</v>
      </c>
      <c r="V128" s="113">
        <f ca="1">IFERROR((lifespans_all!V127*DTE_mission_minutes!V49)*POWER(1+(Settings!$C$123/100),V$1-2021),"-")</f>
        <v>-249948.43740716265</v>
      </c>
    </row>
    <row r="129" spans="1:22" x14ac:dyDescent="0.25">
      <c r="A129" s="27" t="str">
        <f t="shared" si="14"/>
        <v>New</v>
      </c>
      <c r="B129" s="27" t="str">
        <f t="shared" si="14"/>
        <v>Near Earth Robotic - LEO Science</v>
      </c>
      <c r="C129" s="113">
        <f ca="1">IFERROR((lifespans_all!C128*DTE_mission_minutes!C50)*POWER(1+(Settings!$C$123/100),C$1-2021),"-")</f>
        <v>108473.60645166667</v>
      </c>
      <c r="D129" s="113">
        <f ca="1">IFERROR((lifespans_all!D128*DTE_mission_minutes!D50)*POWER(1+(Settings!$C$123/100),D$1-2021),"-")</f>
        <v>261461.49220729998</v>
      </c>
      <c r="E129" s="113">
        <f ca="1">IFERROR((lifespans_all!E128*DTE_mission_minutes!E50)*POWER(1+(Settings!$C$123/100),E$1-2021),"-")</f>
        <v>346506.75095900393</v>
      </c>
      <c r="F129" s="113">
        <f ca="1">IFERROR((lifespans_all!F128*DTE_mission_minutes!F50)*POWER(1+(Settings!$C$123/100),F$1-2021),"-")</f>
        <v>605015.43663759006</v>
      </c>
      <c r="G129" s="113">
        <f ca="1">IFERROR((lifespans_all!G128*DTE_mission_minutes!G50)*POWER(1+(Settings!$C$123/100),G$1-2021),"-")</f>
        <v>821859.75434835255</v>
      </c>
      <c r="H129" s="113">
        <f ca="1">IFERROR((lifespans_all!H128*DTE_mission_minutes!H50)*POWER(1+(Settings!$C$123/100),H$1-2021),"-")</f>
        <v>1047135.8385928905</v>
      </c>
      <c r="I129" s="113">
        <f ca="1">IFERROR((lifespans_all!I128*DTE_mission_minutes!I50)*POWER(1+(Settings!$C$123/100),I$1-2021),"-")</f>
        <v>1281094.2223054706</v>
      </c>
      <c r="J129" s="113">
        <f ca="1">IFERROR((lifespans_all!J128*DTE_mission_minutes!J50)*POWER(1+(Settings!$C$123/100),J$1-2021),"-")</f>
        <v>1493389.8362875199</v>
      </c>
      <c r="K129" s="113">
        <f ca="1">IFERROR((lifespans_all!K128*DTE_mission_minutes!K50)*POWER(1+(Settings!$C$123/100),K$1-2021),"-")</f>
        <v>1651236.2456229918</v>
      </c>
      <c r="L129" s="113">
        <f ca="1">IFERROR((lifespans_all!L128*DTE_mission_minutes!L50)*POWER(1+(Settings!$C$123/100),L$1-2021),"-")</f>
        <v>1814799.1553973677</v>
      </c>
      <c r="M129" s="113">
        <f ca="1">IFERROR((lifespans_all!M128*DTE_mission_minutes!M50)*POWER(1+(Settings!$C$123/100),M$1-2021),"-")</f>
        <v>1851095.1385053152</v>
      </c>
      <c r="N129" s="113">
        <f ca="1">IFERROR((lifespans_all!N128*DTE_mission_minutes!N50)*POWER(1+(Settings!$C$123/100),N$1-2021),"-")</f>
        <v>1888117.0412754212</v>
      </c>
      <c r="O129" s="113">
        <f ca="1">IFERROR((lifespans_all!O128*DTE_mission_minutes!O50)*POWER(1+(Settings!$C$123/100),O$1-2021),"-")</f>
        <v>1925879.38210093</v>
      </c>
      <c r="P129" s="113">
        <f ca="1">IFERROR((lifespans_all!P128*DTE_mission_minutes!P50)*POWER(1+(Settings!$C$123/100),P$1-2021),"-")</f>
        <v>1964396.9697429484</v>
      </c>
      <c r="Q129" s="113">
        <f ca="1">IFERROR((lifespans_all!Q128*DTE_mission_minutes!Q50)*POWER(1+(Settings!$C$123/100),Q$1-2021),"-")</f>
        <v>2003684.9091378076</v>
      </c>
      <c r="R129" s="113">
        <f ca="1">IFERROR((lifespans_all!R128*DTE_mission_minutes!R50)*POWER(1+(Settings!$C$123/100),R$1-2021),"-")</f>
        <v>2043758.6073205632</v>
      </c>
      <c r="S129" s="113">
        <f ca="1">IFERROR((lifespans_all!S128*DTE_mission_minutes!S50)*POWER(1+(Settings!$C$123/100),S$1-2021),"-")</f>
        <v>2084633.7794669748</v>
      </c>
      <c r="T129" s="113">
        <f ca="1">IFERROR((lifespans_all!T128*DTE_mission_minutes!T50)*POWER(1+(Settings!$C$123/100),T$1-2021),"-")</f>
        <v>2126326.4550563144</v>
      </c>
      <c r="U129" s="113">
        <f ca="1">IFERROR((lifespans_all!U128*DTE_mission_minutes!U50)*POWER(1+(Settings!$C$123/100),U$1-2021),"-")</f>
        <v>2168852.9841574403</v>
      </c>
      <c r="V129" s="113">
        <f ca="1">IFERROR((lifespans_all!V128*DTE_mission_minutes!V50)*POWER(1+(Settings!$C$123/100),V$1-2021),"-")</f>
        <v>2212230.043840589</v>
      </c>
    </row>
    <row r="130" spans="1:22" x14ac:dyDescent="0.25">
      <c r="A130" s="27" t="str">
        <f t="shared" si="14"/>
        <v>New</v>
      </c>
      <c r="B130" s="27" t="str">
        <f t="shared" si="14"/>
        <v>Near Earth Robotic - GEO and Near Earth</v>
      </c>
      <c r="C130" s="113">
        <f ca="1">IFERROR((lifespans_all!C129*DTE_mission_minutes!C51)*POWER(1+(Settings!$C$123/100),C$1-2021),"-")</f>
        <v>-428.08682076190473</v>
      </c>
      <c r="D130" s="113">
        <f ca="1">IFERROR((lifespans_all!D129*DTE_mission_minutes!D51)*POWER(1+(Settings!$C$123/100),D$1-2021),"-")</f>
        <v>-873.29711435428567</v>
      </c>
      <c r="E130" s="113">
        <f ca="1">IFERROR((lifespans_all!E129*DTE_mission_minutes!E51)*POWER(1+(Settings!$C$123/100),E$1-2021),"-")</f>
        <v>7571.4859814516558</v>
      </c>
      <c r="F130" s="113">
        <f ca="1">IFERROR((lifespans_all!F129*DTE_mission_minutes!F51)*POWER(1+(Settings!$C$123/100),F$1-2021),"-")</f>
        <v>7268.6265421935896</v>
      </c>
      <c r="G130" s="113">
        <f ca="1">IFERROR((lifespans_all!G129*DTE_mission_minutes!G51)*POWER(1+(Settings!$C$123/100),G$1-2021),"-")</f>
        <v>6950.6241309726202</v>
      </c>
      <c r="H130" s="113">
        <f ca="1">IFERROR((lifespans_all!H129*DTE_mission_minutes!H51)*POWER(1+(Settings!$C$123/100),H$1-2021),"-")</f>
        <v>6616.9941726859342</v>
      </c>
      <c r="I130" s="113">
        <f ca="1">IFERROR((lifespans_all!I129*DTE_mission_minutes!I51)*POWER(1+(Settings!$C$123/100),I$1-2021),"-")</f>
        <v>6267.238766415393</v>
      </c>
      <c r="J130" s="113">
        <f ca="1">IFERROR((lifespans_all!J129*DTE_mission_minutes!J51)*POWER(1+(Settings!$C$123/100),J$1-2021),"-")</f>
        <v>5900.8463462249538</v>
      </c>
      <c r="K130" s="113">
        <f ca="1">IFERROR((lifespans_all!K129*DTE_mission_minutes!K51)*POWER(1+(Settings!$C$123/100),K$1-2021),"-")</f>
        <v>5517.2913337203317</v>
      </c>
      <c r="L130" s="113">
        <f ca="1">IFERROR((lifespans_all!L129*DTE_mission_minutes!L51)*POWER(1+(Settings!$C$123/100),L$1-2021),"-")</f>
        <v>5116.0337821770345</v>
      </c>
      <c r="M130" s="113">
        <f ca="1">IFERROR((lifespans_all!M129*DTE_mission_minutes!M51)*POWER(1+(Settings!$C$123/100),M$1-2021),"-")</f>
        <v>5218.3544578205756</v>
      </c>
      <c r="N130" s="113">
        <f ca="1">IFERROR((lifespans_all!N129*DTE_mission_minutes!N51)*POWER(1+(Settings!$C$123/100),N$1-2021),"-")</f>
        <v>5322.7215469769862</v>
      </c>
      <c r="O130" s="113">
        <f ca="1">IFERROR((lifespans_all!O129*DTE_mission_minutes!O51)*POWER(1+(Settings!$C$123/100),O$1-2021),"-")</f>
        <v>5429.1759779165268</v>
      </c>
      <c r="P130" s="113">
        <f ca="1">IFERROR((lifespans_all!P129*DTE_mission_minutes!P51)*POWER(1+(Settings!$C$123/100),P$1-2021),"-")</f>
        <v>5537.7594974748572</v>
      </c>
      <c r="Q130" s="113">
        <f ca="1">IFERROR((lifespans_all!Q129*DTE_mission_minutes!Q51)*POWER(1+(Settings!$C$123/100),Q$1-2021),"-")</f>
        <v>5648.5146874243546</v>
      </c>
      <c r="R130" s="113">
        <f ca="1">IFERROR((lifespans_all!R129*DTE_mission_minutes!R51)*POWER(1+(Settings!$C$123/100),R$1-2021),"-")</f>
        <v>5761.48498117284</v>
      </c>
      <c r="S130" s="113">
        <f ca="1">IFERROR((lifespans_all!S129*DTE_mission_minutes!S51)*POWER(1+(Settings!$C$123/100),S$1-2021),"-")</f>
        <v>5876.7146807962981</v>
      </c>
      <c r="T130" s="113">
        <f ca="1">IFERROR((lifespans_all!T129*DTE_mission_minutes!T51)*POWER(1+(Settings!$C$123/100),T$1-2021),"-")</f>
        <v>5994.2489744122249</v>
      </c>
      <c r="U130" s="113">
        <f ca="1">IFERROR((lifespans_all!U129*DTE_mission_minutes!U51)*POWER(1+(Settings!$C$123/100),U$1-2021),"-")</f>
        <v>6114.1339539004684</v>
      </c>
      <c r="V130" s="113">
        <f ca="1">IFERROR((lifespans_all!V129*DTE_mission_minutes!V51)*POWER(1+(Settings!$C$123/100),V$1-2021),"-")</f>
        <v>6236.4166329784775</v>
      </c>
    </row>
    <row r="131" spans="1:22" x14ac:dyDescent="0.25">
      <c r="A131" s="27" t="str">
        <f t="shared" si="14"/>
        <v>New</v>
      </c>
      <c r="B131" s="27" t="str">
        <f t="shared" si="14"/>
        <v>Deep Space Robotic</v>
      </c>
      <c r="C131" s="113" t="str">
        <f ca="1">IFERROR((lifespans_all!C130*DTE_mission_minutes!C52)*POWER(1+(Settings!$C$123/100),C$1-2021),"-")</f>
        <v>-</v>
      </c>
      <c r="D131" s="113" t="str">
        <f ca="1">IFERROR((lifespans_all!D130*DTE_mission_minutes!D52)*POWER(1+(Settings!$C$123/100),D$1-2021),"-")</f>
        <v>-</v>
      </c>
      <c r="E131" s="113" t="str">
        <f ca="1">IFERROR((lifespans_all!E130*DTE_mission_minutes!E52)*POWER(1+(Settings!$C$123/100),E$1-2021),"-")</f>
        <v>-</v>
      </c>
      <c r="F131" s="113" t="str">
        <f ca="1">IFERROR((lifespans_all!F130*DTE_mission_minutes!F52)*POWER(1+(Settings!$C$123/100),F$1-2021),"-")</f>
        <v>-</v>
      </c>
      <c r="G131" s="113" t="str">
        <f ca="1">IFERROR((lifespans_all!G130*DTE_mission_minutes!G52)*POWER(1+(Settings!$C$123/100),G$1-2021),"-")</f>
        <v>-</v>
      </c>
      <c r="H131" s="113" t="str">
        <f ca="1">IFERROR((lifespans_all!H130*DTE_mission_minutes!H52)*POWER(1+(Settings!$C$123/100),H$1-2021),"-")</f>
        <v>-</v>
      </c>
      <c r="I131" s="113" t="str">
        <f ca="1">IFERROR((lifespans_all!I130*DTE_mission_minutes!I52)*POWER(1+(Settings!$C$123/100),I$1-2021),"-")</f>
        <v>-</v>
      </c>
      <c r="J131" s="113" t="str">
        <f ca="1">IFERROR((lifespans_all!J130*DTE_mission_minutes!J52)*POWER(1+(Settings!$C$123/100),J$1-2021),"-")</f>
        <v>-</v>
      </c>
      <c r="K131" s="113" t="str">
        <f ca="1">IFERROR((lifespans_all!K130*DTE_mission_minutes!K52)*POWER(1+(Settings!$C$123/100),K$1-2021),"-")</f>
        <v>-</v>
      </c>
      <c r="L131" s="113" t="str">
        <f ca="1">IFERROR((lifespans_all!L130*DTE_mission_minutes!L52)*POWER(1+(Settings!$C$123/100),L$1-2021),"-")</f>
        <v>-</v>
      </c>
      <c r="M131" s="113" t="str">
        <f ca="1">IFERROR((lifespans_all!M130*DTE_mission_minutes!M52)*POWER(1+(Settings!$C$123/100),M$1-2021),"-")</f>
        <v>-</v>
      </c>
      <c r="N131" s="113" t="str">
        <f ca="1">IFERROR((lifespans_all!N130*DTE_mission_minutes!N52)*POWER(1+(Settings!$C$123/100),N$1-2021),"-")</f>
        <v>-</v>
      </c>
      <c r="O131" s="113" t="str">
        <f ca="1">IFERROR((lifespans_all!O130*DTE_mission_minutes!O52)*POWER(1+(Settings!$C$123/100),O$1-2021),"-")</f>
        <v>-</v>
      </c>
      <c r="P131" s="113" t="str">
        <f ca="1">IFERROR((lifespans_all!P130*DTE_mission_minutes!P52)*POWER(1+(Settings!$C$123/100),P$1-2021),"-")</f>
        <v>-</v>
      </c>
      <c r="Q131" s="113" t="str">
        <f ca="1">IFERROR((lifespans_all!Q130*DTE_mission_minutes!Q52)*POWER(1+(Settings!$C$123/100),Q$1-2021),"-")</f>
        <v>-</v>
      </c>
      <c r="R131" s="113" t="str">
        <f ca="1">IFERROR((lifespans_all!R130*DTE_mission_minutes!R52)*POWER(1+(Settings!$C$123/100),R$1-2021),"-")</f>
        <v>-</v>
      </c>
      <c r="S131" s="113" t="str">
        <f ca="1">IFERROR((lifespans_all!S130*DTE_mission_minutes!S52)*POWER(1+(Settings!$C$123/100),S$1-2021),"-")</f>
        <v>-</v>
      </c>
      <c r="T131" s="113" t="str">
        <f ca="1">IFERROR((lifespans_all!T130*DTE_mission_minutes!T52)*POWER(1+(Settings!$C$123/100),T$1-2021),"-")</f>
        <v>-</v>
      </c>
      <c r="U131" s="113" t="str">
        <f ca="1">IFERROR((lifespans_all!U130*DTE_mission_minutes!U52)*POWER(1+(Settings!$C$123/100),U$1-2021),"-")</f>
        <v>-</v>
      </c>
      <c r="V131" s="113" t="str">
        <f ca="1">IFERROR((lifespans_all!V130*DTE_mission_minutes!V52)*POWER(1+(Settings!$C$123/100),V$1-2021),"-")</f>
        <v>-</v>
      </c>
    </row>
    <row r="132" spans="1:22" x14ac:dyDescent="0.25">
      <c r="A132" s="27" t="str">
        <f t="shared" si="14"/>
        <v>New</v>
      </c>
      <c r="B132" s="27" t="str">
        <f t="shared" si="14"/>
        <v>Near Earth Robotic - Low Latency &amp; Complex Needs</v>
      </c>
      <c r="C132" s="113">
        <f ca="1">IFERROR((lifespans_all!C131*DTE_mission_minutes!C53)*POWER(1+(Settings!$C$123/100),C$1-2021),"-")</f>
        <v>0</v>
      </c>
      <c r="D132" s="113">
        <f ca="1">IFERROR((lifespans_all!D131*DTE_mission_minutes!D53)*POWER(1+(Settings!$C$123/100),D$1-2021),"-")</f>
        <v>0</v>
      </c>
      <c r="E132" s="113">
        <f ca="1">IFERROR((lifespans_all!E131*DTE_mission_minutes!E53)*POWER(1+(Settings!$C$123/100),E$1-2021),"-")</f>
        <v>0</v>
      </c>
      <c r="F132" s="113">
        <f ca="1">IFERROR((lifespans_all!F131*DTE_mission_minutes!F53)*POWER(1+(Settings!$C$123/100),F$1-2021),"-")</f>
        <v>0</v>
      </c>
      <c r="G132" s="113">
        <f ca="1">IFERROR((lifespans_all!G131*DTE_mission_minutes!G53)*POWER(1+(Settings!$C$123/100),G$1-2021),"-")</f>
        <v>0</v>
      </c>
      <c r="H132" s="113">
        <f ca="1">IFERROR((lifespans_all!H131*DTE_mission_minutes!H53)*POWER(1+(Settings!$C$123/100),H$1-2021),"-")</f>
        <v>0</v>
      </c>
      <c r="I132" s="113">
        <f ca="1">IFERROR((lifespans_all!I131*DTE_mission_minutes!I53)*POWER(1+(Settings!$C$123/100),I$1-2021),"-")</f>
        <v>0</v>
      </c>
      <c r="J132" s="113">
        <f ca="1">IFERROR((lifespans_all!J131*DTE_mission_minutes!J53)*POWER(1+(Settings!$C$123/100),J$1-2021),"-")</f>
        <v>0</v>
      </c>
      <c r="K132" s="113">
        <f ca="1">IFERROR((lifespans_all!K131*DTE_mission_minutes!K53)*POWER(1+(Settings!$C$123/100),K$1-2021),"-")</f>
        <v>0</v>
      </c>
      <c r="L132" s="113">
        <f ca="1">IFERROR((lifespans_all!L131*DTE_mission_minutes!L53)*POWER(1+(Settings!$C$123/100),L$1-2021),"-")</f>
        <v>0</v>
      </c>
      <c r="M132" s="113">
        <f ca="1">IFERROR((lifespans_all!M131*DTE_mission_minutes!M53)*POWER(1+(Settings!$C$123/100),M$1-2021),"-")</f>
        <v>0</v>
      </c>
      <c r="N132" s="113">
        <f ca="1">IFERROR((lifespans_all!N131*DTE_mission_minutes!N53)*POWER(1+(Settings!$C$123/100),N$1-2021),"-")</f>
        <v>0</v>
      </c>
      <c r="O132" s="113">
        <f ca="1">IFERROR((lifespans_all!O131*DTE_mission_minutes!O53)*POWER(1+(Settings!$C$123/100),O$1-2021),"-")</f>
        <v>0</v>
      </c>
      <c r="P132" s="113">
        <f ca="1">IFERROR((lifespans_all!P131*DTE_mission_minutes!P53)*POWER(1+(Settings!$C$123/100),P$1-2021),"-")</f>
        <v>0</v>
      </c>
      <c r="Q132" s="113">
        <f ca="1">IFERROR((lifespans_all!Q131*DTE_mission_minutes!Q53)*POWER(1+(Settings!$C$123/100),Q$1-2021),"-")</f>
        <v>0</v>
      </c>
      <c r="R132" s="113">
        <f ca="1">IFERROR((lifespans_all!R131*DTE_mission_minutes!R53)*POWER(1+(Settings!$C$123/100),R$1-2021),"-")</f>
        <v>0</v>
      </c>
      <c r="S132" s="113">
        <f ca="1">IFERROR((lifespans_all!S131*DTE_mission_minutes!S53)*POWER(1+(Settings!$C$123/100),S$1-2021),"-")</f>
        <v>0</v>
      </c>
      <c r="T132" s="113">
        <f ca="1">IFERROR((lifespans_all!T131*DTE_mission_minutes!T53)*POWER(1+(Settings!$C$123/100),T$1-2021),"-")</f>
        <v>0</v>
      </c>
      <c r="U132" s="113">
        <f ca="1">IFERROR((lifespans_all!U131*DTE_mission_minutes!U53)*POWER(1+(Settings!$C$123/100),U$1-2021),"-")</f>
        <v>0</v>
      </c>
      <c r="V132" s="113">
        <f ca="1">IFERROR((lifespans_all!V131*DTE_mission_minutes!V53)*POWER(1+(Settings!$C$123/100),V$1-2021),"-")</f>
        <v>0</v>
      </c>
    </row>
    <row r="133" spans="1:22" x14ac:dyDescent="0.25">
      <c r="A133" s="27" t="str">
        <f t="shared" si="14"/>
        <v>New</v>
      </c>
      <c r="B133" s="27" t="str">
        <f t="shared" si="14"/>
        <v>Mission Operations</v>
      </c>
      <c r="C133" s="113" t="str">
        <f ca="1">IFERROR((lifespans_all!C132*DTE_mission_minutes!C54)*POWER(1+(Settings!$C$123/100),C$1-2021),"-")</f>
        <v>-</v>
      </c>
      <c r="D133" s="113" t="str">
        <f ca="1">IFERROR((lifespans_all!D132*DTE_mission_minutes!D54)*POWER(1+(Settings!$C$123/100),D$1-2021),"-")</f>
        <v>-</v>
      </c>
      <c r="E133" s="113" t="str">
        <f ca="1">IFERROR((lifespans_all!E132*DTE_mission_minutes!E54)*POWER(1+(Settings!$C$123/100),E$1-2021),"-")</f>
        <v>-</v>
      </c>
      <c r="F133" s="113" t="str">
        <f ca="1">IFERROR((lifespans_all!F132*DTE_mission_minutes!F54)*POWER(1+(Settings!$C$123/100),F$1-2021),"-")</f>
        <v>-</v>
      </c>
      <c r="G133" s="113" t="str">
        <f ca="1">IFERROR((lifespans_all!G132*DTE_mission_minutes!G54)*POWER(1+(Settings!$C$123/100),G$1-2021),"-")</f>
        <v>-</v>
      </c>
      <c r="H133" s="113" t="str">
        <f ca="1">IFERROR((lifespans_all!H132*DTE_mission_minutes!H54)*POWER(1+(Settings!$C$123/100),H$1-2021),"-")</f>
        <v>-</v>
      </c>
      <c r="I133" s="113" t="str">
        <f ca="1">IFERROR((lifespans_all!I132*DTE_mission_minutes!I54)*POWER(1+(Settings!$C$123/100),I$1-2021),"-")</f>
        <v>-</v>
      </c>
      <c r="J133" s="113" t="str">
        <f ca="1">IFERROR((lifespans_all!J132*DTE_mission_minutes!J54)*POWER(1+(Settings!$C$123/100),J$1-2021),"-")</f>
        <v>-</v>
      </c>
      <c r="K133" s="113" t="str">
        <f ca="1">IFERROR((lifespans_all!K132*DTE_mission_minutes!K54)*POWER(1+(Settings!$C$123/100),K$1-2021),"-")</f>
        <v>-</v>
      </c>
      <c r="L133" s="113" t="str">
        <f ca="1">IFERROR((lifespans_all!L132*DTE_mission_minutes!L54)*POWER(1+(Settings!$C$123/100),L$1-2021),"-")</f>
        <v>-</v>
      </c>
      <c r="M133" s="113" t="str">
        <f ca="1">IFERROR((lifespans_all!M132*DTE_mission_minutes!M54)*POWER(1+(Settings!$C$123/100),M$1-2021),"-")</f>
        <v>-</v>
      </c>
      <c r="N133" s="113" t="str">
        <f ca="1">IFERROR((lifespans_all!N132*DTE_mission_minutes!N54)*POWER(1+(Settings!$C$123/100),N$1-2021),"-")</f>
        <v>-</v>
      </c>
      <c r="O133" s="113" t="str">
        <f ca="1">IFERROR((lifespans_all!O132*DTE_mission_minutes!O54)*POWER(1+(Settings!$C$123/100),O$1-2021),"-")</f>
        <v>-</v>
      </c>
      <c r="P133" s="113" t="str">
        <f ca="1">IFERROR((lifespans_all!P132*DTE_mission_minutes!P54)*POWER(1+(Settings!$C$123/100),P$1-2021),"-")</f>
        <v>-</v>
      </c>
      <c r="Q133" s="113" t="str">
        <f ca="1">IFERROR((lifespans_all!Q132*DTE_mission_minutes!Q54)*POWER(1+(Settings!$C$123/100),Q$1-2021),"-")</f>
        <v>-</v>
      </c>
      <c r="R133" s="113" t="str">
        <f ca="1">IFERROR((lifespans_all!R132*DTE_mission_minutes!R54)*POWER(1+(Settings!$C$123/100),R$1-2021),"-")</f>
        <v>-</v>
      </c>
      <c r="S133" s="113" t="str">
        <f ca="1">IFERROR((lifespans_all!S132*DTE_mission_minutes!S54)*POWER(1+(Settings!$C$123/100),S$1-2021),"-")</f>
        <v>-</v>
      </c>
      <c r="T133" s="113" t="str">
        <f ca="1">IFERROR((lifespans_all!T132*DTE_mission_minutes!T54)*POWER(1+(Settings!$C$123/100),T$1-2021),"-")</f>
        <v>-</v>
      </c>
      <c r="U133" s="113" t="str">
        <f ca="1">IFERROR((lifespans_all!U132*DTE_mission_minutes!U54)*POWER(1+(Settings!$C$123/100),U$1-2021),"-")</f>
        <v>-</v>
      </c>
      <c r="V133" s="113" t="str">
        <f ca="1">IFERROR((lifespans_all!V132*DTE_mission_minutes!V54)*POWER(1+(Settings!$C$123/100),V$1-2021),"-")</f>
        <v>-</v>
      </c>
    </row>
    <row r="134" spans="1:22" x14ac:dyDescent="0.25">
      <c r="A134" s="27" t="str">
        <f t="shared" si="14"/>
        <v>New</v>
      </c>
      <c r="B134" s="27" t="str">
        <f t="shared" si="14"/>
        <v>Launch Events</v>
      </c>
      <c r="C134" s="113" t="str">
        <f>IFERROR((lifespans_all!C133*DTE_mission_minutes!C55)*POWER(1+(Settings!$C$123/100),C$1-2021),"-")</f>
        <v>-</v>
      </c>
      <c r="D134" s="113" t="str">
        <f>IFERROR((lifespans_all!D133*DTE_mission_minutes!D55)*POWER(1+(Settings!$C$123/100),D$1-2021),"-")</f>
        <v>-</v>
      </c>
      <c r="E134" s="113" t="str">
        <f>IFERROR((lifespans_all!E133*DTE_mission_minutes!E55)*POWER(1+(Settings!$C$123/100),E$1-2021),"-")</f>
        <v>-</v>
      </c>
      <c r="F134" s="113" t="str">
        <f>IFERROR((lifespans_all!F133*DTE_mission_minutes!F55)*POWER(1+(Settings!$C$123/100),F$1-2021),"-")</f>
        <v>-</v>
      </c>
      <c r="G134" s="113" t="str">
        <f>IFERROR((lifespans_all!G133*DTE_mission_minutes!G55)*POWER(1+(Settings!$C$123/100),G$1-2021),"-")</f>
        <v>-</v>
      </c>
      <c r="H134" s="113" t="str">
        <f>IFERROR((lifespans_all!H133*DTE_mission_minutes!H55)*POWER(1+(Settings!$C$123/100),H$1-2021),"-")</f>
        <v>-</v>
      </c>
      <c r="I134" s="113" t="str">
        <f>IFERROR((lifespans_all!I133*DTE_mission_minutes!I55)*POWER(1+(Settings!$C$123/100),I$1-2021),"-")</f>
        <v>-</v>
      </c>
      <c r="J134" s="113" t="str">
        <f>IFERROR((lifespans_all!J133*DTE_mission_minutes!J55)*POWER(1+(Settings!$C$123/100),J$1-2021),"-")</f>
        <v>-</v>
      </c>
      <c r="K134" s="113" t="str">
        <f>IFERROR((lifespans_all!K133*DTE_mission_minutes!K55)*POWER(1+(Settings!$C$123/100),K$1-2021),"-")</f>
        <v>-</v>
      </c>
      <c r="L134" s="113" t="str">
        <f>IFERROR((lifespans_all!L133*DTE_mission_minutes!L55)*POWER(1+(Settings!$C$123/100),L$1-2021),"-")</f>
        <v>-</v>
      </c>
      <c r="M134" s="113" t="str">
        <f>IFERROR((lifespans_all!M133*DTE_mission_minutes!M55)*POWER(1+(Settings!$C$123/100),M$1-2021),"-")</f>
        <v>-</v>
      </c>
      <c r="N134" s="113" t="str">
        <f>IFERROR((lifespans_all!N133*DTE_mission_minutes!N55)*POWER(1+(Settings!$C$123/100),N$1-2021),"-")</f>
        <v>-</v>
      </c>
      <c r="O134" s="113" t="str">
        <f>IFERROR((lifespans_all!O133*DTE_mission_minutes!O55)*POWER(1+(Settings!$C$123/100),O$1-2021),"-")</f>
        <v>-</v>
      </c>
      <c r="P134" s="113" t="str">
        <f>IFERROR((lifespans_all!P133*DTE_mission_minutes!P55)*POWER(1+(Settings!$C$123/100),P$1-2021),"-")</f>
        <v>-</v>
      </c>
      <c r="Q134" s="113" t="str">
        <f>IFERROR((lifespans_all!Q133*DTE_mission_minutes!Q55)*POWER(1+(Settings!$C$123/100),Q$1-2021),"-")</f>
        <v>-</v>
      </c>
      <c r="R134" s="113" t="str">
        <f>IFERROR((lifespans_all!R133*DTE_mission_minutes!R55)*POWER(1+(Settings!$C$123/100),R$1-2021),"-")</f>
        <v>-</v>
      </c>
      <c r="S134" s="113" t="str">
        <f>IFERROR((lifespans_all!S133*DTE_mission_minutes!S55)*POWER(1+(Settings!$C$123/100),S$1-2021),"-")</f>
        <v>-</v>
      </c>
      <c r="T134" s="113" t="str">
        <f>IFERROR((lifespans_all!T133*DTE_mission_minutes!T55)*POWER(1+(Settings!$C$123/100),T$1-2021),"-")</f>
        <v>-</v>
      </c>
      <c r="U134" s="113" t="str">
        <f>IFERROR((lifespans_all!U133*DTE_mission_minutes!U55)*POWER(1+(Settings!$C$123/100),U$1-2021),"-")</f>
        <v>-</v>
      </c>
      <c r="V134" s="113" t="str">
        <f>IFERROR((lifespans_all!V133*DTE_mission_minutes!V55)*POWER(1+(Settings!$C$123/100),V$1-2021),"-")</f>
        <v>-</v>
      </c>
    </row>
    <row r="135" spans="1:22" x14ac:dyDescent="0.25">
      <c r="A135" s="27" t="str">
        <f t="shared" si="14"/>
        <v>New</v>
      </c>
      <c r="B135" s="27" t="str">
        <f t="shared" si="14"/>
        <v>Terrestrial &amp; Aerial</v>
      </c>
      <c r="C135" s="113">
        <f ca="1">IFERROR((lifespans_all!C134*DTE_mission_minutes!C56)*POWER(1+(Settings!$C$123/100),C$1-2021),"-")</f>
        <v>-26836.151351000004</v>
      </c>
      <c r="D135" s="113">
        <f ca="1">IFERROR((lifespans_all!D134*DTE_mission_minutes!D56)*POWER(1+(Settings!$C$123/100),D$1-2021),"-")</f>
        <v>36497.165837360015</v>
      </c>
      <c r="E135" s="113">
        <f ca="1">IFERROR((lifespans_all!E134*DTE_mission_minutes!E56)*POWER(1+(Settings!$C$123/100),E$1-2021),"-")</f>
        <v>9306.7772885268114</v>
      </c>
      <c r="F135" s="113">
        <f ca="1">IFERROR((lifespans_all!F134*DTE_mission_minutes!F56)*POWER(1+(Settings!$C$123/100),F$1-2021),"-")</f>
        <v>-18985.825668594669</v>
      </c>
      <c r="G135" s="113">
        <f ca="1">IFERROR((lifespans_all!G134*DTE_mission_minutes!G56)*POWER(1+(Settings!$C$123/100),G$1-2021),"-")</f>
        <v>-48413.855454916426</v>
      </c>
      <c r="H135" s="113">
        <f ca="1">IFERROR((lifespans_all!H134*DTE_mission_minutes!H56)*POWER(1+(Settings!$C$123/100),H$1-2021),"-")</f>
        <v>19752.853025605895</v>
      </c>
      <c r="I135" s="113">
        <f ca="1">IFERROR((lifespans_all!I134*DTE_mission_minutes!I56)*POWER(1+(Settings!$C$123/100),I$1-2021),"-")</f>
        <v>-10073.955043059019</v>
      </c>
      <c r="J135" s="113">
        <f ca="1">IFERROR((lifespans_all!J134*DTE_mission_minutes!J56)*POWER(1+(Settings!$C$123/100),J$1-2021),"-")</f>
        <v>-41101.736575680741</v>
      </c>
      <c r="K135" s="113">
        <f ca="1">IFERROR((lifespans_all!K134*DTE_mission_minutes!K56)*POWER(1+(Settings!$C$123/100),K$1-2021),"-")</f>
        <v>-73366.599787590123</v>
      </c>
      <c r="L135" s="113">
        <f ca="1">IFERROR((lifespans_all!L134*DTE_mission_minutes!L56)*POWER(1+(Settings!$C$123/100),L$1-2021),"-")</f>
        <v>-106905.6168333456</v>
      </c>
      <c r="M135" s="113">
        <f ca="1">IFERROR((lifespans_all!M134*DTE_mission_minutes!M56)*POWER(1+(Settings!$C$123/100),M$1-2021),"-")</f>
        <v>-109043.72917001251</v>
      </c>
      <c r="N135" s="113">
        <f ca="1">IFERROR((lifespans_all!N134*DTE_mission_minutes!N56)*POWER(1+(Settings!$C$123/100),N$1-2021),"-")</f>
        <v>-111224.60375341274</v>
      </c>
      <c r="O135" s="113">
        <f ca="1">IFERROR((lifespans_all!O134*DTE_mission_minutes!O56)*POWER(1+(Settings!$C$123/100),O$1-2021),"-")</f>
        <v>-113449.09582848102</v>
      </c>
      <c r="P135" s="113">
        <f ca="1">IFERROR((lifespans_all!P134*DTE_mission_minutes!P56)*POWER(1+(Settings!$C$123/100),P$1-2021),"-")</f>
        <v>-115718.07774505063</v>
      </c>
      <c r="Q135" s="113">
        <f ca="1">IFERROR((lifespans_all!Q134*DTE_mission_minutes!Q56)*POWER(1+(Settings!$C$123/100),Q$1-2021),"-")</f>
        <v>-118032.43929995166</v>
      </c>
      <c r="R135" s="113">
        <f ca="1">IFERROR((lifespans_all!R134*DTE_mission_minutes!R56)*POWER(1+(Settings!$C$123/100),R$1-2021),"-")</f>
        <v>-120393.08808595066</v>
      </c>
      <c r="S135" s="113">
        <f ca="1">IFERROR((lifespans_all!S134*DTE_mission_minutes!S56)*POWER(1+(Settings!$C$123/100),S$1-2021),"-")</f>
        <v>-122800.94984766969</v>
      </c>
      <c r="T135" s="113">
        <f ca="1">IFERROR((lifespans_all!T134*DTE_mission_minutes!T56)*POWER(1+(Settings!$C$123/100),T$1-2021),"-")</f>
        <v>-125256.96884462309</v>
      </c>
      <c r="U135" s="113">
        <f ca="1">IFERROR((lifespans_all!U134*DTE_mission_minutes!U56)*POWER(1+(Settings!$C$123/100),U$1-2021),"-")</f>
        <v>-127762.10822151553</v>
      </c>
      <c r="V135" s="113">
        <f ca="1">IFERROR((lifespans_all!V134*DTE_mission_minutes!V56)*POWER(1+(Settings!$C$123/100),V$1-2021),"-")</f>
        <v>-130317.35038594584</v>
      </c>
    </row>
    <row r="136" spans="1:22" x14ac:dyDescent="0.25">
      <c r="C136" s="3"/>
      <c r="D136" s="3"/>
      <c r="E136" s="3"/>
      <c r="F136" s="3"/>
      <c r="G136" s="3"/>
      <c r="H136" s="3"/>
      <c r="I136" s="3"/>
      <c r="J136" s="3"/>
      <c r="K136" s="3"/>
      <c r="L136" s="3"/>
      <c r="M136" s="3"/>
      <c r="N136" s="3"/>
      <c r="O136" s="3"/>
      <c r="P136" s="3"/>
      <c r="Q136" s="3"/>
      <c r="R136" s="3"/>
      <c r="S136" s="3"/>
      <c r="T136" s="3"/>
      <c r="U136" s="3"/>
      <c r="V136" s="3"/>
    </row>
    <row r="137" spans="1:22" x14ac:dyDescent="0.25">
      <c r="C137" s="29">
        <f t="shared" ref="C137:V137" ca="1" si="15">SUM(C81:C135)</f>
        <v>1782228.3938537375</v>
      </c>
      <c r="D137" s="29">
        <f t="shared" ca="1" si="15"/>
        <v>1676429.0153154428</v>
      </c>
      <c r="E137" s="29">
        <f t="shared" ca="1" si="15"/>
        <v>1543635.9348761712</v>
      </c>
      <c r="F137" s="29">
        <f t="shared" ca="1" si="15"/>
        <v>1452283.7097310484</v>
      </c>
      <c r="G137" s="29">
        <f t="shared" ca="1" si="15"/>
        <v>1577009.8746748485</v>
      </c>
      <c r="H137" s="29">
        <f t="shared" ca="1" si="15"/>
        <v>1669400.7830538971</v>
      </c>
      <c r="I137" s="29">
        <f t="shared" ca="1" si="15"/>
        <v>1673224.1744275177</v>
      </c>
      <c r="J137" s="29">
        <f t="shared" ca="1" si="15"/>
        <v>1783088.8044999146</v>
      </c>
      <c r="K137" s="29">
        <f t="shared" ca="1" si="15"/>
        <v>1838519.5420624048</v>
      </c>
      <c r="L137" s="29">
        <f t="shared" ca="1" si="15"/>
        <v>1895773.4328806289</v>
      </c>
      <c r="M137" s="29">
        <f t="shared" ca="1" si="15"/>
        <v>2327401.2534523867</v>
      </c>
      <c r="N137" s="29">
        <f t="shared" ca="1" si="15"/>
        <v>2358163.7353043067</v>
      </c>
      <c r="O137" s="29">
        <f t="shared" ca="1" si="15"/>
        <v>2389541.4667932661</v>
      </c>
      <c r="P137" s="29">
        <f t="shared" ca="1" si="15"/>
        <v>2421546.7529120049</v>
      </c>
      <c r="Q137" s="29">
        <f t="shared" ca="1" si="15"/>
        <v>2454192.144753118</v>
      </c>
      <c r="R137" s="29">
        <f t="shared" ca="1" si="15"/>
        <v>2487490.4444310525</v>
      </c>
      <c r="S137" s="29">
        <f t="shared" ca="1" si="15"/>
        <v>2521454.7101025474</v>
      </c>
      <c r="T137" s="29">
        <f t="shared" ca="1" si="15"/>
        <v>2556098.2610874712</v>
      </c>
      <c r="U137" s="29">
        <f t="shared" ca="1" si="15"/>
        <v>2591434.6830920931</v>
      </c>
      <c r="V137" s="29">
        <f t="shared" ca="1" si="15"/>
        <v>2627477.8335368079</v>
      </c>
    </row>
    <row r="139" spans="1:22" ht="14.4" thickBot="1" x14ac:dyDescent="0.3">
      <c r="B139" s="3" t="s">
        <v>92</v>
      </c>
      <c r="L139" s="54"/>
      <c r="M139" s="54"/>
    </row>
    <row r="140" spans="1:22" x14ac:dyDescent="0.25">
      <c r="B140" s="62" t="s">
        <v>98</v>
      </c>
      <c r="C140" s="82">
        <f>C80</f>
        <v>2021</v>
      </c>
      <c r="D140" s="82">
        <f t="shared" ref="D140:V140" si="16">D80</f>
        <v>2022</v>
      </c>
      <c r="E140" s="82">
        <f t="shared" si="16"/>
        <v>2023</v>
      </c>
      <c r="F140" s="82">
        <f t="shared" si="16"/>
        <v>2024</v>
      </c>
      <c r="G140" s="82">
        <f t="shared" si="16"/>
        <v>2025</v>
      </c>
      <c r="H140" s="82">
        <f t="shared" si="16"/>
        <v>2026</v>
      </c>
      <c r="I140" s="82">
        <f t="shared" si="16"/>
        <v>2027</v>
      </c>
      <c r="J140" s="82">
        <f t="shared" si="16"/>
        <v>2028</v>
      </c>
      <c r="K140" s="82">
        <f t="shared" si="16"/>
        <v>2029</v>
      </c>
      <c r="L140" s="82">
        <f t="shared" si="16"/>
        <v>2030</v>
      </c>
      <c r="M140" s="82">
        <f t="shared" si="16"/>
        <v>2031</v>
      </c>
      <c r="N140" s="82">
        <f t="shared" si="16"/>
        <v>2032</v>
      </c>
      <c r="O140" s="82">
        <f t="shared" si="16"/>
        <v>2033</v>
      </c>
      <c r="P140" s="82">
        <f t="shared" si="16"/>
        <v>2034</v>
      </c>
      <c r="Q140" s="82">
        <f t="shared" si="16"/>
        <v>2035</v>
      </c>
      <c r="R140" s="82">
        <f t="shared" si="16"/>
        <v>2036</v>
      </c>
      <c r="S140" s="82">
        <f t="shared" si="16"/>
        <v>2037</v>
      </c>
      <c r="T140" s="82">
        <f t="shared" si="16"/>
        <v>2038</v>
      </c>
      <c r="U140" s="82">
        <f t="shared" si="16"/>
        <v>2039</v>
      </c>
      <c r="V140" s="82">
        <f t="shared" si="16"/>
        <v>2040</v>
      </c>
    </row>
    <row r="141" spans="1:22" x14ac:dyDescent="0.25">
      <c r="B141" s="39" t="s">
        <v>59</v>
      </c>
      <c r="C141" s="40">
        <f ca="1">SUMIF($B81:$B135,$B141,C$81:C$135)</f>
        <v>643753.5802638334</v>
      </c>
      <c r="D141" s="40">
        <f t="shared" ref="D141:V141" ca="1" si="17">SUMIF($B81:$B135,$B141,D$81:D$135)</f>
        <v>589950.40955982008</v>
      </c>
      <c r="E141" s="40">
        <f t="shared" ca="1" si="17"/>
        <v>533051.03244925244</v>
      </c>
      <c r="F141" s="40">
        <f t="shared" ca="1" si="17"/>
        <v>476421.53845104983</v>
      </c>
      <c r="G141" s="40">
        <f t="shared" ca="1" si="17"/>
        <v>416337.15380274138</v>
      </c>
      <c r="H141" s="40">
        <f t="shared" ca="1" si="17"/>
        <v>353936.78923707985</v>
      </c>
      <c r="I141" s="40">
        <f t="shared" ca="1" si="17"/>
        <v>289151.83931123058</v>
      </c>
      <c r="J141" s="40">
        <f t="shared" ca="1" si="17"/>
        <v>221911.88075661246</v>
      </c>
      <c r="K141" s="40">
        <f t="shared" ca="1" si="17"/>
        <v>152144.62720804475</v>
      </c>
      <c r="L141" s="40">
        <f t="shared" ca="1" si="17"/>
        <v>79775.882849191432</v>
      </c>
      <c r="M141" s="40">
        <f t="shared" ca="1" si="17"/>
        <v>477143.51197402511</v>
      </c>
      <c r="N141" s="40">
        <f t="shared" ca="1" si="17"/>
        <v>472960.59855008346</v>
      </c>
      <c r="O141" s="40">
        <f t="shared" ca="1" si="17"/>
        <v>468694.02685766283</v>
      </c>
      <c r="P141" s="40">
        <f t="shared" ca="1" si="17"/>
        <v>464342.12373139389</v>
      </c>
      <c r="Q141" s="40">
        <f t="shared" ca="1" si="17"/>
        <v>459903.1825425995</v>
      </c>
      <c r="R141" s="40">
        <f t="shared" ca="1" si="17"/>
        <v>455375.46253002936</v>
      </c>
      <c r="S141" s="40">
        <f t="shared" ca="1" si="17"/>
        <v>450757.18811720773</v>
      </c>
      <c r="T141" s="40">
        <f t="shared" ca="1" si="17"/>
        <v>446046.54821612959</v>
      </c>
      <c r="U141" s="40">
        <f t="shared" ca="1" si="17"/>
        <v>441241.69551703002</v>
      </c>
      <c r="V141" s="40">
        <f t="shared" ca="1" si="17"/>
        <v>436340.74576394842</v>
      </c>
    </row>
    <row r="142" spans="1:22" x14ac:dyDescent="0.25">
      <c r="B142" s="39" t="s">
        <v>57</v>
      </c>
      <c r="C142" s="40">
        <f ca="1">SUMIF($B81:$B135,$B142,C$81:C$135)</f>
        <v>1057713.3062799997</v>
      </c>
      <c r="D142" s="40">
        <f t="shared" ref="D142:V142" ca="1" si="18">SUMIF($B81:$B135,$B142,D$81:D$135)</f>
        <v>942834.05370095046</v>
      </c>
      <c r="E142" s="40">
        <f t="shared" ca="1" si="18"/>
        <v>892537.05465614656</v>
      </c>
      <c r="F142" s="40">
        <f t="shared" ca="1" si="18"/>
        <v>886300.1994161614</v>
      </c>
      <c r="G142" s="40">
        <f t="shared" ca="1" si="18"/>
        <v>1100892.221843035</v>
      </c>
      <c r="H142" s="40">
        <f t="shared" ca="1" si="18"/>
        <v>1189244.141821065</v>
      </c>
      <c r="I142" s="40">
        <f t="shared" ca="1" si="18"/>
        <v>1288029.0465954705</v>
      </c>
      <c r="J142" s="40">
        <f t="shared" ca="1" si="18"/>
        <v>1496527.8091752976</v>
      </c>
      <c r="K142" s="40">
        <f t="shared" ca="1" si="18"/>
        <v>1654374.2185107695</v>
      </c>
      <c r="L142" s="40">
        <f t="shared" ca="1" si="18"/>
        <v>1817937.1282851454</v>
      </c>
      <c r="M142" s="40">
        <f t="shared" ca="1" si="18"/>
        <v>1854233.1113930929</v>
      </c>
      <c r="N142" s="40">
        <f t="shared" ca="1" si="18"/>
        <v>1891255.0141631989</v>
      </c>
      <c r="O142" s="40">
        <f t="shared" ca="1" si="18"/>
        <v>1929017.3549887077</v>
      </c>
      <c r="P142" s="40">
        <f t="shared" ca="1" si="18"/>
        <v>1967534.9426307261</v>
      </c>
      <c r="Q142" s="40">
        <f t="shared" ca="1" si="18"/>
        <v>2006822.8820255853</v>
      </c>
      <c r="R142" s="40">
        <f t="shared" ca="1" si="18"/>
        <v>2046896.5802083409</v>
      </c>
      <c r="S142" s="40">
        <f t="shared" ca="1" si="18"/>
        <v>2087771.7523547525</v>
      </c>
      <c r="T142" s="40">
        <f t="shared" ca="1" si="18"/>
        <v>2129464.4279440921</v>
      </c>
      <c r="U142" s="40">
        <f t="shared" ca="1" si="18"/>
        <v>2171990.957045218</v>
      </c>
      <c r="V142" s="40">
        <f t="shared" ca="1" si="18"/>
        <v>2215368.0167283667</v>
      </c>
    </row>
    <row r="143" spans="1:22" x14ac:dyDescent="0.25">
      <c r="B143" s="39" t="s">
        <v>56</v>
      </c>
      <c r="C143" s="40">
        <f ca="1">SUMIF($B81:$B135,$B143,C$81:C$135)</f>
        <v>14776.243678126981</v>
      </c>
      <c r="D143" s="40">
        <f t="shared" ref="D143:V143" ca="1" si="19">SUMIF($B81:$B135,$B143,D$81:D$135)</f>
        <v>14353.773556756823</v>
      </c>
      <c r="E143" s="40">
        <f t="shared" ca="1" si="19"/>
        <v>16133.222396689751</v>
      </c>
      <c r="F143" s="40">
        <f t="shared" ca="1" si="19"/>
        <v>15830.362957431684</v>
      </c>
      <c r="G143" s="40">
        <f t="shared" ca="1" si="19"/>
        <v>15512.360546210715</v>
      </c>
      <c r="H143" s="40">
        <f t="shared" ca="1" si="19"/>
        <v>15178.730587924028</v>
      </c>
      <c r="I143" s="40">
        <f t="shared" ca="1" si="19"/>
        <v>14828.975181653488</v>
      </c>
      <c r="J143" s="40">
        <f t="shared" ca="1" si="19"/>
        <v>14462.582761463047</v>
      </c>
      <c r="K143" s="40">
        <f t="shared" ca="1" si="19"/>
        <v>14079.027748958426</v>
      </c>
      <c r="L143" s="40">
        <f t="shared" ca="1" si="19"/>
        <v>13677.770197415128</v>
      </c>
      <c r="M143" s="40">
        <f t="shared" ca="1" si="19"/>
        <v>13780.090873058671</v>
      </c>
      <c r="N143" s="40">
        <f t="shared" ca="1" si="19"/>
        <v>13884.457962215081</v>
      </c>
      <c r="O143" s="40">
        <f t="shared" ca="1" si="19"/>
        <v>13990.91239315462</v>
      </c>
      <c r="P143" s="40">
        <f t="shared" ca="1" si="19"/>
        <v>14099.495912712951</v>
      </c>
      <c r="Q143" s="40">
        <f t="shared" ca="1" si="19"/>
        <v>14210.251102662449</v>
      </c>
      <c r="R143" s="40">
        <f t="shared" ca="1" si="19"/>
        <v>14323.221396410934</v>
      </c>
      <c r="S143" s="40">
        <f t="shared" ca="1" si="19"/>
        <v>14438.451096034392</v>
      </c>
      <c r="T143" s="40">
        <f t="shared" ca="1" si="19"/>
        <v>14555.985389650319</v>
      </c>
      <c r="U143" s="40">
        <f t="shared" ca="1" si="19"/>
        <v>14675.870369138564</v>
      </c>
      <c r="V143" s="40">
        <f t="shared" ca="1" si="19"/>
        <v>14798.153048216573</v>
      </c>
    </row>
    <row r="144" spans="1:22" x14ac:dyDescent="0.25">
      <c r="B144" s="39" t="s">
        <v>96</v>
      </c>
      <c r="C144" s="40">
        <f ca="1">SUMIF($B81:$B135,$B144,C$81:C$135)</f>
        <v>0</v>
      </c>
      <c r="D144" s="40">
        <f t="shared" ref="D144:V144" ca="1" si="20">SUMIF($B81:$B135,$B144,D$81:D$135)</f>
        <v>0</v>
      </c>
      <c r="E144" s="40">
        <f t="shared" ca="1" si="20"/>
        <v>0</v>
      </c>
      <c r="F144" s="40">
        <f t="shared" ca="1" si="20"/>
        <v>0</v>
      </c>
      <c r="G144" s="40">
        <f t="shared" ca="1" si="20"/>
        <v>0</v>
      </c>
      <c r="H144" s="40">
        <f ca="1">SUMIF($B81:$B135,$B144,H$81:H$135)</f>
        <v>0</v>
      </c>
      <c r="I144" s="40">
        <f t="shared" ca="1" si="20"/>
        <v>0</v>
      </c>
      <c r="J144" s="40">
        <f t="shared" ca="1" si="20"/>
        <v>0</v>
      </c>
      <c r="K144" s="40">
        <f t="shared" ca="1" si="20"/>
        <v>0</v>
      </c>
      <c r="L144" s="40">
        <f t="shared" ca="1" si="20"/>
        <v>0</v>
      </c>
      <c r="M144" s="40">
        <f t="shared" ca="1" si="20"/>
        <v>0</v>
      </c>
      <c r="N144" s="40">
        <f t="shared" ca="1" si="20"/>
        <v>0</v>
      </c>
      <c r="O144" s="40">
        <f t="shared" ca="1" si="20"/>
        <v>0</v>
      </c>
      <c r="P144" s="40">
        <f t="shared" ca="1" si="20"/>
        <v>0</v>
      </c>
      <c r="Q144" s="40">
        <f t="shared" ca="1" si="20"/>
        <v>0</v>
      </c>
      <c r="R144" s="40">
        <f t="shared" ca="1" si="20"/>
        <v>0</v>
      </c>
      <c r="S144" s="40">
        <f t="shared" ca="1" si="20"/>
        <v>0</v>
      </c>
      <c r="T144" s="40">
        <f t="shared" ca="1" si="20"/>
        <v>0</v>
      </c>
      <c r="U144" s="40">
        <f t="shared" ca="1" si="20"/>
        <v>0</v>
      </c>
      <c r="V144" s="40">
        <f t="shared" ca="1" si="20"/>
        <v>0</v>
      </c>
    </row>
    <row r="145" spans="1:22" x14ac:dyDescent="0.25">
      <c r="B145" s="39" t="s">
        <v>60</v>
      </c>
      <c r="C145" s="40">
        <f ca="1">SUMIF($B81:$B135,$B145,C$81:C$135)</f>
        <v>0</v>
      </c>
      <c r="D145" s="40">
        <f t="shared" ref="D145:V145" ca="1" si="21">SUMIF($B81:$B135,$B145,D$81:D$135)</f>
        <v>0</v>
      </c>
      <c r="E145" s="40">
        <f t="shared" ca="1" si="21"/>
        <v>0</v>
      </c>
      <c r="F145" s="40">
        <f t="shared" ca="1" si="21"/>
        <v>0</v>
      </c>
      <c r="G145" s="40">
        <f t="shared" ca="1" si="21"/>
        <v>0</v>
      </c>
      <c r="H145" s="40">
        <f t="shared" ca="1" si="21"/>
        <v>0</v>
      </c>
      <c r="I145" s="40">
        <f t="shared" ca="1" si="21"/>
        <v>0</v>
      </c>
      <c r="J145" s="40">
        <f t="shared" ca="1" si="21"/>
        <v>0</v>
      </c>
      <c r="K145" s="40">
        <f t="shared" ca="1" si="21"/>
        <v>0</v>
      </c>
      <c r="L145" s="40">
        <f t="shared" ca="1" si="21"/>
        <v>0</v>
      </c>
      <c r="M145" s="40">
        <f t="shared" ca="1" si="21"/>
        <v>0</v>
      </c>
      <c r="N145" s="40">
        <f t="shared" ca="1" si="21"/>
        <v>0</v>
      </c>
      <c r="O145" s="40">
        <f t="shared" ca="1" si="21"/>
        <v>0</v>
      </c>
      <c r="P145" s="40">
        <f t="shared" ca="1" si="21"/>
        <v>0</v>
      </c>
      <c r="Q145" s="40">
        <f t="shared" ca="1" si="21"/>
        <v>0</v>
      </c>
      <c r="R145" s="40">
        <f t="shared" ca="1" si="21"/>
        <v>0</v>
      </c>
      <c r="S145" s="40">
        <f t="shared" ca="1" si="21"/>
        <v>0</v>
      </c>
      <c r="T145" s="40">
        <f t="shared" ca="1" si="21"/>
        <v>0</v>
      </c>
      <c r="U145" s="40">
        <f t="shared" ca="1" si="21"/>
        <v>0</v>
      </c>
      <c r="V145" s="40">
        <f t="shared" ca="1" si="21"/>
        <v>0</v>
      </c>
    </row>
    <row r="146" spans="1:22" x14ac:dyDescent="0.25">
      <c r="B146" s="39" t="s">
        <v>97</v>
      </c>
      <c r="C146" s="40">
        <f ca="1">SUMIF($B81:$B135,$B146,C$81:C$135)</f>
        <v>0</v>
      </c>
      <c r="D146" s="40">
        <f t="shared" ref="D146:V146" ca="1" si="22">SUMIF($B81:$B135,$B146,D$81:D$135)</f>
        <v>0</v>
      </c>
      <c r="E146" s="40">
        <f t="shared" ca="1" si="22"/>
        <v>0</v>
      </c>
      <c r="F146" s="40">
        <f t="shared" ca="1" si="22"/>
        <v>0</v>
      </c>
      <c r="G146" s="40">
        <f t="shared" ca="1" si="22"/>
        <v>0</v>
      </c>
      <c r="H146" s="40">
        <f t="shared" ca="1" si="22"/>
        <v>0</v>
      </c>
      <c r="I146" s="40">
        <f t="shared" ca="1" si="22"/>
        <v>0</v>
      </c>
      <c r="J146" s="40">
        <f t="shared" ca="1" si="22"/>
        <v>0</v>
      </c>
      <c r="K146" s="40">
        <f t="shared" ca="1" si="22"/>
        <v>0</v>
      </c>
      <c r="L146" s="40">
        <f t="shared" ca="1" si="22"/>
        <v>0</v>
      </c>
      <c r="M146" s="40">
        <f t="shared" ca="1" si="22"/>
        <v>0</v>
      </c>
      <c r="N146" s="40">
        <f t="shared" ca="1" si="22"/>
        <v>0</v>
      </c>
      <c r="O146" s="40">
        <f t="shared" ca="1" si="22"/>
        <v>0</v>
      </c>
      <c r="P146" s="40">
        <f t="shared" ca="1" si="22"/>
        <v>0</v>
      </c>
      <c r="Q146" s="40">
        <f t="shared" ca="1" si="22"/>
        <v>0</v>
      </c>
      <c r="R146" s="40">
        <f t="shared" ca="1" si="22"/>
        <v>0</v>
      </c>
      <c r="S146" s="40">
        <f t="shared" ca="1" si="22"/>
        <v>0</v>
      </c>
      <c r="T146" s="40">
        <f t="shared" ca="1" si="22"/>
        <v>0</v>
      </c>
      <c r="U146" s="40">
        <f t="shared" ca="1" si="22"/>
        <v>0</v>
      </c>
      <c r="V146" s="40">
        <f t="shared" ca="1" si="22"/>
        <v>0</v>
      </c>
    </row>
    <row r="147" spans="1:22" x14ac:dyDescent="0.25">
      <c r="B147" s="39" t="s">
        <v>58</v>
      </c>
      <c r="C147" s="40">
        <f>SUMIF($B81:$B135,$B147,C$81:C$135)</f>
        <v>1472.7862655555555</v>
      </c>
      <c r="D147" s="40">
        <f t="shared" ref="D147:V147" si="23">SUMIF($B81:$B135,$B147,D$81:D$135)</f>
        <v>1512.0012127777777</v>
      </c>
      <c r="E147" s="40">
        <f t="shared" si="23"/>
        <v>1460.5163599999998</v>
      </c>
      <c r="F147" s="40">
        <f t="shared" si="23"/>
        <v>1477.6676861111109</v>
      </c>
      <c r="G147" s="40">
        <f t="shared" si="23"/>
        <v>1442.2270488888887</v>
      </c>
      <c r="H147" s="40">
        <f t="shared" si="23"/>
        <v>1442.2270488888887</v>
      </c>
      <c r="I147" s="40">
        <f t="shared" si="23"/>
        <v>1442.2270488888887</v>
      </c>
      <c r="J147" s="40">
        <f t="shared" si="23"/>
        <v>1442.2270488888887</v>
      </c>
      <c r="K147" s="40">
        <f t="shared" si="23"/>
        <v>1442.2270488888887</v>
      </c>
      <c r="L147" s="40">
        <f t="shared" si="23"/>
        <v>1442.2270488888887</v>
      </c>
      <c r="M147" s="40">
        <f t="shared" si="23"/>
        <v>1442.2270488888887</v>
      </c>
      <c r="N147" s="40">
        <f t="shared" si="23"/>
        <v>1442.2270488888887</v>
      </c>
      <c r="O147" s="40">
        <f t="shared" si="23"/>
        <v>1442.2270488888887</v>
      </c>
      <c r="P147" s="40">
        <f t="shared" si="23"/>
        <v>1442.2270488888887</v>
      </c>
      <c r="Q147" s="40">
        <f t="shared" si="23"/>
        <v>1442.2270488888887</v>
      </c>
      <c r="R147" s="40">
        <f t="shared" si="23"/>
        <v>1442.2270488888887</v>
      </c>
      <c r="S147" s="40">
        <f t="shared" si="23"/>
        <v>1442.2270488888887</v>
      </c>
      <c r="T147" s="40">
        <f t="shared" si="23"/>
        <v>1442.2270488888887</v>
      </c>
      <c r="U147" s="40">
        <f t="shared" si="23"/>
        <v>1442.2270488888887</v>
      </c>
      <c r="V147" s="40">
        <f t="shared" si="23"/>
        <v>1442.2270488888887</v>
      </c>
    </row>
    <row r="148" spans="1:22" ht="14.4" thickBot="1" x14ac:dyDescent="0.3">
      <c r="B148" s="45" t="s">
        <v>61</v>
      </c>
      <c r="C148" s="40">
        <f ca="1">SUMIF($B81:$B135,$B148,C$81:C$135)</f>
        <v>64004.337319000013</v>
      </c>
      <c r="D148" s="40">
        <f t="shared" ref="D148:V148" ca="1" si="24">SUMIF($B81:$B135,$B148,D$81:D$135)</f>
        <v>127401.18589624894</v>
      </c>
      <c r="E148" s="40">
        <f t="shared" ca="1" si="24"/>
        <v>100146.86040297127</v>
      </c>
      <c r="F148" s="40">
        <f t="shared" ca="1" si="24"/>
        <v>71861.737723627579</v>
      </c>
      <c r="G148" s="40">
        <f t="shared" ca="1" si="24"/>
        <v>42433.707937305822</v>
      </c>
      <c r="H148" s="40">
        <f t="shared" ca="1" si="24"/>
        <v>109206.69086227258</v>
      </c>
      <c r="I148" s="40">
        <f t="shared" ca="1" si="24"/>
        <v>79379.88279360767</v>
      </c>
      <c r="J148" s="40">
        <f t="shared" ca="1" si="24"/>
        <v>48352.101260985946</v>
      </c>
      <c r="K148" s="40">
        <f t="shared" ca="1" si="24"/>
        <v>16087.238049076564</v>
      </c>
      <c r="L148" s="40">
        <f t="shared" ca="1" si="24"/>
        <v>-17451.778996678913</v>
      </c>
      <c r="M148" s="40">
        <f t="shared" ca="1" si="24"/>
        <v>-19589.891333345819</v>
      </c>
      <c r="N148" s="40">
        <f t="shared" ca="1" si="24"/>
        <v>-21770.765916746052</v>
      </c>
      <c r="O148" s="40">
        <f t="shared" ca="1" si="24"/>
        <v>-23995.257991814331</v>
      </c>
      <c r="P148" s="40">
        <f t="shared" ca="1" si="24"/>
        <v>-26264.239908383941</v>
      </c>
      <c r="Q148" s="40">
        <f t="shared" ca="1" si="24"/>
        <v>-28578.601463284969</v>
      </c>
      <c r="R148" s="40">
        <f t="shared" ca="1" si="24"/>
        <v>-30939.25024928397</v>
      </c>
      <c r="S148" s="40">
        <f t="shared" ca="1" si="24"/>
        <v>-33347.112011003002</v>
      </c>
      <c r="T148" s="40">
        <f t="shared" ca="1" si="24"/>
        <v>-35803.131007956399</v>
      </c>
      <c r="U148" s="40">
        <f t="shared" ca="1" si="24"/>
        <v>-38308.270384848845</v>
      </c>
      <c r="V148" s="40">
        <f t="shared" ca="1" si="24"/>
        <v>-40863.512549279156</v>
      </c>
    </row>
    <row r="149" spans="1:22" x14ac:dyDescent="0.25">
      <c r="L149" s="54"/>
      <c r="M149" s="54"/>
    </row>
    <row r="150" spans="1:22" x14ac:dyDescent="0.25">
      <c r="C150" s="29">
        <f ca="1">SUM(C141:C148)</f>
        <v>1781720.2538065156</v>
      </c>
      <c r="D150" s="29">
        <f t="shared" ref="D150:V150" ca="1" si="25">SUM(D141:D148)</f>
        <v>1676051.4239265542</v>
      </c>
      <c r="E150" s="29">
        <f t="shared" ca="1" si="25"/>
        <v>1543328.68626506</v>
      </c>
      <c r="F150" s="29">
        <f t="shared" ca="1" si="25"/>
        <v>1451891.5062343816</v>
      </c>
      <c r="G150" s="29">
        <f t="shared" ca="1" si="25"/>
        <v>1576617.6711781817</v>
      </c>
      <c r="H150" s="29">
        <f t="shared" ca="1" si="25"/>
        <v>1669008.5795572305</v>
      </c>
      <c r="I150" s="29">
        <f t="shared" ca="1" si="25"/>
        <v>1672831.9709308508</v>
      </c>
      <c r="J150" s="29">
        <f t="shared" ca="1" si="25"/>
        <v>1782696.6010032478</v>
      </c>
      <c r="K150" s="29">
        <f t="shared" ca="1" si="25"/>
        <v>1838127.3385657382</v>
      </c>
      <c r="L150" s="116">
        <f t="shared" ca="1" si="25"/>
        <v>1895381.2293839615</v>
      </c>
      <c r="M150" s="116">
        <f t="shared" ca="1" si="25"/>
        <v>2327009.0499557201</v>
      </c>
      <c r="N150" s="29">
        <f t="shared" ca="1" si="25"/>
        <v>2357771.5318076401</v>
      </c>
      <c r="O150" s="29">
        <f t="shared" ca="1" si="25"/>
        <v>2389149.2632965995</v>
      </c>
      <c r="P150" s="29">
        <f t="shared" ca="1" si="25"/>
        <v>2421154.5494153379</v>
      </c>
      <c r="Q150" s="29">
        <f t="shared" ca="1" si="25"/>
        <v>2453799.9412564514</v>
      </c>
      <c r="R150" s="29">
        <f t="shared" ca="1" si="25"/>
        <v>2487098.2409343859</v>
      </c>
      <c r="S150" s="29">
        <f t="shared" ca="1" si="25"/>
        <v>2521062.5066058808</v>
      </c>
      <c r="T150" s="29">
        <f t="shared" ca="1" si="25"/>
        <v>2555706.0575908045</v>
      </c>
      <c r="U150" s="29">
        <f t="shared" ca="1" si="25"/>
        <v>2591042.4795954265</v>
      </c>
      <c r="V150" s="29">
        <f t="shared" ca="1" si="25"/>
        <v>2627085.6300401408</v>
      </c>
    </row>
    <row r="151" spans="1:22" x14ac:dyDescent="0.25">
      <c r="C151" s="101"/>
      <c r="D151" s="101"/>
      <c r="E151" s="101"/>
      <c r="F151" s="101"/>
      <c r="G151" s="101"/>
      <c r="H151" s="101"/>
      <c r="I151" s="101"/>
      <c r="J151" s="101"/>
      <c r="K151" s="101"/>
      <c r="L151" s="115"/>
      <c r="M151" s="115"/>
      <c r="N151" s="101"/>
      <c r="O151" s="101"/>
      <c r="P151" s="101"/>
      <c r="Q151" s="101"/>
      <c r="R151" s="101"/>
      <c r="S151" s="101"/>
      <c r="T151" s="101"/>
      <c r="U151" s="101"/>
      <c r="V151" s="101"/>
    </row>
    <row r="152" spans="1:22" ht="14.4" thickBot="1" x14ac:dyDescent="0.3">
      <c r="B152" s="3" t="s">
        <v>92</v>
      </c>
      <c r="L152" s="54"/>
      <c r="M152" s="54"/>
    </row>
    <row r="153" spans="1:22" x14ac:dyDescent="0.25">
      <c r="B153" s="62" t="s">
        <v>98</v>
      </c>
      <c r="C153" s="82">
        <v>2021</v>
      </c>
      <c r="D153" s="82">
        <v>2022</v>
      </c>
      <c r="E153" s="82">
        <v>2023</v>
      </c>
      <c r="F153" s="82">
        <v>2024</v>
      </c>
      <c r="G153" s="82">
        <v>2025</v>
      </c>
      <c r="H153" s="82">
        <v>2026</v>
      </c>
      <c r="I153" s="82">
        <v>2027</v>
      </c>
      <c r="J153" s="82">
        <v>2028</v>
      </c>
      <c r="K153" s="82">
        <v>2029</v>
      </c>
      <c r="L153" s="82">
        <v>2030</v>
      </c>
      <c r="M153" s="82">
        <v>2031</v>
      </c>
      <c r="N153" s="82">
        <v>2032</v>
      </c>
      <c r="O153" s="82">
        <v>2033</v>
      </c>
      <c r="P153" s="82">
        <v>2034</v>
      </c>
      <c r="Q153" s="82">
        <v>2035</v>
      </c>
      <c r="R153" s="82">
        <v>2036</v>
      </c>
      <c r="S153" s="82">
        <v>2037</v>
      </c>
      <c r="T153" s="82">
        <v>2038</v>
      </c>
      <c r="U153" s="82">
        <v>2039</v>
      </c>
      <c r="V153" s="82">
        <v>2040</v>
      </c>
    </row>
    <row r="154" spans="1:22" x14ac:dyDescent="0.25">
      <c r="B154" s="39" t="s">
        <v>111</v>
      </c>
      <c r="C154" s="114">
        <f>SUM(C81:C127)</f>
        <v>1752490.7143116661</v>
      </c>
      <c r="D154" s="114">
        <f>SUM(D81:D127)</f>
        <v>1484345.8994103172</v>
      </c>
      <c r="E154" s="114">
        <f t="shared" ref="E154:V154" si="26">SUM(E81:E127)</f>
        <v>1340904.3555357142</v>
      </c>
      <c r="F154" s="114">
        <f t="shared" si="26"/>
        <v>1077474.1436682539</v>
      </c>
      <c r="G154" s="114">
        <f t="shared" si="26"/>
        <v>1075186.4077471427</v>
      </c>
      <c r="H154" s="114">
        <f t="shared" si="26"/>
        <v>936868.51792507921</v>
      </c>
      <c r="I154" s="114">
        <f t="shared" si="26"/>
        <v>801695.03898690466</v>
      </c>
      <c r="J154" s="114">
        <f t="shared" si="26"/>
        <v>797898.18758468248</v>
      </c>
      <c r="K154" s="114">
        <f t="shared" si="26"/>
        <v>797898.18758468248</v>
      </c>
      <c r="L154" s="114">
        <f t="shared" si="26"/>
        <v>797898.18758468248</v>
      </c>
      <c r="M154" s="114">
        <f t="shared" si="26"/>
        <v>789277.16085634916</v>
      </c>
      <c r="N154" s="114">
        <f t="shared" si="26"/>
        <v>789277.16085634916</v>
      </c>
      <c r="O154" s="114">
        <f t="shared" si="26"/>
        <v>789277.16085634916</v>
      </c>
      <c r="P154" s="114">
        <f t="shared" si="26"/>
        <v>789277.16085634916</v>
      </c>
      <c r="Q154" s="114">
        <f t="shared" si="26"/>
        <v>789277.16085634916</v>
      </c>
      <c r="R154" s="114">
        <f t="shared" si="26"/>
        <v>789277.16085634916</v>
      </c>
      <c r="S154" s="114">
        <f t="shared" si="26"/>
        <v>789277.16085634916</v>
      </c>
      <c r="T154" s="114">
        <f t="shared" si="26"/>
        <v>789277.16085634916</v>
      </c>
      <c r="U154" s="114">
        <f t="shared" si="26"/>
        <v>789277.16085634916</v>
      </c>
      <c r="V154" s="114">
        <f t="shared" si="26"/>
        <v>789277.16085634916</v>
      </c>
    </row>
    <row r="155" spans="1:22" x14ac:dyDescent="0.25">
      <c r="B155" s="39" t="s">
        <v>112</v>
      </c>
      <c r="C155" s="103">
        <f ca="1">SUM(C128:C135)</f>
        <v>29737.67954207143</v>
      </c>
      <c r="D155" s="103">
        <f ca="1">SUM(D128:D135)</f>
        <v>192083.11590512571</v>
      </c>
      <c r="E155" s="103">
        <f t="shared" ref="E155:V155" ca="1" si="27">SUM(E128:E135)</f>
        <v>202731.57934045707</v>
      </c>
      <c r="F155" s="103">
        <f t="shared" ca="1" si="27"/>
        <v>374809.56606279442</v>
      </c>
      <c r="G155" s="103">
        <f t="shared" ca="1" si="27"/>
        <v>501823.46692770574</v>
      </c>
      <c r="H155" s="103">
        <f t="shared" ca="1" si="27"/>
        <v>732532.26512881776</v>
      </c>
      <c r="I155" s="103">
        <f t="shared" ca="1" si="27"/>
        <v>871529.13544061314</v>
      </c>
      <c r="J155" s="103">
        <f t="shared" ca="1" si="27"/>
        <v>985190.61691523215</v>
      </c>
      <c r="K155" s="103">
        <f t="shared" ca="1" si="27"/>
        <v>1040621.3544777224</v>
      </c>
      <c r="L155" s="103">
        <f t="shared" ca="1" si="27"/>
        <v>1097875.2452959465</v>
      </c>
      <c r="M155" s="103">
        <f t="shared" ca="1" si="27"/>
        <v>1538124.0925960373</v>
      </c>
      <c r="N155" s="103">
        <f t="shared" ca="1" si="27"/>
        <v>1568886.5744479578</v>
      </c>
      <c r="O155" s="103">
        <f t="shared" ca="1" si="27"/>
        <v>1600264.3059369172</v>
      </c>
      <c r="P155" s="103">
        <f t="shared" ca="1" si="27"/>
        <v>1632269.5920556556</v>
      </c>
      <c r="Q155" s="103">
        <f t="shared" ca="1" si="27"/>
        <v>1664914.9838967687</v>
      </c>
      <c r="R155" s="103">
        <f t="shared" ca="1" si="27"/>
        <v>1698213.2835747038</v>
      </c>
      <c r="S155" s="103">
        <f t="shared" ca="1" si="27"/>
        <v>1732177.549246198</v>
      </c>
      <c r="T155" s="103">
        <f t="shared" ca="1" si="27"/>
        <v>1766821.100231122</v>
      </c>
      <c r="U155" s="103">
        <f t="shared" ca="1" si="27"/>
        <v>1802157.5222357442</v>
      </c>
      <c r="V155" s="103">
        <f t="shared" ca="1" si="27"/>
        <v>1838200.672680459</v>
      </c>
    </row>
    <row r="156" spans="1:22" x14ac:dyDescent="0.25">
      <c r="C156" s="115"/>
      <c r="D156" s="115"/>
      <c r="E156" s="115"/>
      <c r="F156" s="115"/>
      <c r="G156" s="115"/>
      <c r="H156" s="115"/>
      <c r="I156" s="115"/>
      <c r="J156" s="115"/>
      <c r="K156" s="115"/>
      <c r="L156" s="115"/>
      <c r="M156" s="115"/>
      <c r="N156" s="115"/>
      <c r="O156" s="115"/>
      <c r="P156" s="115"/>
      <c r="Q156" s="115"/>
      <c r="R156" s="115"/>
      <c r="S156" s="115"/>
      <c r="T156" s="115"/>
      <c r="U156" s="115"/>
      <c r="V156" s="115"/>
    </row>
    <row r="157" spans="1:22" x14ac:dyDescent="0.25">
      <c r="C157" s="29">
        <f ca="1">SUM(C154:C155)</f>
        <v>1782228.3938537375</v>
      </c>
      <c r="D157" s="29">
        <f t="shared" ref="D157:V157" ca="1" si="28">SUM(D154:D155)</f>
        <v>1676429.0153154428</v>
      </c>
      <c r="E157" s="29">
        <f t="shared" ca="1" si="28"/>
        <v>1543635.9348761712</v>
      </c>
      <c r="F157" s="29">
        <f t="shared" ca="1" si="28"/>
        <v>1452283.7097310484</v>
      </c>
      <c r="G157" s="29">
        <f t="shared" ca="1" si="28"/>
        <v>1577009.8746748485</v>
      </c>
      <c r="H157" s="29">
        <f t="shared" ca="1" si="28"/>
        <v>1669400.7830538969</v>
      </c>
      <c r="I157" s="29">
        <f t="shared" ca="1" si="28"/>
        <v>1673224.1744275177</v>
      </c>
      <c r="J157" s="29">
        <f t="shared" ca="1" si="28"/>
        <v>1783088.8044999146</v>
      </c>
      <c r="K157" s="29">
        <f t="shared" ca="1" si="28"/>
        <v>1838519.542062405</v>
      </c>
      <c r="L157" s="29">
        <f t="shared" ca="1" si="28"/>
        <v>1895773.4328806289</v>
      </c>
      <c r="M157" s="29">
        <f t="shared" ca="1" si="28"/>
        <v>2327401.2534523867</v>
      </c>
      <c r="N157" s="29">
        <f t="shared" ca="1" si="28"/>
        <v>2358163.7353043072</v>
      </c>
      <c r="O157" s="29">
        <f t="shared" ca="1" si="28"/>
        <v>2389541.4667932661</v>
      </c>
      <c r="P157" s="29">
        <f t="shared" ca="1" si="28"/>
        <v>2421546.7529120045</v>
      </c>
      <c r="Q157" s="29">
        <f t="shared" ca="1" si="28"/>
        <v>2454192.144753118</v>
      </c>
      <c r="R157" s="29">
        <f t="shared" ca="1" si="28"/>
        <v>2487490.444431053</v>
      </c>
      <c r="S157" s="29">
        <f t="shared" ca="1" si="28"/>
        <v>2521454.710102547</v>
      </c>
      <c r="T157" s="29">
        <f t="shared" ca="1" si="28"/>
        <v>2556098.2610874712</v>
      </c>
      <c r="U157" s="29">
        <f t="shared" ca="1" si="28"/>
        <v>2591434.6830920931</v>
      </c>
      <c r="V157" s="29">
        <f t="shared" ca="1" si="28"/>
        <v>2627477.8335368084</v>
      </c>
    </row>
    <row r="159" spans="1:22" x14ac:dyDescent="0.25">
      <c r="A159" s="33" t="s">
        <v>32</v>
      </c>
      <c r="B159" s="33"/>
      <c r="C159" s="33">
        <v>2021</v>
      </c>
      <c r="D159" s="34">
        <v>2022</v>
      </c>
      <c r="E159" s="33">
        <v>2023</v>
      </c>
      <c r="F159" s="34">
        <v>2024</v>
      </c>
      <c r="G159" s="33">
        <v>2025</v>
      </c>
      <c r="H159" s="34">
        <v>2026</v>
      </c>
      <c r="I159" s="33">
        <v>2027</v>
      </c>
      <c r="J159" s="34">
        <v>2028</v>
      </c>
      <c r="K159" s="33">
        <v>2029</v>
      </c>
      <c r="L159" s="34">
        <v>2030</v>
      </c>
      <c r="M159" s="33">
        <v>2031</v>
      </c>
      <c r="N159" s="34">
        <v>2032</v>
      </c>
      <c r="O159" s="33">
        <v>2033</v>
      </c>
      <c r="P159" s="34">
        <v>2034</v>
      </c>
      <c r="Q159" s="33">
        <v>2035</v>
      </c>
      <c r="R159" s="34">
        <v>2036</v>
      </c>
      <c r="S159" s="33">
        <v>2037</v>
      </c>
      <c r="T159" s="34">
        <v>2038</v>
      </c>
      <c r="U159" s="33">
        <v>2039</v>
      </c>
      <c r="V159" s="34">
        <v>2040</v>
      </c>
    </row>
    <row r="160" spans="1:22" x14ac:dyDescent="0.25">
      <c r="A160" s="35" t="s">
        <v>63</v>
      </c>
      <c r="B160" s="36" t="s">
        <v>57</v>
      </c>
      <c r="C160" s="113">
        <f>IFERROR(lifespans_all!C158*DTE_mission_minutes!C2,"-")</f>
        <v>133409.35004928565</v>
      </c>
      <c r="D160" s="113">
        <f>IFERROR(lifespans_all!D158*DTE_mission_minutes!D2,"-")</f>
        <v>133409.35004928565</v>
      </c>
      <c r="E160" s="113">
        <f>IFERROR(lifespans_all!E158*DTE_mission_minutes!E2,"-")</f>
        <v>0</v>
      </c>
      <c r="F160" s="113">
        <f>IFERROR(lifespans_all!F158*DTE_mission_minutes!F2,"-")</f>
        <v>0</v>
      </c>
      <c r="G160" s="113">
        <f>IFERROR(lifespans_all!G158*DTE_mission_minutes!G2,"-")</f>
        <v>0</v>
      </c>
      <c r="H160" s="113">
        <f>IFERROR(lifespans_all!H158*DTE_mission_minutes!H2,"-")</f>
        <v>0</v>
      </c>
      <c r="I160" s="113">
        <f>IFERROR(lifespans_all!I158*DTE_mission_minutes!I2,"-")</f>
        <v>0</v>
      </c>
      <c r="J160" s="113">
        <f>IFERROR(lifespans_all!J158*DTE_mission_minutes!J2,"-")</f>
        <v>0</v>
      </c>
      <c r="K160" s="113">
        <f>IFERROR(lifespans_all!K158*DTE_mission_minutes!K2,"-")</f>
        <v>0</v>
      </c>
      <c r="L160" s="113">
        <f>IFERROR(lifespans_all!L158*DTE_mission_minutes!L2,"-")</f>
        <v>0</v>
      </c>
      <c r="M160" s="113">
        <f>IFERROR(lifespans_all!M158*DTE_mission_minutes!M2,"-")</f>
        <v>0</v>
      </c>
      <c r="N160" s="113">
        <f>IFERROR(lifespans_all!N158*DTE_mission_minutes!N2,"-")</f>
        <v>0</v>
      </c>
      <c r="O160" s="113">
        <f>IFERROR(lifespans_all!O158*DTE_mission_minutes!O2,"-")</f>
        <v>0</v>
      </c>
      <c r="P160" s="113">
        <f>IFERROR(lifespans_all!P158*DTE_mission_minutes!P2,"-")</f>
        <v>0</v>
      </c>
      <c r="Q160" s="113">
        <f>IFERROR(lifespans_all!Q158*DTE_mission_minutes!Q2,"-")</f>
        <v>0</v>
      </c>
      <c r="R160" s="113">
        <f>IFERROR(lifespans_all!R158*DTE_mission_minutes!R2,"-")</f>
        <v>0</v>
      </c>
      <c r="S160" s="113">
        <f>IFERROR(lifespans_all!S158*DTE_mission_minutes!S2,"-")</f>
        <v>0</v>
      </c>
      <c r="T160" s="113">
        <f>IFERROR(lifespans_all!T158*DTE_mission_minutes!T2,"-")</f>
        <v>0</v>
      </c>
      <c r="U160" s="113">
        <f>IFERROR(lifespans_all!U158*DTE_mission_minutes!U2,"-")</f>
        <v>0</v>
      </c>
      <c r="V160" s="113">
        <f>IFERROR(lifespans_all!V158*DTE_mission_minutes!V2,"-")</f>
        <v>0</v>
      </c>
    </row>
    <row r="161" spans="1:22" x14ac:dyDescent="0.25">
      <c r="A161" s="35" t="s">
        <v>33</v>
      </c>
      <c r="B161" s="36" t="s">
        <v>57</v>
      </c>
      <c r="C161" s="113">
        <f>IFERROR(lifespans_all!C159*DTE_mission_minutes!C3,"-")</f>
        <v>2249.4702694444441</v>
      </c>
      <c r="D161" s="113">
        <f>IFERROR(lifespans_all!D159*DTE_mission_minutes!D3,"-")</f>
        <v>1189.7750000000001</v>
      </c>
      <c r="E161" s="113">
        <f>IFERROR(lifespans_all!E159*DTE_mission_minutes!E3,"-")</f>
        <v>649.57638888888891</v>
      </c>
      <c r="F161" s="113">
        <f>IFERROR(lifespans_all!F159*DTE_mission_minutes!F3,"-")</f>
        <v>1663.1641649999997</v>
      </c>
      <c r="G161" s="113">
        <f>IFERROR(lifespans_all!G159*DTE_mission_minutes!G3,"-")</f>
        <v>0</v>
      </c>
      <c r="H161" s="113">
        <f>IFERROR(lifespans_all!H159*DTE_mission_minutes!H3,"-")</f>
        <v>0</v>
      </c>
      <c r="I161" s="113">
        <f>IFERROR(lifespans_all!I159*DTE_mission_minutes!I3,"-")</f>
        <v>0</v>
      </c>
      <c r="J161" s="113">
        <f>IFERROR(lifespans_all!J159*DTE_mission_minutes!J3,"-")</f>
        <v>0</v>
      </c>
      <c r="K161" s="113">
        <f>IFERROR(lifespans_all!K159*DTE_mission_minutes!K3,"-")</f>
        <v>0</v>
      </c>
      <c r="L161" s="113">
        <f>IFERROR(lifespans_all!L159*DTE_mission_minutes!L3,"-")</f>
        <v>0</v>
      </c>
      <c r="M161" s="113">
        <f>IFERROR(lifespans_all!M159*DTE_mission_minutes!M3,"-")</f>
        <v>0</v>
      </c>
      <c r="N161" s="113">
        <f>IFERROR(lifespans_all!N159*DTE_mission_minutes!N3,"-")</f>
        <v>0</v>
      </c>
      <c r="O161" s="113">
        <f>IFERROR(lifespans_all!O159*DTE_mission_minutes!O3,"-")</f>
        <v>0</v>
      </c>
      <c r="P161" s="113">
        <f>IFERROR(lifespans_all!P159*DTE_mission_minutes!P3,"-")</f>
        <v>0</v>
      </c>
      <c r="Q161" s="113">
        <f>IFERROR(lifespans_all!Q159*DTE_mission_minutes!Q3,"-")</f>
        <v>0</v>
      </c>
      <c r="R161" s="113">
        <f>IFERROR(lifespans_all!R159*DTE_mission_minutes!R3,"-")</f>
        <v>0</v>
      </c>
      <c r="S161" s="113">
        <f>IFERROR(lifespans_all!S159*DTE_mission_minutes!S3,"-")</f>
        <v>0</v>
      </c>
      <c r="T161" s="113">
        <f>IFERROR(lifespans_all!T159*DTE_mission_minutes!T3,"-")</f>
        <v>0</v>
      </c>
      <c r="U161" s="113">
        <f>IFERROR(lifespans_all!U159*DTE_mission_minutes!U3,"-")</f>
        <v>0</v>
      </c>
      <c r="V161" s="113">
        <f>IFERROR(lifespans_all!V159*DTE_mission_minutes!V3,"-")</f>
        <v>0</v>
      </c>
    </row>
    <row r="162" spans="1:22" x14ac:dyDescent="0.25">
      <c r="A162" s="35" t="s">
        <v>65</v>
      </c>
      <c r="B162" s="36" t="s">
        <v>57</v>
      </c>
      <c r="C162" s="113">
        <f>IFERROR(lifespans_all!C160*DTE_mission_minutes!C4,"-")</f>
        <v>1151.5091666666667</v>
      </c>
      <c r="D162" s="113">
        <f>IFERROR(lifespans_all!D160*DTE_mission_minutes!D4,"-")</f>
        <v>1164.4527777777778</v>
      </c>
      <c r="E162" s="113">
        <f>IFERROR(lifespans_all!E160*DTE_mission_minutes!E4,"-")</f>
        <v>862.00805555555553</v>
      </c>
      <c r="F162" s="113">
        <f>IFERROR(lifespans_all!F160*DTE_mission_minutes!F4,"-")</f>
        <v>1093.0107777777775</v>
      </c>
      <c r="G162" s="113">
        <f>IFERROR(lifespans_all!G160*DTE_mission_minutes!G4,"-")</f>
        <v>1093.0107777777775</v>
      </c>
      <c r="H162" s="113">
        <f>IFERROR(lifespans_all!H160*DTE_mission_minutes!H4,"-")</f>
        <v>1093.0107777777775</v>
      </c>
      <c r="I162" s="113">
        <f>IFERROR(lifespans_all!I160*DTE_mission_minutes!I4,"-")</f>
        <v>0</v>
      </c>
      <c r="J162" s="113">
        <f>IFERROR(lifespans_all!J160*DTE_mission_minutes!J4,"-")</f>
        <v>0</v>
      </c>
      <c r="K162" s="113">
        <f>IFERROR(lifespans_all!K160*DTE_mission_minutes!K4,"-")</f>
        <v>0</v>
      </c>
      <c r="L162" s="113">
        <f>IFERROR(lifespans_all!L160*DTE_mission_minutes!L4,"-")</f>
        <v>0</v>
      </c>
      <c r="M162" s="113">
        <f>IFERROR(lifespans_all!M160*DTE_mission_minutes!M4,"-")</f>
        <v>0</v>
      </c>
      <c r="N162" s="113">
        <f>IFERROR(lifespans_all!N160*DTE_mission_minutes!N4,"-")</f>
        <v>0</v>
      </c>
      <c r="O162" s="113">
        <f>IFERROR(lifespans_all!O160*DTE_mission_minutes!O4,"-")</f>
        <v>0</v>
      </c>
      <c r="P162" s="113">
        <f>IFERROR(lifespans_all!P160*DTE_mission_minutes!P4,"-")</f>
        <v>0</v>
      </c>
      <c r="Q162" s="113">
        <f>IFERROR(lifespans_all!Q160*DTE_mission_minutes!Q4,"-")</f>
        <v>0</v>
      </c>
      <c r="R162" s="113">
        <f>IFERROR(lifespans_all!R160*DTE_mission_minutes!R4,"-")</f>
        <v>0</v>
      </c>
      <c r="S162" s="113">
        <f>IFERROR(lifespans_all!S160*DTE_mission_minutes!S4,"-")</f>
        <v>0</v>
      </c>
      <c r="T162" s="113">
        <f>IFERROR(lifespans_all!T160*DTE_mission_minutes!T4,"-")</f>
        <v>0</v>
      </c>
      <c r="U162" s="113">
        <f>IFERROR(lifespans_all!U160*DTE_mission_minutes!U4,"-")</f>
        <v>0</v>
      </c>
      <c r="V162" s="113">
        <f>IFERROR(lifespans_all!V160*DTE_mission_minutes!V4,"-")</f>
        <v>0</v>
      </c>
    </row>
    <row r="163" spans="1:22" x14ac:dyDescent="0.25">
      <c r="A163" s="35" t="s">
        <v>66</v>
      </c>
      <c r="B163" s="42" t="s">
        <v>59</v>
      </c>
      <c r="C163" s="113">
        <f>IFERROR(lifespans_all!C161*DTE_mission_minutes!C5,"-")</f>
        <v>171572.29579277776</v>
      </c>
      <c r="D163" s="113">
        <f>IFERROR(lifespans_all!D161*DTE_mission_minutes!D5,"-")</f>
        <v>171572.29579277776</v>
      </c>
      <c r="E163" s="113">
        <f>IFERROR(lifespans_all!E161*DTE_mission_minutes!E5,"-")</f>
        <v>171572.29579277776</v>
      </c>
      <c r="F163" s="113">
        <f>IFERROR(lifespans_all!F161*DTE_mission_minutes!F5,"-")</f>
        <v>171572.29579277776</v>
      </c>
      <c r="G163" s="113">
        <f>IFERROR(lifespans_all!G161*DTE_mission_minutes!G5,"-")</f>
        <v>171572.29579277776</v>
      </c>
      <c r="H163" s="113">
        <f>IFERROR(lifespans_all!H161*DTE_mission_minutes!H5,"-")</f>
        <v>171572.29579277776</v>
      </c>
      <c r="I163" s="113">
        <f>IFERROR(lifespans_all!I161*DTE_mission_minutes!I5,"-")</f>
        <v>171572.29579277776</v>
      </c>
      <c r="J163" s="113">
        <f>IFERROR(lifespans_all!J161*DTE_mission_minutes!J5,"-")</f>
        <v>171572.29579277776</v>
      </c>
      <c r="K163" s="113">
        <f>IFERROR(lifespans_all!K161*DTE_mission_minutes!K5,"-")</f>
        <v>171572.29579277776</v>
      </c>
      <c r="L163" s="113">
        <f>IFERROR(lifespans_all!L161*DTE_mission_minutes!L5,"-")</f>
        <v>171572.29579277776</v>
      </c>
      <c r="M163" s="113">
        <f>IFERROR(lifespans_all!M161*DTE_mission_minutes!M5,"-")</f>
        <v>171572.29579277776</v>
      </c>
      <c r="N163" s="113">
        <f>IFERROR(lifespans_all!N161*DTE_mission_minutes!N5,"-")</f>
        <v>171572.29579277776</v>
      </c>
      <c r="O163" s="113">
        <f>IFERROR(lifespans_all!O161*DTE_mission_minutes!O5,"-")</f>
        <v>171572.29579277776</v>
      </c>
      <c r="P163" s="113">
        <f>IFERROR(lifespans_all!P161*DTE_mission_minutes!P5,"-")</f>
        <v>171572.29579277776</v>
      </c>
      <c r="Q163" s="113">
        <f>IFERROR(lifespans_all!Q161*DTE_mission_minutes!Q5,"-")</f>
        <v>171572.29579277776</v>
      </c>
      <c r="R163" s="113">
        <f>IFERROR(lifespans_all!R161*DTE_mission_minutes!R5,"-")</f>
        <v>171572.29579277776</v>
      </c>
      <c r="S163" s="113">
        <f>IFERROR(lifespans_all!S161*DTE_mission_minutes!S5,"-")</f>
        <v>171572.29579277776</v>
      </c>
      <c r="T163" s="113">
        <f>IFERROR(lifespans_all!T161*DTE_mission_minutes!T5,"-")</f>
        <v>171572.29579277776</v>
      </c>
      <c r="U163" s="113">
        <f>IFERROR(lifespans_all!U161*DTE_mission_minutes!U5,"-")</f>
        <v>171572.29579277776</v>
      </c>
      <c r="V163" s="113">
        <f>IFERROR(lifespans_all!V161*DTE_mission_minutes!V5,"-")</f>
        <v>171572.29579277776</v>
      </c>
    </row>
    <row r="164" spans="1:22" x14ac:dyDescent="0.25">
      <c r="A164" s="35" t="s">
        <v>67</v>
      </c>
      <c r="B164" s="43" t="s">
        <v>58</v>
      </c>
      <c r="C164" s="113">
        <f>IFERROR(lifespans_all!C162*DTE_mission_minutes!C6,"-")</f>
        <v>30.559216666666664</v>
      </c>
      <c r="D164" s="113">
        <f>IFERROR(lifespans_all!D162*DTE_mission_minutes!D6,"-")</f>
        <v>69.774163888888879</v>
      </c>
      <c r="E164" s="113">
        <f>IFERROR(lifespans_all!E162*DTE_mission_minutes!E6,"-")</f>
        <v>18.289311111111111</v>
      </c>
      <c r="F164" s="113">
        <f>IFERROR(lifespans_all!F162*DTE_mission_minutes!F6,"-")</f>
        <v>35.440637222222215</v>
      </c>
      <c r="G164" s="113">
        <f>IFERROR(lifespans_all!G162*DTE_mission_minutes!G6,"-")</f>
        <v>0</v>
      </c>
      <c r="H164" s="113">
        <f>IFERROR(lifespans_all!H162*DTE_mission_minutes!H6,"-")</f>
        <v>0</v>
      </c>
      <c r="I164" s="113">
        <f>IFERROR(lifespans_all!I162*DTE_mission_minutes!I6,"-")</f>
        <v>0</v>
      </c>
      <c r="J164" s="113">
        <f>IFERROR(lifespans_all!J162*DTE_mission_minutes!J6,"-")</f>
        <v>0</v>
      </c>
      <c r="K164" s="113">
        <f>IFERROR(lifespans_all!K162*DTE_mission_minutes!K6,"-")</f>
        <v>0</v>
      </c>
      <c r="L164" s="113">
        <f>IFERROR(lifespans_all!L162*DTE_mission_minutes!L6,"-")</f>
        <v>0</v>
      </c>
      <c r="M164" s="113">
        <f>IFERROR(lifespans_all!M162*DTE_mission_minutes!M6,"-")</f>
        <v>0</v>
      </c>
      <c r="N164" s="113">
        <f>IFERROR(lifespans_all!N162*DTE_mission_minutes!N6,"-")</f>
        <v>0</v>
      </c>
      <c r="O164" s="113">
        <f>IFERROR(lifespans_all!O162*DTE_mission_minutes!O6,"-")</f>
        <v>0</v>
      </c>
      <c r="P164" s="113">
        <f>IFERROR(lifespans_all!P162*DTE_mission_minutes!P6,"-")</f>
        <v>0</v>
      </c>
      <c r="Q164" s="113">
        <f>IFERROR(lifespans_all!Q162*DTE_mission_minutes!Q6,"-")</f>
        <v>0</v>
      </c>
      <c r="R164" s="113">
        <f>IFERROR(lifespans_all!R162*DTE_mission_minutes!R6,"-")</f>
        <v>0</v>
      </c>
      <c r="S164" s="113">
        <f>IFERROR(lifespans_all!S162*DTE_mission_minutes!S6,"-")</f>
        <v>0</v>
      </c>
      <c r="T164" s="113">
        <f>IFERROR(lifespans_all!T162*DTE_mission_minutes!T6,"-")</f>
        <v>0</v>
      </c>
      <c r="U164" s="113">
        <f>IFERROR(lifespans_all!U162*DTE_mission_minutes!U6,"-")</f>
        <v>0</v>
      </c>
      <c r="V164" s="113">
        <f>IFERROR(lifespans_all!V162*DTE_mission_minutes!V6,"-")</f>
        <v>0</v>
      </c>
    </row>
    <row r="165" spans="1:22" x14ac:dyDescent="0.25">
      <c r="A165" s="35" t="s">
        <v>68</v>
      </c>
      <c r="B165" s="36" t="s">
        <v>57</v>
      </c>
      <c r="C165" s="113">
        <f>IFERROR(lifespans_all!C163*DTE_mission_minutes!C7,"-")</f>
        <v>667.42555555555555</v>
      </c>
      <c r="D165" s="113">
        <f>IFERROR(lifespans_all!D163*DTE_mission_minutes!D7,"-")</f>
        <v>707.53916666666669</v>
      </c>
      <c r="E165" s="113">
        <f>IFERROR(lifespans_all!E163*DTE_mission_minutes!E7,"-")</f>
        <v>608.43833333333339</v>
      </c>
      <c r="F165" s="113">
        <f>IFERROR(lifespans_all!F163*DTE_mission_minutes!F7,"-")</f>
        <v>671.11811111111115</v>
      </c>
      <c r="G165" s="113">
        <f>IFERROR(lifespans_all!G163*DTE_mission_minutes!G7,"-")</f>
        <v>671.11811111111115</v>
      </c>
      <c r="H165" s="113">
        <f>IFERROR(lifespans_all!H163*DTE_mission_minutes!H7,"-")</f>
        <v>671.11811111111115</v>
      </c>
      <c r="I165" s="113">
        <f>IFERROR(lifespans_all!I163*DTE_mission_minutes!I7,"-")</f>
        <v>0</v>
      </c>
      <c r="J165" s="113">
        <f>IFERROR(lifespans_all!J163*DTE_mission_minutes!J7,"-")</f>
        <v>0</v>
      </c>
      <c r="K165" s="113">
        <f>IFERROR(lifespans_all!K163*DTE_mission_minutes!K7,"-")</f>
        <v>0</v>
      </c>
      <c r="L165" s="113">
        <f>IFERROR(lifespans_all!L163*DTE_mission_minutes!L7,"-")</f>
        <v>0</v>
      </c>
      <c r="M165" s="113">
        <f>IFERROR(lifespans_all!M163*DTE_mission_minutes!M7,"-")</f>
        <v>0</v>
      </c>
      <c r="N165" s="113">
        <f>IFERROR(lifespans_all!N163*DTE_mission_minutes!N7,"-")</f>
        <v>0</v>
      </c>
      <c r="O165" s="113">
        <f>IFERROR(lifespans_all!O163*DTE_mission_minutes!O7,"-")</f>
        <v>0</v>
      </c>
      <c r="P165" s="113">
        <f>IFERROR(lifespans_all!P163*DTE_mission_minutes!P7,"-")</f>
        <v>0</v>
      </c>
      <c r="Q165" s="113">
        <f>IFERROR(lifespans_all!Q163*DTE_mission_minutes!Q7,"-")</f>
        <v>0</v>
      </c>
      <c r="R165" s="113">
        <f>IFERROR(lifespans_all!R163*DTE_mission_minutes!R7,"-")</f>
        <v>0</v>
      </c>
      <c r="S165" s="113">
        <f>IFERROR(lifespans_all!S163*DTE_mission_minutes!S7,"-")</f>
        <v>0</v>
      </c>
      <c r="T165" s="113">
        <f>IFERROR(lifespans_all!T163*DTE_mission_minutes!T7,"-")</f>
        <v>0</v>
      </c>
      <c r="U165" s="113">
        <f>IFERROR(lifespans_all!U163*DTE_mission_minutes!U7,"-")</f>
        <v>0</v>
      </c>
      <c r="V165" s="113">
        <f>IFERROR(lifespans_all!V163*DTE_mission_minutes!V7,"-")</f>
        <v>0</v>
      </c>
    </row>
    <row r="166" spans="1:22" x14ac:dyDescent="0.25">
      <c r="A166" s="35" t="s">
        <v>34</v>
      </c>
      <c r="B166" s="44" t="s">
        <v>64</v>
      </c>
      <c r="C166" s="113">
        <f>IFERROR(lifespans_all!C164*DTE_mission_minutes!C8,"-")</f>
        <v>508.14004722222222</v>
      </c>
      <c r="D166" s="113">
        <f>IFERROR(lifespans_all!D164*DTE_mission_minutes!D8,"-")</f>
        <v>377.5913888888889</v>
      </c>
      <c r="E166" s="113">
        <f>IFERROR(lifespans_all!E164*DTE_mission_minutes!E8,"-")</f>
        <v>307.24861111111113</v>
      </c>
      <c r="F166" s="113">
        <f>IFERROR(lifespans_all!F164*DTE_mission_minutes!F8,"-")</f>
        <v>392.20349666666669</v>
      </c>
      <c r="G166" s="113">
        <f>IFERROR(lifespans_all!G164*DTE_mission_minutes!G8,"-")</f>
        <v>392.20349666666669</v>
      </c>
      <c r="H166" s="113">
        <f>IFERROR(lifespans_all!H164*DTE_mission_minutes!H8,"-")</f>
        <v>392.20349666666669</v>
      </c>
      <c r="I166" s="113">
        <f>IFERROR(lifespans_all!I164*DTE_mission_minutes!I8,"-")</f>
        <v>392.20349666666669</v>
      </c>
      <c r="J166" s="113">
        <f>IFERROR(lifespans_all!J164*DTE_mission_minutes!J8,"-")</f>
        <v>392.20349666666669</v>
      </c>
      <c r="K166" s="113">
        <f>IFERROR(lifespans_all!K164*DTE_mission_minutes!K8,"-")</f>
        <v>392.20349666666669</v>
      </c>
      <c r="L166" s="113">
        <f>IFERROR(lifespans_all!L164*DTE_mission_minutes!L8,"-")</f>
        <v>392.20349666666669</v>
      </c>
      <c r="M166" s="113">
        <f>IFERROR(lifespans_all!M164*DTE_mission_minutes!M8,"-")</f>
        <v>392.20349666666669</v>
      </c>
      <c r="N166" s="113">
        <f>IFERROR(lifespans_all!N164*DTE_mission_minutes!N8,"-")</f>
        <v>392.20349666666669</v>
      </c>
      <c r="O166" s="113">
        <f>IFERROR(lifespans_all!O164*DTE_mission_minutes!O8,"-")</f>
        <v>392.20349666666669</v>
      </c>
      <c r="P166" s="113">
        <f>IFERROR(lifespans_all!P164*DTE_mission_minutes!P8,"-")</f>
        <v>392.20349666666669</v>
      </c>
      <c r="Q166" s="113">
        <f>IFERROR(lifespans_all!Q164*DTE_mission_minutes!Q8,"-")</f>
        <v>392.20349666666669</v>
      </c>
      <c r="R166" s="113">
        <f>IFERROR(lifespans_all!R164*DTE_mission_minutes!R8,"-")</f>
        <v>392.20349666666669</v>
      </c>
      <c r="S166" s="113">
        <f>IFERROR(lifespans_all!S164*DTE_mission_minutes!S8,"-")</f>
        <v>392.20349666666669</v>
      </c>
      <c r="T166" s="113">
        <f>IFERROR(lifespans_all!T164*DTE_mission_minutes!T8,"-")</f>
        <v>392.20349666666669</v>
      </c>
      <c r="U166" s="113">
        <f>IFERROR(lifespans_all!U164*DTE_mission_minutes!U8,"-")</f>
        <v>392.20349666666669</v>
      </c>
      <c r="V166" s="113">
        <f>IFERROR(lifespans_all!V164*DTE_mission_minutes!V8,"-")</f>
        <v>392.20349666666669</v>
      </c>
    </row>
    <row r="167" spans="1:22" x14ac:dyDescent="0.25">
      <c r="A167" s="35" t="s">
        <v>69</v>
      </c>
      <c r="B167" s="36" t="s">
        <v>57</v>
      </c>
      <c r="C167" s="113">
        <f>IFERROR(lifespans_all!C165*DTE_mission_minutes!C9,"-")</f>
        <v>0</v>
      </c>
      <c r="D167" s="113">
        <f>IFERROR(lifespans_all!D165*DTE_mission_minutes!D9,"-")</f>
        <v>0</v>
      </c>
      <c r="E167" s="113">
        <f>IFERROR(lifespans_all!E165*DTE_mission_minutes!E9,"-")</f>
        <v>0</v>
      </c>
      <c r="F167" s="113">
        <f>IFERROR(lifespans_all!F165*DTE_mission_minutes!F9,"-")</f>
        <v>0</v>
      </c>
      <c r="G167" s="113">
        <f>IFERROR(lifespans_all!G165*DTE_mission_minutes!G9,"-")</f>
        <v>0</v>
      </c>
      <c r="H167" s="113">
        <f>IFERROR(lifespans_all!H165*DTE_mission_minutes!H9,"-")</f>
        <v>0</v>
      </c>
      <c r="I167" s="113">
        <f>IFERROR(lifespans_all!I165*DTE_mission_minutes!I9,"-")</f>
        <v>0</v>
      </c>
      <c r="J167" s="113">
        <f>IFERROR(lifespans_all!J165*DTE_mission_minutes!J9,"-")</f>
        <v>0</v>
      </c>
      <c r="K167" s="113">
        <f>IFERROR(lifespans_all!K165*DTE_mission_minutes!K9,"-")</f>
        <v>0</v>
      </c>
      <c r="L167" s="113">
        <f>IFERROR(lifespans_all!L165*DTE_mission_minutes!L9,"-")</f>
        <v>0</v>
      </c>
      <c r="M167" s="113">
        <f>IFERROR(lifespans_all!M165*DTE_mission_minutes!M9,"-")</f>
        <v>0</v>
      </c>
      <c r="N167" s="113">
        <f>IFERROR(lifespans_all!N165*DTE_mission_minutes!N9,"-")</f>
        <v>0</v>
      </c>
      <c r="O167" s="113">
        <f>IFERROR(lifespans_all!O165*DTE_mission_minutes!O9,"-")</f>
        <v>0</v>
      </c>
      <c r="P167" s="113">
        <f>IFERROR(lifespans_all!P165*DTE_mission_minutes!P9,"-")</f>
        <v>0</v>
      </c>
      <c r="Q167" s="113">
        <f>IFERROR(lifespans_all!Q165*DTE_mission_minutes!Q9,"-")</f>
        <v>0</v>
      </c>
      <c r="R167" s="113">
        <f>IFERROR(lifespans_all!R165*DTE_mission_minutes!R9,"-")</f>
        <v>0</v>
      </c>
      <c r="S167" s="113">
        <f>IFERROR(lifespans_all!S165*DTE_mission_minutes!S9,"-")</f>
        <v>0</v>
      </c>
      <c r="T167" s="113">
        <f>IFERROR(lifespans_all!T165*DTE_mission_minutes!T9,"-")</f>
        <v>0</v>
      </c>
      <c r="U167" s="113">
        <f>IFERROR(lifespans_all!U165*DTE_mission_minutes!U9,"-")</f>
        <v>0</v>
      </c>
      <c r="V167" s="113">
        <f>IFERROR(lifespans_all!V165*DTE_mission_minutes!V9,"-")</f>
        <v>0</v>
      </c>
    </row>
    <row r="168" spans="1:22" x14ac:dyDescent="0.25">
      <c r="A168" s="35" t="s">
        <v>70</v>
      </c>
      <c r="B168" s="43" t="s">
        <v>59</v>
      </c>
      <c r="C168" s="113">
        <f>IFERROR(lifespans_all!C166*DTE_mission_minutes!C10,"-")</f>
        <v>1178.5658305555555</v>
      </c>
      <c r="D168" s="113">
        <f>IFERROR(lifespans_all!D166*DTE_mission_minutes!D10,"-")</f>
        <v>779.39891388888896</v>
      </c>
      <c r="E168" s="113">
        <f>IFERROR(lifespans_all!E166*DTE_mission_minutes!E10,"-")</f>
        <v>4.2386111111111111</v>
      </c>
      <c r="F168" s="113">
        <f>IFERROR(lifespans_all!F166*DTE_mission_minutes!F10,"-")</f>
        <v>871.54136999999992</v>
      </c>
      <c r="G168" s="113">
        <f>IFERROR(lifespans_all!G166*DTE_mission_minutes!G10,"-")</f>
        <v>871.54136999999992</v>
      </c>
      <c r="H168" s="113">
        <f>IFERROR(lifespans_all!H166*DTE_mission_minutes!H10,"-")</f>
        <v>871.54136999999992</v>
      </c>
      <c r="I168" s="113">
        <f>IFERROR(lifespans_all!I166*DTE_mission_minutes!I10,"-")</f>
        <v>871.54136999999992</v>
      </c>
      <c r="J168" s="113">
        <f>IFERROR(lifespans_all!J166*DTE_mission_minutes!J10,"-")</f>
        <v>871.54136999999992</v>
      </c>
      <c r="K168" s="113">
        <f>IFERROR(lifespans_all!K166*DTE_mission_minutes!K10,"-")</f>
        <v>871.54136999999992</v>
      </c>
      <c r="L168" s="113">
        <f>IFERROR(lifespans_all!L166*DTE_mission_minutes!L10,"-")</f>
        <v>871.54136999999992</v>
      </c>
      <c r="M168" s="113">
        <f>IFERROR(lifespans_all!M166*DTE_mission_minutes!M10,"-")</f>
        <v>0</v>
      </c>
      <c r="N168" s="113">
        <f>IFERROR(lifespans_all!N166*DTE_mission_minutes!N10,"-")</f>
        <v>0</v>
      </c>
      <c r="O168" s="113">
        <f>IFERROR(lifespans_all!O166*DTE_mission_minutes!O10,"-")</f>
        <v>0</v>
      </c>
      <c r="P168" s="113">
        <f>IFERROR(lifespans_all!P166*DTE_mission_minutes!P10,"-")</f>
        <v>0</v>
      </c>
      <c r="Q168" s="113">
        <f>IFERROR(lifespans_all!Q166*DTE_mission_minutes!Q10,"-")</f>
        <v>0</v>
      </c>
      <c r="R168" s="113">
        <f>IFERROR(lifespans_all!R166*DTE_mission_minutes!R10,"-")</f>
        <v>0</v>
      </c>
      <c r="S168" s="113">
        <f>IFERROR(lifespans_all!S166*DTE_mission_minutes!S10,"-")</f>
        <v>0</v>
      </c>
      <c r="T168" s="113">
        <f>IFERROR(lifespans_all!T166*DTE_mission_minutes!T10,"-")</f>
        <v>0</v>
      </c>
      <c r="U168" s="113">
        <f>IFERROR(lifespans_all!U166*DTE_mission_minutes!U10,"-")</f>
        <v>0</v>
      </c>
      <c r="V168" s="113">
        <f>IFERROR(lifespans_all!V166*DTE_mission_minutes!V10,"-")</f>
        <v>0</v>
      </c>
    </row>
    <row r="169" spans="1:22" x14ac:dyDescent="0.25">
      <c r="A169" s="35" t="s">
        <v>71</v>
      </c>
      <c r="B169" s="43" t="s">
        <v>58</v>
      </c>
      <c r="C169" s="113">
        <f>IFERROR(lifespans_all!C167*DTE_mission_minutes!C11,"-")</f>
        <v>721.11352444444435</v>
      </c>
      <c r="D169" s="113">
        <f>IFERROR(lifespans_all!D167*DTE_mission_minutes!D11,"-")</f>
        <v>721.11352444444435</v>
      </c>
      <c r="E169" s="113">
        <f>IFERROR(lifespans_all!E167*DTE_mission_minutes!E11,"-")</f>
        <v>721.11352444444435</v>
      </c>
      <c r="F169" s="113">
        <f>IFERROR(lifespans_all!F167*DTE_mission_minutes!F11,"-")</f>
        <v>721.11352444444435</v>
      </c>
      <c r="G169" s="113">
        <f>IFERROR(lifespans_all!G167*DTE_mission_minutes!G11,"-")</f>
        <v>721.11352444444435</v>
      </c>
      <c r="H169" s="113">
        <f>IFERROR(lifespans_all!H167*DTE_mission_minutes!H11,"-")</f>
        <v>721.11352444444435</v>
      </c>
      <c r="I169" s="113">
        <f>IFERROR(lifespans_all!I167*DTE_mission_minutes!I11,"-")</f>
        <v>721.11352444444435</v>
      </c>
      <c r="J169" s="113">
        <f>IFERROR(lifespans_all!J167*DTE_mission_minutes!J11,"-")</f>
        <v>721.11352444444435</v>
      </c>
      <c r="K169" s="113">
        <f>IFERROR(lifespans_all!K167*DTE_mission_minutes!K11,"-")</f>
        <v>721.11352444444435</v>
      </c>
      <c r="L169" s="113">
        <f>IFERROR(lifespans_all!L167*DTE_mission_minutes!L11,"-")</f>
        <v>721.11352444444435</v>
      </c>
      <c r="M169" s="113">
        <f>IFERROR(lifespans_all!M167*DTE_mission_minutes!M11,"-")</f>
        <v>721.11352444444435</v>
      </c>
      <c r="N169" s="113">
        <f>IFERROR(lifespans_all!N167*DTE_mission_minutes!N11,"-")</f>
        <v>721.11352444444435</v>
      </c>
      <c r="O169" s="113">
        <f>IFERROR(lifespans_all!O167*DTE_mission_minutes!O11,"-")</f>
        <v>721.11352444444435</v>
      </c>
      <c r="P169" s="113">
        <f>IFERROR(lifespans_all!P167*DTE_mission_minutes!P11,"-")</f>
        <v>721.11352444444435</v>
      </c>
      <c r="Q169" s="113">
        <f>IFERROR(lifespans_all!Q167*DTE_mission_minutes!Q11,"-")</f>
        <v>721.11352444444435</v>
      </c>
      <c r="R169" s="113">
        <f>IFERROR(lifespans_all!R167*DTE_mission_minutes!R11,"-")</f>
        <v>721.11352444444435</v>
      </c>
      <c r="S169" s="113">
        <f>IFERROR(lifespans_all!S167*DTE_mission_minutes!S11,"-")</f>
        <v>721.11352444444435</v>
      </c>
      <c r="T169" s="113">
        <f>IFERROR(lifespans_all!T167*DTE_mission_minutes!T11,"-")</f>
        <v>721.11352444444435</v>
      </c>
      <c r="U169" s="113">
        <f>IFERROR(lifespans_all!U167*DTE_mission_minutes!U11,"-")</f>
        <v>721.11352444444435</v>
      </c>
      <c r="V169" s="113">
        <f>IFERROR(lifespans_all!V167*DTE_mission_minutes!V11,"-")</f>
        <v>721.11352444444435</v>
      </c>
    </row>
    <row r="170" spans="1:22" x14ac:dyDescent="0.25">
      <c r="A170" s="35" t="s">
        <v>72</v>
      </c>
      <c r="B170" s="42" t="s">
        <v>59</v>
      </c>
      <c r="C170" s="113">
        <f>IFERROR(lifespans_all!C168*DTE_mission_minutes!C12,"-")</f>
        <v>171572.29579277776</v>
      </c>
      <c r="D170" s="113">
        <f>IFERROR(lifespans_all!D168*DTE_mission_minutes!D12,"-")</f>
        <v>171572.29579277776</v>
      </c>
      <c r="E170" s="113">
        <f>IFERROR(lifespans_all!E168*DTE_mission_minutes!E12,"-")</f>
        <v>171572.29579277776</v>
      </c>
      <c r="F170" s="113">
        <f>IFERROR(lifespans_all!F168*DTE_mission_minutes!F12,"-")</f>
        <v>171572.29579277776</v>
      </c>
      <c r="G170" s="113">
        <f>IFERROR(lifespans_all!G168*DTE_mission_minutes!G12,"-")</f>
        <v>171572.29579277776</v>
      </c>
      <c r="H170" s="113">
        <f>IFERROR(lifespans_all!H168*DTE_mission_minutes!H12,"-")</f>
        <v>171572.29579277776</v>
      </c>
      <c r="I170" s="113">
        <f>IFERROR(lifespans_all!I168*DTE_mission_minutes!I12,"-")</f>
        <v>171572.29579277776</v>
      </c>
      <c r="J170" s="113">
        <f>IFERROR(lifespans_all!J168*DTE_mission_minutes!J12,"-")</f>
        <v>171572.29579277776</v>
      </c>
      <c r="K170" s="113">
        <f>IFERROR(lifespans_all!K168*DTE_mission_minutes!K12,"-")</f>
        <v>171572.29579277776</v>
      </c>
      <c r="L170" s="113">
        <f>IFERROR(lifespans_all!L168*DTE_mission_minutes!L12,"-")</f>
        <v>171572.29579277776</v>
      </c>
      <c r="M170" s="113">
        <f>IFERROR(lifespans_all!M168*DTE_mission_minutes!M12,"-")</f>
        <v>171572.29579277776</v>
      </c>
      <c r="N170" s="113">
        <f>IFERROR(lifespans_all!N168*DTE_mission_minutes!N12,"-")</f>
        <v>171572.29579277776</v>
      </c>
      <c r="O170" s="113">
        <f>IFERROR(lifespans_all!O168*DTE_mission_minutes!O12,"-")</f>
        <v>171572.29579277776</v>
      </c>
      <c r="P170" s="113">
        <f>IFERROR(lifespans_all!P168*DTE_mission_minutes!P12,"-")</f>
        <v>171572.29579277776</v>
      </c>
      <c r="Q170" s="113">
        <f>IFERROR(lifespans_all!Q168*DTE_mission_minutes!Q12,"-")</f>
        <v>171572.29579277776</v>
      </c>
      <c r="R170" s="113">
        <f>IFERROR(lifespans_all!R168*DTE_mission_minutes!R12,"-")</f>
        <v>171572.29579277776</v>
      </c>
      <c r="S170" s="113">
        <f>IFERROR(lifespans_all!S168*DTE_mission_minutes!S12,"-")</f>
        <v>171572.29579277776</v>
      </c>
      <c r="T170" s="113">
        <f>IFERROR(lifespans_all!T168*DTE_mission_minutes!T12,"-")</f>
        <v>171572.29579277776</v>
      </c>
      <c r="U170" s="113">
        <f>IFERROR(lifespans_all!U168*DTE_mission_minutes!U12,"-")</f>
        <v>171572.29579277776</v>
      </c>
      <c r="V170" s="113">
        <f>IFERROR(lifespans_all!V168*DTE_mission_minutes!V12,"-")</f>
        <v>171572.29579277776</v>
      </c>
    </row>
    <row r="171" spans="1:22" x14ac:dyDescent="0.25">
      <c r="A171" s="35" t="s">
        <v>82</v>
      </c>
      <c r="B171" s="44" t="s">
        <v>64</v>
      </c>
      <c r="C171" s="113" t="str">
        <f>IFERROR(lifespans_all!C169*DTE_mission_minutes!C13,"-")</f>
        <v>-</v>
      </c>
      <c r="D171" s="113" t="str">
        <f>IFERROR(lifespans_all!D169*DTE_mission_minutes!D13,"-")</f>
        <v>-</v>
      </c>
      <c r="E171" s="113" t="str">
        <f>IFERROR(lifespans_all!E169*DTE_mission_minutes!E13,"-")</f>
        <v>-</v>
      </c>
      <c r="F171" s="113" t="str">
        <f>IFERROR(lifespans_all!F169*DTE_mission_minutes!F13,"-")</f>
        <v>-</v>
      </c>
      <c r="G171" s="113" t="str">
        <f>IFERROR(lifespans_all!G169*DTE_mission_minutes!G13,"-")</f>
        <v>-</v>
      </c>
      <c r="H171" s="113" t="str">
        <f>IFERROR(lifespans_all!H169*DTE_mission_minutes!H13,"-")</f>
        <v>-</v>
      </c>
      <c r="I171" s="113" t="str">
        <f>IFERROR(lifespans_all!I169*DTE_mission_minutes!I13,"-")</f>
        <v>-</v>
      </c>
      <c r="J171" s="113" t="str">
        <f>IFERROR(lifespans_all!J169*DTE_mission_minutes!J13,"-")</f>
        <v>-</v>
      </c>
      <c r="K171" s="113" t="str">
        <f>IFERROR(lifespans_all!K169*DTE_mission_minutes!K13,"-")</f>
        <v>-</v>
      </c>
      <c r="L171" s="113" t="str">
        <f>IFERROR(lifespans_all!L169*DTE_mission_minutes!L13,"-")</f>
        <v>-</v>
      </c>
      <c r="M171" s="113" t="str">
        <f>IFERROR(lifespans_all!M169*DTE_mission_minutes!M13,"-")</f>
        <v>-</v>
      </c>
      <c r="N171" s="113" t="str">
        <f>IFERROR(lifespans_all!N169*DTE_mission_minutes!N13,"-")</f>
        <v>-</v>
      </c>
      <c r="O171" s="113" t="str">
        <f>IFERROR(lifespans_all!O169*DTE_mission_minutes!O13,"-")</f>
        <v>-</v>
      </c>
      <c r="P171" s="113" t="str">
        <f>IFERROR(lifespans_all!P169*DTE_mission_minutes!P13,"-")</f>
        <v>-</v>
      </c>
      <c r="Q171" s="113" t="str">
        <f>IFERROR(lifespans_all!Q169*DTE_mission_minutes!Q13,"-")</f>
        <v>-</v>
      </c>
      <c r="R171" s="113" t="str">
        <f>IFERROR(lifespans_all!R169*DTE_mission_minutes!R13,"-")</f>
        <v>-</v>
      </c>
      <c r="S171" s="113" t="str">
        <f>IFERROR(lifespans_all!S169*DTE_mission_minutes!S13,"-")</f>
        <v>-</v>
      </c>
      <c r="T171" s="113" t="str">
        <f>IFERROR(lifespans_all!T169*DTE_mission_minutes!T13,"-")</f>
        <v>-</v>
      </c>
      <c r="U171" s="113" t="str">
        <f>IFERROR(lifespans_all!U169*DTE_mission_minutes!U13,"-")</f>
        <v>-</v>
      </c>
      <c r="V171" s="113" t="str">
        <f>IFERROR(lifespans_all!V169*DTE_mission_minutes!V13,"-")</f>
        <v>-</v>
      </c>
    </row>
    <row r="172" spans="1:22" x14ac:dyDescent="0.25">
      <c r="A172" s="35" t="s">
        <v>35</v>
      </c>
      <c r="B172" s="36" t="s">
        <v>57</v>
      </c>
      <c r="C172" s="113">
        <f>IFERROR(lifespans_all!C170*DTE_mission_minutes!C14,"-")</f>
        <v>851.36055555555549</v>
      </c>
      <c r="D172" s="113">
        <f>IFERROR(lifespans_all!D170*DTE_mission_minutes!D14,"-")</f>
        <v>921.41561944444436</v>
      </c>
      <c r="E172" s="113">
        <f>IFERROR(lifespans_all!E170*DTE_mission_minutes!E14,"-")</f>
        <v>793.34499999999991</v>
      </c>
      <c r="F172" s="113">
        <f>IFERROR(lifespans_all!F170*DTE_mission_minutes!F14,"-")</f>
        <v>796.60534611111109</v>
      </c>
      <c r="G172" s="113">
        <f>IFERROR(lifespans_all!G170*DTE_mission_minutes!G14,"-")</f>
        <v>796.60534611111109</v>
      </c>
      <c r="H172" s="113">
        <f>IFERROR(lifespans_all!H170*DTE_mission_minutes!H14,"-")</f>
        <v>796.60534611111109</v>
      </c>
      <c r="I172" s="113">
        <f>IFERROR(lifespans_all!I170*DTE_mission_minutes!I14,"-")</f>
        <v>796.60534611111109</v>
      </c>
      <c r="J172" s="113">
        <f>IFERROR(lifespans_all!J170*DTE_mission_minutes!J14,"-")</f>
        <v>0</v>
      </c>
      <c r="K172" s="113">
        <f>IFERROR(lifespans_all!K170*DTE_mission_minutes!K14,"-")</f>
        <v>0</v>
      </c>
      <c r="L172" s="113">
        <f>IFERROR(lifespans_all!L170*DTE_mission_minutes!L14,"-")</f>
        <v>0</v>
      </c>
      <c r="M172" s="113">
        <f>IFERROR(lifespans_all!M170*DTE_mission_minutes!M14,"-")</f>
        <v>0</v>
      </c>
      <c r="N172" s="113">
        <f>IFERROR(lifespans_all!N170*DTE_mission_minutes!N14,"-")</f>
        <v>0</v>
      </c>
      <c r="O172" s="113">
        <f>IFERROR(lifespans_all!O170*DTE_mission_minutes!O14,"-")</f>
        <v>0</v>
      </c>
      <c r="P172" s="113">
        <f>IFERROR(lifespans_all!P170*DTE_mission_minutes!P14,"-")</f>
        <v>0</v>
      </c>
      <c r="Q172" s="113">
        <f>IFERROR(lifespans_all!Q170*DTE_mission_minutes!Q14,"-")</f>
        <v>0</v>
      </c>
      <c r="R172" s="113">
        <f>IFERROR(lifespans_all!R170*DTE_mission_minutes!R14,"-")</f>
        <v>0</v>
      </c>
      <c r="S172" s="113">
        <f>IFERROR(lifespans_all!S170*DTE_mission_minutes!S14,"-")</f>
        <v>0</v>
      </c>
      <c r="T172" s="113">
        <f>IFERROR(lifespans_all!T170*DTE_mission_minutes!T14,"-")</f>
        <v>0</v>
      </c>
      <c r="U172" s="113">
        <f>IFERROR(lifespans_all!U170*DTE_mission_minutes!U14,"-")</f>
        <v>0</v>
      </c>
      <c r="V172" s="113">
        <f>IFERROR(lifespans_all!V170*DTE_mission_minutes!V14,"-")</f>
        <v>0</v>
      </c>
    </row>
    <row r="173" spans="1:22" x14ac:dyDescent="0.25">
      <c r="A173" s="48" t="s">
        <v>83</v>
      </c>
      <c r="B173" s="36" t="s">
        <v>56</v>
      </c>
      <c r="C173" s="113">
        <f>IFERROR(lifespans_all!C171*DTE_mission_minutes!C15,"-")</f>
        <v>2140.4341038095235</v>
      </c>
      <c r="D173" s="113">
        <f>IFERROR(lifespans_all!D171*DTE_mission_minutes!D15,"-")</f>
        <v>2140.4341038095235</v>
      </c>
      <c r="E173" s="113">
        <f>IFERROR(lifespans_all!E171*DTE_mission_minutes!E15,"-")</f>
        <v>2140.4341038095235</v>
      </c>
      <c r="F173" s="113">
        <f>IFERROR(lifespans_all!F171*DTE_mission_minutes!F15,"-")</f>
        <v>2140.4341038095235</v>
      </c>
      <c r="G173" s="113">
        <f>IFERROR(lifespans_all!G171*DTE_mission_minutes!G15,"-")</f>
        <v>2140.4341038095235</v>
      </c>
      <c r="H173" s="113">
        <f>IFERROR(lifespans_all!H171*DTE_mission_minutes!H15,"-")</f>
        <v>2140.4341038095235</v>
      </c>
      <c r="I173" s="113">
        <f>IFERROR(lifespans_all!I171*DTE_mission_minutes!I15,"-")</f>
        <v>2140.4341038095235</v>
      </c>
      <c r="J173" s="113">
        <f>IFERROR(lifespans_all!J171*DTE_mission_minutes!J15,"-")</f>
        <v>2140.4341038095235</v>
      </c>
      <c r="K173" s="113">
        <f>IFERROR(lifespans_all!K171*DTE_mission_minutes!K15,"-")</f>
        <v>2140.4341038095235</v>
      </c>
      <c r="L173" s="113">
        <f>IFERROR(lifespans_all!L171*DTE_mission_minutes!L15,"-")</f>
        <v>2140.4341038095235</v>
      </c>
      <c r="M173" s="113">
        <f>IFERROR(lifespans_all!M171*DTE_mission_minutes!M15,"-")</f>
        <v>2140.4341038095235</v>
      </c>
      <c r="N173" s="113">
        <f>IFERROR(lifespans_all!N171*DTE_mission_minutes!N15,"-")</f>
        <v>2140.4341038095235</v>
      </c>
      <c r="O173" s="113">
        <f>IFERROR(lifespans_all!O171*DTE_mission_minutes!O15,"-")</f>
        <v>2140.4341038095235</v>
      </c>
      <c r="P173" s="113">
        <f>IFERROR(lifespans_all!P171*DTE_mission_minutes!P15,"-")</f>
        <v>2140.4341038095235</v>
      </c>
      <c r="Q173" s="113">
        <f>IFERROR(lifespans_all!Q171*DTE_mission_minutes!Q15,"-")</f>
        <v>2140.4341038095235</v>
      </c>
      <c r="R173" s="113">
        <f>IFERROR(lifespans_all!R171*DTE_mission_minutes!R15,"-")</f>
        <v>2140.4341038095235</v>
      </c>
      <c r="S173" s="113">
        <f>IFERROR(lifespans_all!S171*DTE_mission_minutes!S15,"-")</f>
        <v>2140.4341038095235</v>
      </c>
      <c r="T173" s="113">
        <f>IFERROR(lifespans_all!T171*DTE_mission_minutes!T15,"-")</f>
        <v>2140.4341038095235</v>
      </c>
      <c r="U173" s="113">
        <f>IFERROR(lifespans_all!U171*DTE_mission_minutes!U15,"-")</f>
        <v>2140.4341038095235</v>
      </c>
      <c r="V173" s="113">
        <f>IFERROR(lifespans_all!V171*DTE_mission_minutes!V15,"-")</f>
        <v>2140.4341038095235</v>
      </c>
    </row>
    <row r="174" spans="1:22" x14ac:dyDescent="0.25">
      <c r="A174" s="48" t="s">
        <v>84</v>
      </c>
      <c r="B174" s="36" t="s">
        <v>56</v>
      </c>
      <c r="C174" s="113">
        <f>IFERROR(lifespans_all!C172*DTE_mission_minutes!C16,"-")</f>
        <v>2140.4341038095235</v>
      </c>
      <c r="D174" s="113">
        <f>IFERROR(lifespans_all!D172*DTE_mission_minutes!D16,"-")</f>
        <v>2140.4341038095235</v>
      </c>
      <c r="E174" s="113">
        <f>IFERROR(lifespans_all!E172*DTE_mission_minutes!E16,"-")</f>
        <v>2140.4341038095235</v>
      </c>
      <c r="F174" s="113">
        <f>IFERROR(lifespans_all!F172*DTE_mission_minutes!F16,"-")</f>
        <v>2140.4341038095235</v>
      </c>
      <c r="G174" s="113">
        <f>IFERROR(lifespans_all!G172*DTE_mission_minutes!G16,"-")</f>
        <v>2140.4341038095235</v>
      </c>
      <c r="H174" s="113">
        <f>IFERROR(lifespans_all!H172*DTE_mission_minutes!H16,"-")</f>
        <v>2140.4341038095235</v>
      </c>
      <c r="I174" s="113">
        <f>IFERROR(lifespans_all!I172*DTE_mission_minutes!I16,"-")</f>
        <v>2140.4341038095235</v>
      </c>
      <c r="J174" s="113">
        <f>IFERROR(lifespans_all!J172*DTE_mission_minutes!J16,"-")</f>
        <v>2140.4341038095235</v>
      </c>
      <c r="K174" s="113">
        <f>IFERROR(lifespans_all!K172*DTE_mission_minutes!K16,"-")</f>
        <v>2140.4341038095235</v>
      </c>
      <c r="L174" s="113">
        <f>IFERROR(lifespans_all!L172*DTE_mission_minutes!L16,"-")</f>
        <v>2140.4341038095235</v>
      </c>
      <c r="M174" s="113">
        <f>IFERROR(lifespans_all!M172*DTE_mission_minutes!M16,"-")</f>
        <v>2140.4341038095235</v>
      </c>
      <c r="N174" s="113">
        <f>IFERROR(lifespans_all!N172*DTE_mission_minutes!N16,"-")</f>
        <v>2140.4341038095235</v>
      </c>
      <c r="O174" s="113">
        <f>IFERROR(lifespans_all!O172*DTE_mission_minutes!O16,"-")</f>
        <v>2140.4341038095235</v>
      </c>
      <c r="P174" s="113">
        <f>IFERROR(lifespans_all!P172*DTE_mission_minutes!P16,"-")</f>
        <v>2140.4341038095235</v>
      </c>
      <c r="Q174" s="113">
        <f>IFERROR(lifespans_all!Q172*DTE_mission_minutes!Q16,"-")</f>
        <v>2140.4341038095235</v>
      </c>
      <c r="R174" s="113">
        <f>IFERROR(lifespans_all!R172*DTE_mission_minutes!R16,"-")</f>
        <v>2140.4341038095235</v>
      </c>
      <c r="S174" s="113">
        <f>IFERROR(lifespans_all!S172*DTE_mission_minutes!S16,"-")</f>
        <v>2140.4341038095235</v>
      </c>
      <c r="T174" s="113">
        <f>IFERROR(lifespans_all!T172*DTE_mission_minutes!T16,"-")</f>
        <v>2140.4341038095235</v>
      </c>
      <c r="U174" s="113">
        <f>IFERROR(lifespans_all!U172*DTE_mission_minutes!U16,"-")</f>
        <v>2140.4341038095235</v>
      </c>
      <c r="V174" s="113">
        <f>IFERROR(lifespans_all!V172*DTE_mission_minutes!V16,"-")</f>
        <v>2140.4341038095235</v>
      </c>
    </row>
    <row r="175" spans="1:22" x14ac:dyDescent="0.25">
      <c r="A175" s="48" t="s">
        <v>85</v>
      </c>
      <c r="B175" s="36" t="s">
        <v>56</v>
      </c>
      <c r="C175" s="113">
        <f>IFERROR(lifespans_all!C173*DTE_mission_minutes!C17,"-")</f>
        <v>2140.4341038095235</v>
      </c>
      <c r="D175" s="113">
        <f>IFERROR(lifespans_all!D173*DTE_mission_minutes!D17,"-")</f>
        <v>2140.4341038095235</v>
      </c>
      <c r="E175" s="113">
        <f>IFERROR(lifespans_all!E173*DTE_mission_minutes!E17,"-")</f>
        <v>2140.4341038095235</v>
      </c>
      <c r="F175" s="113">
        <f>IFERROR(lifespans_all!F173*DTE_mission_minutes!F17,"-")</f>
        <v>2140.4341038095235</v>
      </c>
      <c r="G175" s="113">
        <f>IFERROR(lifespans_all!G173*DTE_mission_minutes!G17,"-")</f>
        <v>2140.4341038095235</v>
      </c>
      <c r="H175" s="113">
        <f>IFERROR(lifespans_all!H173*DTE_mission_minutes!H17,"-")</f>
        <v>2140.4341038095235</v>
      </c>
      <c r="I175" s="113">
        <f>IFERROR(lifespans_all!I173*DTE_mission_minutes!I17,"-")</f>
        <v>2140.4341038095235</v>
      </c>
      <c r="J175" s="113">
        <f>IFERROR(lifespans_all!J173*DTE_mission_minutes!J17,"-")</f>
        <v>2140.4341038095235</v>
      </c>
      <c r="K175" s="113">
        <f>IFERROR(lifespans_all!K173*DTE_mission_minutes!K17,"-")</f>
        <v>2140.4341038095235</v>
      </c>
      <c r="L175" s="113">
        <f>IFERROR(lifespans_all!L173*DTE_mission_minutes!L17,"-")</f>
        <v>2140.4341038095235</v>
      </c>
      <c r="M175" s="113">
        <f>IFERROR(lifespans_all!M173*DTE_mission_minutes!M17,"-")</f>
        <v>2140.4341038095235</v>
      </c>
      <c r="N175" s="113">
        <f>IFERROR(lifespans_all!N173*DTE_mission_minutes!N17,"-")</f>
        <v>2140.4341038095235</v>
      </c>
      <c r="O175" s="113">
        <f>IFERROR(lifespans_all!O173*DTE_mission_minutes!O17,"-")</f>
        <v>2140.4341038095235</v>
      </c>
      <c r="P175" s="113">
        <f>IFERROR(lifespans_all!P173*DTE_mission_minutes!P17,"-")</f>
        <v>2140.4341038095235</v>
      </c>
      <c r="Q175" s="113">
        <f>IFERROR(lifespans_all!Q173*DTE_mission_minutes!Q17,"-")</f>
        <v>2140.4341038095235</v>
      </c>
      <c r="R175" s="113">
        <f>IFERROR(lifespans_all!R173*DTE_mission_minutes!R17,"-")</f>
        <v>2140.4341038095235</v>
      </c>
      <c r="S175" s="113">
        <f>IFERROR(lifespans_all!S173*DTE_mission_minutes!S17,"-")</f>
        <v>2140.4341038095235</v>
      </c>
      <c r="T175" s="113">
        <f>IFERROR(lifespans_all!T173*DTE_mission_minutes!T17,"-")</f>
        <v>2140.4341038095235</v>
      </c>
      <c r="U175" s="113">
        <f>IFERROR(lifespans_all!U173*DTE_mission_minutes!U17,"-")</f>
        <v>2140.4341038095235</v>
      </c>
      <c r="V175" s="113">
        <f>IFERROR(lifespans_all!V173*DTE_mission_minutes!V17,"-")</f>
        <v>2140.4341038095235</v>
      </c>
    </row>
    <row r="176" spans="1:22" x14ac:dyDescent="0.25">
      <c r="A176" s="48" t="s">
        <v>86</v>
      </c>
      <c r="B176" s="36" t="s">
        <v>56</v>
      </c>
      <c r="C176" s="113">
        <f>IFERROR(lifespans_all!C174*DTE_mission_minutes!C18,"-")</f>
        <v>2140.4341038095235</v>
      </c>
      <c r="D176" s="113">
        <f>IFERROR(lifespans_all!D174*DTE_mission_minutes!D18,"-")</f>
        <v>2140.4341038095235</v>
      </c>
      <c r="E176" s="113">
        <f>IFERROR(lifespans_all!E174*DTE_mission_minutes!E18,"-")</f>
        <v>2140.4341038095235</v>
      </c>
      <c r="F176" s="113">
        <f>IFERROR(lifespans_all!F174*DTE_mission_minutes!F18,"-")</f>
        <v>2140.4341038095235</v>
      </c>
      <c r="G176" s="113">
        <f>IFERROR(lifespans_all!G174*DTE_mission_minutes!G18,"-")</f>
        <v>2140.4341038095235</v>
      </c>
      <c r="H176" s="113">
        <f>IFERROR(lifespans_all!H174*DTE_mission_minutes!H18,"-")</f>
        <v>2140.4341038095235</v>
      </c>
      <c r="I176" s="113">
        <f>IFERROR(lifespans_all!I174*DTE_mission_minutes!I18,"-")</f>
        <v>2140.4341038095235</v>
      </c>
      <c r="J176" s="113">
        <f>IFERROR(lifespans_all!J174*DTE_mission_minutes!J18,"-")</f>
        <v>2140.4341038095235</v>
      </c>
      <c r="K176" s="113">
        <f>IFERROR(lifespans_all!K174*DTE_mission_minutes!K18,"-")</f>
        <v>2140.4341038095235</v>
      </c>
      <c r="L176" s="113">
        <f>IFERROR(lifespans_all!L174*DTE_mission_minutes!L18,"-")</f>
        <v>2140.4341038095235</v>
      </c>
      <c r="M176" s="113">
        <f>IFERROR(lifespans_all!M174*DTE_mission_minutes!M18,"-")</f>
        <v>2140.4341038095235</v>
      </c>
      <c r="N176" s="113">
        <f>IFERROR(lifespans_all!N174*DTE_mission_minutes!N18,"-")</f>
        <v>2140.4341038095235</v>
      </c>
      <c r="O176" s="113">
        <f>IFERROR(lifespans_all!O174*DTE_mission_minutes!O18,"-")</f>
        <v>2140.4341038095235</v>
      </c>
      <c r="P176" s="113">
        <f>IFERROR(lifespans_all!P174*DTE_mission_minutes!P18,"-")</f>
        <v>2140.4341038095235</v>
      </c>
      <c r="Q176" s="113">
        <f>IFERROR(lifespans_all!Q174*DTE_mission_minutes!Q18,"-")</f>
        <v>2140.4341038095235</v>
      </c>
      <c r="R176" s="113">
        <f>IFERROR(lifespans_all!R174*DTE_mission_minutes!R18,"-")</f>
        <v>2140.4341038095235</v>
      </c>
      <c r="S176" s="113">
        <f>IFERROR(lifespans_all!S174*DTE_mission_minutes!S18,"-")</f>
        <v>2140.4341038095235</v>
      </c>
      <c r="T176" s="113">
        <f>IFERROR(lifespans_all!T174*DTE_mission_minutes!T18,"-")</f>
        <v>2140.4341038095235</v>
      </c>
      <c r="U176" s="113">
        <f>IFERROR(lifespans_all!U174*DTE_mission_minutes!U18,"-")</f>
        <v>2140.4341038095235</v>
      </c>
      <c r="V176" s="113">
        <f>IFERROR(lifespans_all!V174*DTE_mission_minutes!V18,"-")</f>
        <v>2140.4341038095235</v>
      </c>
    </row>
    <row r="177" spans="1:22" x14ac:dyDescent="0.25">
      <c r="A177" s="35" t="s">
        <v>36</v>
      </c>
      <c r="B177" s="36" t="s">
        <v>57</v>
      </c>
      <c r="C177" s="113">
        <f>IFERROR(lifespans_all!C175*DTE_mission_minutes!C19,"-")</f>
        <v>3121.1464916666664</v>
      </c>
      <c r="D177" s="113">
        <f>IFERROR(lifespans_all!D175*DTE_mission_minutes!D19,"-")</f>
        <v>3157.8943527777778</v>
      </c>
      <c r="E177" s="113">
        <f>IFERROR(lifespans_all!E175*DTE_mission_minutes!E19,"-")</f>
        <v>2937.5030555555554</v>
      </c>
      <c r="F177" s="113">
        <f>IFERROR(lifespans_all!F175*DTE_mission_minutes!F19,"-")</f>
        <v>3137.9728877777775</v>
      </c>
      <c r="G177" s="113">
        <f>IFERROR(lifespans_all!G175*DTE_mission_minutes!G19,"-")</f>
        <v>3137.9728877777775</v>
      </c>
      <c r="H177" s="113">
        <f>IFERROR(lifespans_all!H175*DTE_mission_minutes!H19,"-")</f>
        <v>3137.9728877777775</v>
      </c>
      <c r="I177" s="113">
        <f>IFERROR(lifespans_all!I175*DTE_mission_minutes!I19,"-")</f>
        <v>3137.9728877777775</v>
      </c>
      <c r="J177" s="113">
        <f>IFERROR(lifespans_all!J175*DTE_mission_minutes!J19,"-")</f>
        <v>3137.9728877777775</v>
      </c>
      <c r="K177" s="113">
        <f>IFERROR(lifespans_all!K175*DTE_mission_minutes!K19,"-")</f>
        <v>3137.9728877777775</v>
      </c>
      <c r="L177" s="113">
        <f>IFERROR(lifespans_all!L175*DTE_mission_minutes!L19,"-")</f>
        <v>3137.9728877777775</v>
      </c>
      <c r="M177" s="113">
        <f>IFERROR(lifespans_all!M175*DTE_mission_minutes!M19,"-")</f>
        <v>3137.9728877777775</v>
      </c>
      <c r="N177" s="113">
        <f>IFERROR(lifespans_all!N175*DTE_mission_minutes!N19,"-")</f>
        <v>3137.9728877777775</v>
      </c>
      <c r="O177" s="113">
        <f>IFERROR(lifespans_all!O175*DTE_mission_minutes!O19,"-")</f>
        <v>3137.9728877777775</v>
      </c>
      <c r="P177" s="113">
        <f>IFERROR(lifespans_all!P175*DTE_mission_minutes!P19,"-")</f>
        <v>3137.9728877777775</v>
      </c>
      <c r="Q177" s="113">
        <f>IFERROR(lifespans_all!Q175*DTE_mission_minutes!Q19,"-")</f>
        <v>3137.9728877777775</v>
      </c>
      <c r="R177" s="113">
        <f>IFERROR(lifespans_all!R175*DTE_mission_minutes!R19,"-")</f>
        <v>3137.9728877777775</v>
      </c>
      <c r="S177" s="113">
        <f>IFERROR(lifespans_all!S175*DTE_mission_minutes!S19,"-")</f>
        <v>3137.9728877777775</v>
      </c>
      <c r="T177" s="113">
        <f>IFERROR(lifespans_all!T175*DTE_mission_minutes!T19,"-")</f>
        <v>3137.9728877777775</v>
      </c>
      <c r="U177" s="113">
        <f>IFERROR(lifespans_all!U175*DTE_mission_minutes!U19,"-")</f>
        <v>3137.9728877777775</v>
      </c>
      <c r="V177" s="113">
        <f>IFERROR(lifespans_all!V175*DTE_mission_minutes!V19,"-")</f>
        <v>3137.9728877777775</v>
      </c>
    </row>
    <row r="178" spans="1:22" x14ac:dyDescent="0.25">
      <c r="A178" s="35" t="s">
        <v>37</v>
      </c>
      <c r="B178" s="36" t="s">
        <v>57</v>
      </c>
      <c r="C178" s="113">
        <f>IFERROR(lifespans_all!C176*DTE_mission_minutes!C20,"-")</f>
        <v>3653.0924999999997</v>
      </c>
      <c r="D178" s="113">
        <f>IFERROR(lifespans_all!D176*DTE_mission_minutes!D20,"-")</f>
        <v>3468.0533333333337</v>
      </c>
      <c r="E178" s="113">
        <f>IFERROR(lifespans_all!E176*DTE_mission_minutes!E20,"-")</f>
        <v>3224.0014777777778</v>
      </c>
      <c r="F178" s="113">
        <f>IFERROR(lifespans_all!F176*DTE_mission_minutes!F20,"-")</f>
        <v>3454.7784394444448</v>
      </c>
      <c r="G178" s="113">
        <f>IFERROR(lifespans_all!G176*DTE_mission_minutes!G20,"-")</f>
        <v>3454.7784394444448</v>
      </c>
      <c r="H178" s="113">
        <f>IFERROR(lifespans_all!H176*DTE_mission_minutes!H20,"-")</f>
        <v>0</v>
      </c>
      <c r="I178" s="113">
        <f>IFERROR(lifespans_all!I176*DTE_mission_minutes!I20,"-")</f>
        <v>0</v>
      </c>
      <c r="J178" s="113">
        <f>IFERROR(lifespans_all!J176*DTE_mission_minutes!J20,"-")</f>
        <v>0</v>
      </c>
      <c r="K178" s="113">
        <f>IFERROR(lifespans_all!K176*DTE_mission_minutes!K20,"-")</f>
        <v>0</v>
      </c>
      <c r="L178" s="113">
        <f>IFERROR(lifespans_all!L176*DTE_mission_minutes!L20,"-")</f>
        <v>0</v>
      </c>
      <c r="M178" s="113">
        <f>IFERROR(lifespans_all!M176*DTE_mission_minutes!M20,"-")</f>
        <v>0</v>
      </c>
      <c r="N178" s="113">
        <f>IFERROR(lifespans_all!N176*DTE_mission_minutes!N20,"-")</f>
        <v>0</v>
      </c>
      <c r="O178" s="113">
        <f>IFERROR(lifespans_all!O176*DTE_mission_minutes!O20,"-")</f>
        <v>0</v>
      </c>
      <c r="P178" s="113">
        <f>IFERROR(lifespans_all!P176*DTE_mission_minutes!P20,"-")</f>
        <v>0</v>
      </c>
      <c r="Q178" s="113">
        <f>IFERROR(lifespans_all!Q176*DTE_mission_minutes!Q20,"-")</f>
        <v>0</v>
      </c>
      <c r="R178" s="113">
        <f>IFERROR(lifespans_all!R176*DTE_mission_minutes!R20,"-")</f>
        <v>0</v>
      </c>
      <c r="S178" s="113">
        <f>IFERROR(lifespans_all!S176*DTE_mission_minutes!S20,"-")</f>
        <v>0</v>
      </c>
      <c r="T178" s="113">
        <f>IFERROR(lifespans_all!T176*DTE_mission_minutes!T20,"-")</f>
        <v>0</v>
      </c>
      <c r="U178" s="113">
        <f>IFERROR(lifespans_all!U176*DTE_mission_minutes!U20,"-")</f>
        <v>0</v>
      </c>
      <c r="V178" s="113">
        <f>IFERROR(lifespans_all!V176*DTE_mission_minutes!V20,"-")</f>
        <v>0</v>
      </c>
    </row>
    <row r="179" spans="1:22" x14ac:dyDescent="0.25">
      <c r="A179" s="35" t="s">
        <v>40</v>
      </c>
      <c r="B179" s="49" t="s">
        <v>58</v>
      </c>
      <c r="C179" s="113">
        <f>IFERROR(lifespans_all!C177*DTE_mission_minutes!C21,"-")</f>
        <v>0</v>
      </c>
      <c r="D179" s="113">
        <f>IFERROR(lifespans_all!D177*DTE_mission_minutes!D21,"-")</f>
        <v>0</v>
      </c>
      <c r="E179" s="113">
        <f>IFERROR(lifespans_all!E177*DTE_mission_minutes!E21,"-")</f>
        <v>0</v>
      </c>
      <c r="F179" s="113">
        <f>IFERROR(lifespans_all!F177*DTE_mission_minutes!F21,"-")</f>
        <v>0</v>
      </c>
      <c r="G179" s="113">
        <f>IFERROR(lifespans_all!G177*DTE_mission_minutes!G21,"-")</f>
        <v>0</v>
      </c>
      <c r="H179" s="113">
        <f>IFERROR(lifespans_all!H177*DTE_mission_minutes!H21,"-")</f>
        <v>0</v>
      </c>
      <c r="I179" s="113">
        <f>IFERROR(lifespans_all!I177*DTE_mission_minutes!I21,"-")</f>
        <v>0</v>
      </c>
      <c r="J179" s="113">
        <f>IFERROR(lifespans_all!J177*DTE_mission_minutes!J21,"-")</f>
        <v>0</v>
      </c>
      <c r="K179" s="113">
        <f>IFERROR(lifespans_all!K177*DTE_mission_minutes!K21,"-")</f>
        <v>0</v>
      </c>
      <c r="L179" s="113">
        <f>IFERROR(lifespans_all!L177*DTE_mission_minutes!L21,"-")</f>
        <v>0</v>
      </c>
      <c r="M179" s="113">
        <f>IFERROR(lifespans_all!M177*DTE_mission_minutes!M21,"-")</f>
        <v>0</v>
      </c>
      <c r="N179" s="113">
        <f>IFERROR(lifespans_all!N177*DTE_mission_minutes!N21,"-")</f>
        <v>0</v>
      </c>
      <c r="O179" s="113">
        <f>IFERROR(lifespans_all!O177*DTE_mission_minutes!O21,"-")</f>
        <v>0</v>
      </c>
      <c r="P179" s="113">
        <f>IFERROR(lifespans_all!P177*DTE_mission_minutes!P21,"-")</f>
        <v>0</v>
      </c>
      <c r="Q179" s="113">
        <f>IFERROR(lifespans_all!Q177*DTE_mission_minutes!Q21,"-")</f>
        <v>0</v>
      </c>
      <c r="R179" s="113">
        <f>IFERROR(lifespans_all!R177*DTE_mission_minutes!R21,"-")</f>
        <v>0</v>
      </c>
      <c r="S179" s="113">
        <f>IFERROR(lifespans_all!S177*DTE_mission_minutes!S21,"-")</f>
        <v>0</v>
      </c>
      <c r="T179" s="113">
        <f>IFERROR(lifespans_all!T177*DTE_mission_minutes!T21,"-")</f>
        <v>0</v>
      </c>
      <c r="U179" s="113">
        <f>IFERROR(lifespans_all!U177*DTE_mission_minutes!U21,"-")</f>
        <v>0</v>
      </c>
      <c r="V179" s="113">
        <f>IFERROR(lifespans_all!V177*DTE_mission_minutes!V21,"-")</f>
        <v>0</v>
      </c>
    </row>
    <row r="180" spans="1:22" x14ac:dyDescent="0.25">
      <c r="A180" s="35" t="s">
        <v>73</v>
      </c>
      <c r="B180" s="36" t="s">
        <v>57</v>
      </c>
      <c r="C180" s="113">
        <f>IFERROR(lifespans_all!C178*DTE_mission_minutes!C22,"-")</f>
        <v>133409.35004928565</v>
      </c>
      <c r="D180" s="113">
        <f>IFERROR(lifespans_all!D178*DTE_mission_minutes!D22,"-")</f>
        <v>133409.35004928565</v>
      </c>
      <c r="E180" s="113">
        <f>IFERROR(lifespans_all!E178*DTE_mission_minutes!E22,"-")</f>
        <v>133409.35004928565</v>
      </c>
      <c r="F180" s="113">
        <f>IFERROR(lifespans_all!F178*DTE_mission_minutes!F22,"-")</f>
        <v>133409.35004928565</v>
      </c>
      <c r="G180" s="113">
        <f>IFERROR(lifespans_all!G178*DTE_mission_minutes!G22,"-")</f>
        <v>133409.35004928565</v>
      </c>
      <c r="H180" s="113">
        <f>IFERROR(lifespans_all!H178*DTE_mission_minutes!H22,"-")</f>
        <v>0</v>
      </c>
      <c r="I180" s="113">
        <f>IFERROR(lifespans_all!I178*DTE_mission_minutes!I22,"-")</f>
        <v>0</v>
      </c>
      <c r="J180" s="113">
        <f>IFERROR(lifespans_all!J178*DTE_mission_minutes!J22,"-")</f>
        <v>0</v>
      </c>
      <c r="K180" s="113">
        <f>IFERROR(lifespans_all!K178*DTE_mission_minutes!K22,"-")</f>
        <v>0</v>
      </c>
      <c r="L180" s="113">
        <f>IFERROR(lifespans_all!L178*DTE_mission_minutes!L22,"-")</f>
        <v>0</v>
      </c>
      <c r="M180" s="113">
        <f>IFERROR(lifespans_all!M178*DTE_mission_minutes!M22,"-")</f>
        <v>0</v>
      </c>
      <c r="N180" s="113">
        <f>IFERROR(lifespans_all!N178*DTE_mission_minutes!N22,"-")</f>
        <v>0</v>
      </c>
      <c r="O180" s="113">
        <f>IFERROR(lifespans_all!O178*DTE_mission_minutes!O22,"-")</f>
        <v>0</v>
      </c>
      <c r="P180" s="113">
        <f>IFERROR(lifespans_all!P178*DTE_mission_minutes!P22,"-")</f>
        <v>0</v>
      </c>
      <c r="Q180" s="113">
        <f>IFERROR(lifespans_all!Q178*DTE_mission_minutes!Q22,"-")</f>
        <v>0</v>
      </c>
      <c r="R180" s="113">
        <f>IFERROR(lifespans_all!R178*DTE_mission_minutes!R22,"-")</f>
        <v>0</v>
      </c>
      <c r="S180" s="113">
        <f>IFERROR(lifespans_all!S178*DTE_mission_minutes!S22,"-")</f>
        <v>0</v>
      </c>
      <c r="T180" s="113">
        <f>IFERROR(lifespans_all!T178*DTE_mission_minutes!T22,"-")</f>
        <v>0</v>
      </c>
      <c r="U180" s="113">
        <f>IFERROR(lifespans_all!U178*DTE_mission_minutes!U22,"-")</f>
        <v>0</v>
      </c>
      <c r="V180" s="113">
        <f>IFERROR(lifespans_all!V178*DTE_mission_minutes!V22,"-")</f>
        <v>0</v>
      </c>
    </row>
    <row r="181" spans="1:22" x14ac:dyDescent="0.25">
      <c r="A181" s="35" t="s">
        <v>38</v>
      </c>
      <c r="B181" s="36" t="s">
        <v>57</v>
      </c>
      <c r="C181" s="113">
        <f>IFERROR(lifespans_all!C179*DTE_mission_minutes!C23,"-")</f>
        <v>21.986611111111113</v>
      </c>
      <c r="D181" s="113">
        <f>IFERROR(lifespans_all!D179*DTE_mission_minutes!D23,"-")</f>
        <v>1.1333333333333333</v>
      </c>
      <c r="E181" s="113">
        <f>IFERROR(lifespans_all!E179*DTE_mission_minutes!E23,"-")</f>
        <v>3.7333333333333334</v>
      </c>
      <c r="F181" s="113">
        <f>IFERROR(lifespans_all!F179*DTE_mission_minutes!F23,"-")</f>
        <v>23.303841111111115</v>
      </c>
      <c r="G181" s="113">
        <f>IFERROR(lifespans_all!G179*DTE_mission_minutes!G23,"-")</f>
        <v>0</v>
      </c>
      <c r="H181" s="113">
        <f>IFERROR(lifespans_all!H179*DTE_mission_minutes!H23,"-")</f>
        <v>0</v>
      </c>
      <c r="I181" s="113">
        <f>IFERROR(lifespans_all!I179*DTE_mission_minutes!I23,"-")</f>
        <v>0</v>
      </c>
      <c r="J181" s="113">
        <f>IFERROR(lifespans_all!J179*DTE_mission_minutes!J23,"-")</f>
        <v>0</v>
      </c>
      <c r="K181" s="113">
        <f>IFERROR(lifespans_all!K179*DTE_mission_minutes!K23,"-")</f>
        <v>0</v>
      </c>
      <c r="L181" s="113">
        <f>IFERROR(lifespans_all!L179*DTE_mission_minutes!L23,"-")</f>
        <v>0</v>
      </c>
      <c r="M181" s="113">
        <f>IFERROR(lifespans_all!M179*DTE_mission_minutes!M23,"-")</f>
        <v>0</v>
      </c>
      <c r="N181" s="113">
        <f>IFERROR(lifespans_all!N179*DTE_mission_minutes!N23,"-")</f>
        <v>0</v>
      </c>
      <c r="O181" s="113">
        <f>IFERROR(lifespans_all!O179*DTE_mission_minutes!O23,"-")</f>
        <v>0</v>
      </c>
      <c r="P181" s="113">
        <f>IFERROR(lifespans_all!P179*DTE_mission_minutes!P23,"-")</f>
        <v>0</v>
      </c>
      <c r="Q181" s="113">
        <f>IFERROR(lifespans_all!Q179*DTE_mission_minutes!Q23,"-")</f>
        <v>0</v>
      </c>
      <c r="R181" s="113">
        <f>IFERROR(lifespans_all!R179*DTE_mission_minutes!R23,"-")</f>
        <v>0</v>
      </c>
      <c r="S181" s="113">
        <f>IFERROR(lifespans_all!S179*DTE_mission_minutes!S23,"-")</f>
        <v>0</v>
      </c>
      <c r="T181" s="113">
        <f>IFERROR(lifespans_all!T179*DTE_mission_minutes!T23,"-")</f>
        <v>0</v>
      </c>
      <c r="U181" s="113">
        <f>IFERROR(lifespans_all!U179*DTE_mission_minutes!U23,"-")</f>
        <v>0</v>
      </c>
      <c r="V181" s="113">
        <f>IFERROR(lifespans_all!V179*DTE_mission_minutes!V23,"-")</f>
        <v>0</v>
      </c>
    </row>
    <row r="182" spans="1:22" x14ac:dyDescent="0.25">
      <c r="A182" s="108" t="s">
        <v>39</v>
      </c>
      <c r="B182" s="109" t="s">
        <v>59</v>
      </c>
      <c r="C182" s="113">
        <f>IFERROR(lifespans_all!C180*DTE_mission_minutes!C24,"-")</f>
        <v>7757.52</v>
      </c>
      <c r="D182" s="113">
        <f>IFERROR(lifespans_all!D180*DTE_mission_minutes!D24,"-")</f>
        <v>7884.0724999999993</v>
      </c>
      <c r="E182" s="113">
        <f>IFERROR(lifespans_all!E180*DTE_mission_minutes!E24,"-")</f>
        <v>7411.0455555555554</v>
      </c>
      <c r="F182" s="113">
        <f>IFERROR(lifespans_all!F180*DTE_mission_minutes!F24,"-")</f>
        <v>7749.4853583333334</v>
      </c>
      <c r="G182" s="113">
        <f>IFERROR(lifespans_all!G180*DTE_mission_minutes!G24,"-")</f>
        <v>7749.4853583333334</v>
      </c>
      <c r="H182" s="113">
        <f>IFERROR(lifespans_all!H180*DTE_mission_minutes!H24,"-")</f>
        <v>7749.4853583333334</v>
      </c>
      <c r="I182" s="113">
        <f>IFERROR(lifespans_all!I180*DTE_mission_minutes!I24,"-")</f>
        <v>7749.4853583333334</v>
      </c>
      <c r="J182" s="113">
        <f>IFERROR(lifespans_all!J180*DTE_mission_minutes!J24,"-")</f>
        <v>7749.4853583333334</v>
      </c>
      <c r="K182" s="113">
        <f>IFERROR(lifespans_all!K180*DTE_mission_minutes!K24,"-")</f>
        <v>7749.4853583333334</v>
      </c>
      <c r="L182" s="113">
        <f>IFERROR(lifespans_all!L180*DTE_mission_minutes!L24,"-")</f>
        <v>7749.4853583333334</v>
      </c>
      <c r="M182" s="113">
        <f>IFERROR(lifespans_all!M180*DTE_mission_minutes!M24,"-")</f>
        <v>0</v>
      </c>
      <c r="N182" s="113">
        <f>IFERROR(lifespans_all!N180*DTE_mission_minutes!N24,"-")</f>
        <v>0</v>
      </c>
      <c r="O182" s="113">
        <f>IFERROR(lifespans_all!O180*DTE_mission_minutes!O24,"-")</f>
        <v>0</v>
      </c>
      <c r="P182" s="113">
        <f>IFERROR(lifespans_all!P180*DTE_mission_minutes!P24,"-")</f>
        <v>0</v>
      </c>
      <c r="Q182" s="113">
        <f>IFERROR(lifespans_all!Q180*DTE_mission_minutes!Q24,"-")</f>
        <v>0</v>
      </c>
      <c r="R182" s="113">
        <f>IFERROR(lifespans_all!R180*DTE_mission_minutes!R24,"-")</f>
        <v>0</v>
      </c>
      <c r="S182" s="113">
        <f>IFERROR(lifespans_all!S180*DTE_mission_minutes!S24,"-")</f>
        <v>0</v>
      </c>
      <c r="T182" s="113">
        <f>IFERROR(lifespans_all!T180*DTE_mission_minutes!T24,"-")</f>
        <v>0</v>
      </c>
      <c r="U182" s="113">
        <f>IFERROR(lifespans_all!U180*DTE_mission_minutes!U24,"-")</f>
        <v>0</v>
      </c>
      <c r="V182" s="113">
        <f>IFERROR(lifespans_all!V180*DTE_mission_minutes!V24,"-")</f>
        <v>0</v>
      </c>
    </row>
    <row r="183" spans="1:22" x14ac:dyDescent="0.25">
      <c r="A183" s="35" t="s">
        <v>41</v>
      </c>
      <c r="B183" s="36" t="s">
        <v>60</v>
      </c>
      <c r="C183" s="113">
        <f>IFERROR(lifespans_all!C181*DTE_mission_minutes!C25,"-")</f>
        <v>0</v>
      </c>
      <c r="D183" s="113">
        <f>IFERROR(lifespans_all!D181*DTE_mission_minutes!D25,"-")</f>
        <v>0</v>
      </c>
      <c r="E183" s="113">
        <f>IFERROR(lifespans_all!E181*DTE_mission_minutes!E25,"-")</f>
        <v>0</v>
      </c>
      <c r="F183" s="113">
        <f>IFERROR(lifespans_all!F181*DTE_mission_minutes!F25,"-")</f>
        <v>0</v>
      </c>
      <c r="G183" s="113">
        <f>IFERROR(lifespans_all!G181*DTE_mission_minutes!G25,"-")</f>
        <v>0</v>
      </c>
      <c r="H183" s="113">
        <f>IFERROR(lifespans_all!H181*DTE_mission_minutes!H25,"-")</f>
        <v>0</v>
      </c>
      <c r="I183" s="113">
        <f>IFERROR(lifespans_all!I181*DTE_mission_minutes!I25,"-")</f>
        <v>0</v>
      </c>
      <c r="J183" s="113">
        <f>IFERROR(lifespans_all!J181*DTE_mission_minutes!J25,"-")</f>
        <v>0</v>
      </c>
      <c r="K183" s="113">
        <f>IFERROR(lifespans_all!K181*DTE_mission_minutes!K25,"-")</f>
        <v>0</v>
      </c>
      <c r="L183" s="113">
        <f>IFERROR(lifespans_all!L181*DTE_mission_minutes!L25,"-")</f>
        <v>0</v>
      </c>
      <c r="M183" s="113">
        <f>IFERROR(lifespans_all!M181*DTE_mission_minutes!M25,"-")</f>
        <v>0</v>
      </c>
      <c r="N183" s="113">
        <f>IFERROR(lifespans_all!N181*DTE_mission_minutes!N25,"-")</f>
        <v>0</v>
      </c>
      <c r="O183" s="113">
        <f>IFERROR(lifespans_all!O181*DTE_mission_minutes!O25,"-")</f>
        <v>0</v>
      </c>
      <c r="P183" s="113">
        <f>IFERROR(lifespans_all!P181*DTE_mission_minutes!P25,"-")</f>
        <v>0</v>
      </c>
      <c r="Q183" s="113">
        <f>IFERROR(lifespans_all!Q181*DTE_mission_minutes!Q25,"-")</f>
        <v>0</v>
      </c>
      <c r="R183" s="113">
        <f>IFERROR(lifespans_all!R181*DTE_mission_minutes!R25,"-")</f>
        <v>0</v>
      </c>
      <c r="S183" s="113">
        <f>IFERROR(lifespans_all!S181*DTE_mission_minutes!S25,"-")</f>
        <v>0</v>
      </c>
      <c r="T183" s="113">
        <f>IFERROR(lifespans_all!T181*DTE_mission_minutes!T25,"-")</f>
        <v>0</v>
      </c>
      <c r="U183" s="113">
        <f>IFERROR(lifespans_all!U181*DTE_mission_minutes!U25,"-")</f>
        <v>0</v>
      </c>
      <c r="V183" s="113">
        <f>IFERROR(lifespans_all!V181*DTE_mission_minutes!V25,"-")</f>
        <v>0</v>
      </c>
    </row>
    <row r="184" spans="1:22" x14ac:dyDescent="0.25">
      <c r="A184" s="35" t="s">
        <v>74</v>
      </c>
      <c r="B184" s="36" t="s">
        <v>57</v>
      </c>
      <c r="C184" s="113">
        <f>IFERROR(lifespans_all!C182*DTE_mission_minutes!C26,"-")</f>
        <v>133409.35004928565</v>
      </c>
      <c r="D184" s="113">
        <f>IFERROR(lifespans_all!D182*DTE_mission_minutes!D26,"-")</f>
        <v>0</v>
      </c>
      <c r="E184" s="113">
        <f>IFERROR(lifespans_all!E182*DTE_mission_minutes!E26,"-")</f>
        <v>0</v>
      </c>
      <c r="F184" s="113">
        <f>IFERROR(lifespans_all!F182*DTE_mission_minutes!F26,"-")</f>
        <v>0</v>
      </c>
      <c r="G184" s="113">
        <f>IFERROR(lifespans_all!G182*DTE_mission_minutes!G26,"-")</f>
        <v>0</v>
      </c>
      <c r="H184" s="113">
        <f>IFERROR(lifespans_all!H182*DTE_mission_minutes!H26,"-")</f>
        <v>0</v>
      </c>
      <c r="I184" s="113">
        <f>IFERROR(lifespans_all!I182*DTE_mission_minutes!I26,"-")</f>
        <v>0</v>
      </c>
      <c r="J184" s="113">
        <f>IFERROR(lifespans_all!J182*DTE_mission_minutes!J26,"-")</f>
        <v>0</v>
      </c>
      <c r="K184" s="113">
        <f>IFERROR(lifespans_all!K182*DTE_mission_minutes!K26,"-")</f>
        <v>0</v>
      </c>
      <c r="L184" s="113">
        <f>IFERROR(lifespans_all!L182*DTE_mission_minutes!L26,"-")</f>
        <v>0</v>
      </c>
      <c r="M184" s="113">
        <f>IFERROR(lifespans_all!M182*DTE_mission_minutes!M26,"-")</f>
        <v>0</v>
      </c>
      <c r="N184" s="113">
        <f>IFERROR(lifespans_all!N182*DTE_mission_minutes!N26,"-")</f>
        <v>0</v>
      </c>
      <c r="O184" s="113">
        <f>IFERROR(lifespans_all!O182*DTE_mission_minutes!O26,"-")</f>
        <v>0</v>
      </c>
      <c r="P184" s="113">
        <f>IFERROR(lifespans_all!P182*DTE_mission_minutes!P26,"-")</f>
        <v>0</v>
      </c>
      <c r="Q184" s="113">
        <f>IFERROR(lifespans_all!Q182*DTE_mission_minutes!Q26,"-")</f>
        <v>0</v>
      </c>
      <c r="R184" s="113">
        <f>IFERROR(lifespans_all!R182*DTE_mission_minutes!R26,"-")</f>
        <v>0</v>
      </c>
      <c r="S184" s="113">
        <f>IFERROR(lifespans_all!S182*DTE_mission_minutes!S26,"-")</f>
        <v>0</v>
      </c>
      <c r="T184" s="113">
        <f>IFERROR(lifespans_all!T182*DTE_mission_minutes!T26,"-")</f>
        <v>0</v>
      </c>
      <c r="U184" s="113">
        <f>IFERROR(lifespans_all!U182*DTE_mission_minutes!U26,"-")</f>
        <v>0</v>
      </c>
      <c r="V184" s="113">
        <f>IFERROR(lifespans_all!V182*DTE_mission_minutes!V26,"-")</f>
        <v>0</v>
      </c>
    </row>
    <row r="185" spans="1:22" x14ac:dyDescent="0.25">
      <c r="A185" s="35" t="s">
        <v>75</v>
      </c>
      <c r="B185" s="36" t="s">
        <v>57</v>
      </c>
      <c r="C185" s="113">
        <f>IFERROR(lifespans_all!C183*DTE_mission_minutes!C27,"-")</f>
        <v>133409.35004928565</v>
      </c>
      <c r="D185" s="113">
        <f>IFERROR(lifespans_all!D183*DTE_mission_minutes!D27,"-")</f>
        <v>133409.35004928565</v>
      </c>
      <c r="E185" s="113">
        <f>IFERROR(lifespans_all!E183*DTE_mission_minutes!E27,"-")</f>
        <v>133409.35004928565</v>
      </c>
      <c r="F185" s="113">
        <f>IFERROR(lifespans_all!F183*DTE_mission_minutes!F27,"-")</f>
        <v>0</v>
      </c>
      <c r="G185" s="113">
        <f>IFERROR(lifespans_all!G183*DTE_mission_minutes!G27,"-")</f>
        <v>0</v>
      </c>
      <c r="H185" s="113">
        <f>IFERROR(lifespans_all!H183*DTE_mission_minutes!H27,"-")</f>
        <v>0</v>
      </c>
      <c r="I185" s="113">
        <f>IFERROR(lifespans_all!I183*DTE_mission_minutes!I27,"-")</f>
        <v>0</v>
      </c>
      <c r="J185" s="113">
        <f>IFERROR(lifespans_all!J183*DTE_mission_minutes!J27,"-")</f>
        <v>0</v>
      </c>
      <c r="K185" s="113">
        <f>IFERROR(lifespans_all!K183*DTE_mission_minutes!K27,"-")</f>
        <v>0</v>
      </c>
      <c r="L185" s="113">
        <f>IFERROR(lifespans_all!L183*DTE_mission_minutes!L27,"-")</f>
        <v>0</v>
      </c>
      <c r="M185" s="113">
        <f>IFERROR(lifespans_all!M183*DTE_mission_minutes!M27,"-")</f>
        <v>0</v>
      </c>
      <c r="N185" s="113">
        <f>IFERROR(lifespans_all!N183*DTE_mission_minutes!N27,"-")</f>
        <v>0</v>
      </c>
      <c r="O185" s="113">
        <f>IFERROR(lifespans_all!O183*DTE_mission_minutes!O27,"-")</f>
        <v>0</v>
      </c>
      <c r="P185" s="113">
        <f>IFERROR(lifespans_all!P183*DTE_mission_minutes!P27,"-")</f>
        <v>0</v>
      </c>
      <c r="Q185" s="113">
        <f>IFERROR(lifespans_all!Q183*DTE_mission_minutes!Q27,"-")</f>
        <v>0</v>
      </c>
      <c r="R185" s="113">
        <f>IFERROR(lifespans_all!R183*DTE_mission_minutes!R27,"-")</f>
        <v>0</v>
      </c>
      <c r="S185" s="113">
        <f>IFERROR(lifespans_all!S183*DTE_mission_minutes!S27,"-")</f>
        <v>0</v>
      </c>
      <c r="T185" s="113">
        <f>IFERROR(lifespans_all!T183*DTE_mission_minutes!T27,"-")</f>
        <v>0</v>
      </c>
      <c r="U185" s="113">
        <f>IFERROR(lifespans_all!U183*DTE_mission_minutes!U27,"-")</f>
        <v>0</v>
      </c>
      <c r="V185" s="113">
        <f>IFERROR(lifespans_all!V183*DTE_mission_minutes!V27,"-")</f>
        <v>0</v>
      </c>
    </row>
    <row r="186" spans="1:22" x14ac:dyDescent="0.25">
      <c r="A186" s="35" t="s">
        <v>76</v>
      </c>
      <c r="B186" s="36" t="s">
        <v>57</v>
      </c>
      <c r="C186" s="113">
        <f>IFERROR(lifespans_all!C184*DTE_mission_minutes!C28,"-")</f>
        <v>133409.35004928565</v>
      </c>
      <c r="D186" s="113">
        <f>IFERROR(lifespans_all!D184*DTE_mission_minutes!D28,"-")</f>
        <v>133409.35004928565</v>
      </c>
      <c r="E186" s="113">
        <f>IFERROR(lifespans_all!E184*DTE_mission_minutes!E28,"-")</f>
        <v>133409.35004928565</v>
      </c>
      <c r="F186" s="113">
        <f>IFERROR(lifespans_all!F184*DTE_mission_minutes!F28,"-")</f>
        <v>133409.35004928565</v>
      </c>
      <c r="G186" s="113">
        <f>IFERROR(lifespans_all!G184*DTE_mission_minutes!G28,"-")</f>
        <v>133409.35004928565</v>
      </c>
      <c r="H186" s="113">
        <f>IFERROR(lifespans_all!H184*DTE_mission_minutes!H28,"-")</f>
        <v>133409.35004928565</v>
      </c>
      <c r="I186" s="113">
        <f>IFERROR(lifespans_all!I184*DTE_mission_minutes!I28,"-")</f>
        <v>0</v>
      </c>
      <c r="J186" s="113">
        <f>IFERROR(lifespans_all!J184*DTE_mission_minutes!J28,"-")</f>
        <v>0</v>
      </c>
      <c r="K186" s="113">
        <f>IFERROR(lifespans_all!K184*DTE_mission_minutes!K28,"-")</f>
        <v>0</v>
      </c>
      <c r="L186" s="113">
        <f>IFERROR(lifespans_all!L184*DTE_mission_minutes!L28,"-")</f>
        <v>0</v>
      </c>
      <c r="M186" s="113">
        <f>IFERROR(lifespans_all!M184*DTE_mission_minutes!M28,"-")</f>
        <v>0</v>
      </c>
      <c r="N186" s="113">
        <f>IFERROR(lifespans_all!N184*DTE_mission_minutes!N28,"-")</f>
        <v>0</v>
      </c>
      <c r="O186" s="113">
        <f>IFERROR(lifespans_all!O184*DTE_mission_minutes!O28,"-")</f>
        <v>0</v>
      </c>
      <c r="P186" s="113">
        <f>IFERROR(lifespans_all!P184*DTE_mission_minutes!P28,"-")</f>
        <v>0</v>
      </c>
      <c r="Q186" s="113">
        <f>IFERROR(lifespans_all!Q184*DTE_mission_minutes!Q28,"-")</f>
        <v>0</v>
      </c>
      <c r="R186" s="113">
        <f>IFERROR(lifespans_all!R184*DTE_mission_minutes!R28,"-")</f>
        <v>0</v>
      </c>
      <c r="S186" s="113">
        <f>IFERROR(lifespans_all!S184*DTE_mission_minutes!S28,"-")</f>
        <v>0</v>
      </c>
      <c r="T186" s="113">
        <f>IFERROR(lifespans_all!T184*DTE_mission_minutes!T28,"-")</f>
        <v>0</v>
      </c>
      <c r="U186" s="113">
        <f>IFERROR(lifespans_all!U184*DTE_mission_minutes!U28,"-")</f>
        <v>0</v>
      </c>
      <c r="V186" s="113">
        <f>IFERROR(lifespans_all!V184*DTE_mission_minutes!V28,"-")</f>
        <v>0</v>
      </c>
    </row>
    <row r="187" spans="1:22" x14ac:dyDescent="0.25">
      <c r="A187" s="35" t="s">
        <v>42</v>
      </c>
      <c r="B187" s="43" t="s">
        <v>61</v>
      </c>
      <c r="C187" s="113">
        <f>IFERROR(lifespans_all!C185*DTE_mission_minutes!C29,"-")</f>
        <v>89453.837836666688</v>
      </c>
      <c r="D187" s="113">
        <f>IFERROR(lifespans_all!D185*DTE_mission_minutes!D29,"-")</f>
        <v>89453.837836666688</v>
      </c>
      <c r="E187" s="113">
        <f>IFERROR(lifespans_all!E185*DTE_mission_minutes!E29,"-")</f>
        <v>89453.837836666688</v>
      </c>
      <c r="F187" s="113">
        <f>IFERROR(lifespans_all!F185*DTE_mission_minutes!F29,"-")</f>
        <v>89453.837836666688</v>
      </c>
      <c r="G187" s="113">
        <f>IFERROR(lifespans_all!G185*DTE_mission_minutes!G29,"-")</f>
        <v>89453.837836666688</v>
      </c>
      <c r="H187" s="113">
        <f>IFERROR(lifespans_all!H185*DTE_mission_minutes!H29,"-")</f>
        <v>89453.837836666688</v>
      </c>
      <c r="I187" s="113">
        <f>IFERROR(lifespans_all!I185*DTE_mission_minutes!I29,"-")</f>
        <v>89453.837836666688</v>
      </c>
      <c r="J187" s="113">
        <f>IFERROR(lifespans_all!J185*DTE_mission_minutes!J29,"-")</f>
        <v>89453.837836666688</v>
      </c>
      <c r="K187" s="113">
        <f>IFERROR(lifespans_all!K185*DTE_mission_minutes!K29,"-")</f>
        <v>89453.837836666688</v>
      </c>
      <c r="L187" s="113">
        <f>IFERROR(lifespans_all!L185*DTE_mission_minutes!L29,"-")</f>
        <v>89453.837836666688</v>
      </c>
      <c r="M187" s="113">
        <f>IFERROR(lifespans_all!M185*DTE_mission_minutes!M29,"-")</f>
        <v>89453.837836666688</v>
      </c>
      <c r="N187" s="113">
        <f>IFERROR(lifespans_all!N185*DTE_mission_minutes!N29,"-")</f>
        <v>89453.837836666688</v>
      </c>
      <c r="O187" s="113">
        <f>IFERROR(lifespans_all!O185*DTE_mission_minutes!O29,"-")</f>
        <v>89453.837836666688</v>
      </c>
      <c r="P187" s="113">
        <f>IFERROR(lifespans_all!P185*DTE_mission_minutes!P29,"-")</f>
        <v>89453.837836666688</v>
      </c>
      <c r="Q187" s="113">
        <f>IFERROR(lifespans_all!Q185*DTE_mission_minutes!Q29,"-")</f>
        <v>89453.837836666688</v>
      </c>
      <c r="R187" s="113">
        <f>IFERROR(lifespans_all!R185*DTE_mission_minutes!R29,"-")</f>
        <v>89453.837836666688</v>
      </c>
      <c r="S187" s="113">
        <f>IFERROR(lifespans_all!S185*DTE_mission_minutes!S29,"-")</f>
        <v>89453.837836666688</v>
      </c>
      <c r="T187" s="113">
        <f>IFERROR(lifespans_all!T185*DTE_mission_minutes!T29,"-")</f>
        <v>89453.837836666688</v>
      </c>
      <c r="U187" s="113">
        <f>IFERROR(lifespans_all!U185*DTE_mission_minutes!U29,"-")</f>
        <v>89453.837836666688</v>
      </c>
      <c r="V187" s="113">
        <f>IFERROR(lifespans_all!V185*DTE_mission_minutes!V29,"-")</f>
        <v>89453.837836666688</v>
      </c>
    </row>
    <row r="188" spans="1:22" x14ac:dyDescent="0.25">
      <c r="A188" s="35" t="s">
        <v>77</v>
      </c>
      <c r="B188" s="43" t="s">
        <v>58</v>
      </c>
      <c r="C188" s="113">
        <f>IFERROR(lifespans_all!C186*DTE_mission_minutes!C30,"-")</f>
        <v>721.11352444444435</v>
      </c>
      <c r="D188" s="113">
        <f>IFERROR(lifespans_all!D186*DTE_mission_minutes!D30,"-")</f>
        <v>721.11352444444435</v>
      </c>
      <c r="E188" s="113">
        <f>IFERROR(lifespans_all!E186*DTE_mission_minutes!E30,"-")</f>
        <v>721.11352444444435</v>
      </c>
      <c r="F188" s="113">
        <f>IFERROR(lifespans_all!F186*DTE_mission_minutes!F30,"-")</f>
        <v>721.11352444444435</v>
      </c>
      <c r="G188" s="113">
        <f>IFERROR(lifespans_all!G186*DTE_mission_minutes!G30,"-")</f>
        <v>721.11352444444435</v>
      </c>
      <c r="H188" s="113">
        <f>IFERROR(lifespans_all!H186*DTE_mission_minutes!H30,"-")</f>
        <v>721.11352444444435</v>
      </c>
      <c r="I188" s="113">
        <f>IFERROR(lifespans_all!I186*DTE_mission_minutes!I30,"-")</f>
        <v>721.11352444444435</v>
      </c>
      <c r="J188" s="113">
        <f>IFERROR(lifespans_all!J186*DTE_mission_minutes!J30,"-")</f>
        <v>721.11352444444435</v>
      </c>
      <c r="K188" s="113">
        <f>IFERROR(lifespans_all!K186*DTE_mission_minutes!K30,"-")</f>
        <v>721.11352444444435</v>
      </c>
      <c r="L188" s="113">
        <f>IFERROR(lifespans_all!L186*DTE_mission_minutes!L30,"-")</f>
        <v>721.11352444444435</v>
      </c>
      <c r="M188" s="113">
        <f>IFERROR(lifespans_all!M186*DTE_mission_minutes!M30,"-")</f>
        <v>721.11352444444435</v>
      </c>
      <c r="N188" s="113">
        <f>IFERROR(lifespans_all!N186*DTE_mission_minutes!N30,"-")</f>
        <v>721.11352444444435</v>
      </c>
      <c r="O188" s="113">
        <f>IFERROR(lifespans_all!O186*DTE_mission_minutes!O30,"-")</f>
        <v>721.11352444444435</v>
      </c>
      <c r="P188" s="113">
        <f>IFERROR(lifespans_all!P186*DTE_mission_minutes!P30,"-")</f>
        <v>721.11352444444435</v>
      </c>
      <c r="Q188" s="113">
        <f>IFERROR(lifespans_all!Q186*DTE_mission_minutes!Q30,"-")</f>
        <v>721.11352444444435</v>
      </c>
      <c r="R188" s="113">
        <f>IFERROR(lifespans_all!R186*DTE_mission_minutes!R30,"-")</f>
        <v>721.11352444444435</v>
      </c>
      <c r="S188" s="113">
        <f>IFERROR(lifespans_all!S186*DTE_mission_minutes!S30,"-")</f>
        <v>721.11352444444435</v>
      </c>
      <c r="T188" s="113">
        <f>IFERROR(lifespans_all!T186*DTE_mission_minutes!T30,"-")</f>
        <v>721.11352444444435</v>
      </c>
      <c r="U188" s="113">
        <f>IFERROR(lifespans_all!U186*DTE_mission_minutes!U30,"-")</f>
        <v>721.11352444444435</v>
      </c>
      <c r="V188" s="113">
        <f>IFERROR(lifespans_all!V186*DTE_mission_minutes!V30,"-")</f>
        <v>721.11352444444435</v>
      </c>
    </row>
    <row r="189" spans="1:22" x14ac:dyDescent="0.25">
      <c r="A189" s="35" t="s">
        <v>87</v>
      </c>
      <c r="B189" s="36" t="s">
        <v>56</v>
      </c>
      <c r="C189" s="113">
        <f>IFERROR(lifespans_all!C187*DTE_mission_minutes!C31,"-")</f>
        <v>221.29177222222222</v>
      </c>
      <c r="D189" s="113">
        <f>IFERROR(lifespans_all!D187*DTE_mission_minutes!D31,"-")</f>
        <v>244.03194444444446</v>
      </c>
      <c r="E189" s="113">
        <f>IFERROR(lifespans_all!E187*DTE_mission_minutes!E31,"-")</f>
        <v>0</v>
      </c>
      <c r="F189" s="113">
        <f>IFERROR(lifespans_all!F187*DTE_mission_minutes!F31,"-")</f>
        <v>0</v>
      </c>
      <c r="G189" s="113">
        <f>IFERROR(lifespans_all!G187*DTE_mission_minutes!G31,"-")</f>
        <v>0</v>
      </c>
      <c r="H189" s="113">
        <f>IFERROR(lifespans_all!H187*DTE_mission_minutes!H31,"-")</f>
        <v>0</v>
      </c>
      <c r="I189" s="113">
        <f>IFERROR(lifespans_all!I187*DTE_mission_minutes!I31,"-")</f>
        <v>0</v>
      </c>
      <c r="J189" s="113">
        <f>IFERROR(lifespans_all!J187*DTE_mission_minutes!J31,"-")</f>
        <v>0</v>
      </c>
      <c r="K189" s="113">
        <f>IFERROR(lifespans_all!K187*DTE_mission_minutes!K31,"-")</f>
        <v>0</v>
      </c>
      <c r="L189" s="113">
        <f>IFERROR(lifespans_all!L187*DTE_mission_minutes!L31,"-")</f>
        <v>0</v>
      </c>
      <c r="M189" s="113">
        <f>IFERROR(lifespans_all!M187*DTE_mission_minutes!M31,"-")</f>
        <v>0</v>
      </c>
      <c r="N189" s="113">
        <f>IFERROR(lifespans_all!N187*DTE_mission_minutes!N31,"-")</f>
        <v>0</v>
      </c>
      <c r="O189" s="113">
        <f>IFERROR(lifespans_all!O187*DTE_mission_minutes!O31,"-")</f>
        <v>0</v>
      </c>
      <c r="P189" s="113">
        <f>IFERROR(lifespans_all!P187*DTE_mission_minutes!P31,"-")</f>
        <v>0</v>
      </c>
      <c r="Q189" s="113">
        <f>IFERROR(lifespans_all!Q187*DTE_mission_minutes!Q31,"-")</f>
        <v>0</v>
      </c>
      <c r="R189" s="113">
        <f>IFERROR(lifespans_all!R187*DTE_mission_minutes!R31,"-")</f>
        <v>0</v>
      </c>
      <c r="S189" s="113">
        <f>IFERROR(lifespans_all!S187*DTE_mission_minutes!S31,"-")</f>
        <v>0</v>
      </c>
      <c r="T189" s="113">
        <f>IFERROR(lifespans_all!T187*DTE_mission_minutes!T31,"-")</f>
        <v>0</v>
      </c>
      <c r="U189" s="113">
        <f>IFERROR(lifespans_all!U187*DTE_mission_minutes!U31,"-")</f>
        <v>0</v>
      </c>
      <c r="V189" s="113">
        <f>IFERROR(lifespans_all!V187*DTE_mission_minutes!V31,"-")</f>
        <v>0</v>
      </c>
    </row>
    <row r="190" spans="1:22" x14ac:dyDescent="0.25">
      <c r="A190" s="35" t="s">
        <v>43</v>
      </c>
      <c r="B190" s="43" t="s">
        <v>61</v>
      </c>
      <c r="C190" s="113">
        <f>IFERROR(lifespans_all!C188*DTE_mission_minutes!C32,"-")</f>
        <v>64.996111111111119</v>
      </c>
      <c r="D190" s="113">
        <f>IFERROR(lifespans_all!D188*DTE_mission_minutes!D32,"-")</f>
        <v>0</v>
      </c>
      <c r="E190" s="113">
        <f>IFERROR(lifespans_all!E188*DTE_mission_minutes!E32,"-")</f>
        <v>0</v>
      </c>
      <c r="F190" s="113">
        <f>IFERROR(lifespans_all!F188*DTE_mission_minutes!F32,"-")</f>
        <v>0</v>
      </c>
      <c r="G190" s="113">
        <f>IFERROR(lifespans_all!G188*DTE_mission_minutes!G32,"-")</f>
        <v>0</v>
      </c>
      <c r="H190" s="113">
        <f>IFERROR(lifespans_all!H188*DTE_mission_minutes!H32,"-")</f>
        <v>0</v>
      </c>
      <c r="I190" s="113">
        <f>IFERROR(lifespans_all!I188*DTE_mission_minutes!I32,"-")</f>
        <v>0</v>
      </c>
      <c r="J190" s="113">
        <f>IFERROR(lifespans_all!J188*DTE_mission_minutes!J32,"-")</f>
        <v>0</v>
      </c>
      <c r="K190" s="113">
        <f>IFERROR(lifespans_all!K188*DTE_mission_minutes!K32,"-")</f>
        <v>0</v>
      </c>
      <c r="L190" s="113">
        <f>IFERROR(lifespans_all!L188*DTE_mission_minutes!L32,"-")</f>
        <v>0</v>
      </c>
      <c r="M190" s="113">
        <f>IFERROR(lifespans_all!M188*DTE_mission_minutes!M32,"-")</f>
        <v>0</v>
      </c>
      <c r="N190" s="113">
        <f>IFERROR(lifespans_all!N188*DTE_mission_minutes!N32,"-")</f>
        <v>0</v>
      </c>
      <c r="O190" s="113">
        <f>IFERROR(lifespans_all!O188*DTE_mission_minutes!O32,"-")</f>
        <v>0</v>
      </c>
      <c r="P190" s="113">
        <f>IFERROR(lifespans_all!P188*DTE_mission_minutes!P32,"-")</f>
        <v>0</v>
      </c>
      <c r="Q190" s="113">
        <f>IFERROR(lifespans_all!Q188*DTE_mission_minutes!Q32,"-")</f>
        <v>0</v>
      </c>
      <c r="R190" s="113">
        <f>IFERROR(lifespans_all!R188*DTE_mission_minutes!R32,"-")</f>
        <v>0</v>
      </c>
      <c r="S190" s="113">
        <f>IFERROR(lifespans_all!S188*DTE_mission_minutes!S32,"-")</f>
        <v>0</v>
      </c>
      <c r="T190" s="113">
        <f>IFERROR(lifespans_all!T188*DTE_mission_minutes!T32,"-")</f>
        <v>0</v>
      </c>
      <c r="U190" s="113">
        <f>IFERROR(lifespans_all!U188*DTE_mission_minutes!U32,"-")</f>
        <v>0</v>
      </c>
      <c r="V190" s="113">
        <f>IFERROR(lifespans_all!V188*DTE_mission_minutes!V32,"-")</f>
        <v>0</v>
      </c>
    </row>
    <row r="191" spans="1:22" x14ac:dyDescent="0.25">
      <c r="A191" s="35" t="s">
        <v>55</v>
      </c>
      <c r="B191" s="36" t="s">
        <v>57</v>
      </c>
      <c r="C191" s="113">
        <f>IFERROR(lifespans_all!C189*DTE_mission_minutes!C33,"-")</f>
        <v>575.81194444444441</v>
      </c>
      <c r="D191" s="113">
        <f>IFERROR(lifespans_all!D189*DTE_mission_minutes!D33,"-")</f>
        <v>580.59861111111104</v>
      </c>
      <c r="E191" s="113">
        <f>IFERROR(lifespans_all!E189*DTE_mission_minutes!E33,"-")</f>
        <v>499.24888888888893</v>
      </c>
      <c r="F191" s="113">
        <f>IFERROR(lifespans_all!F189*DTE_mission_minutes!F33,"-")</f>
        <v>565.82727777777768</v>
      </c>
      <c r="G191" s="113">
        <f>IFERROR(lifespans_all!G189*DTE_mission_minutes!G33,"-")</f>
        <v>0</v>
      </c>
      <c r="H191" s="113">
        <f>IFERROR(lifespans_all!H189*DTE_mission_minutes!H33,"-")</f>
        <v>0</v>
      </c>
      <c r="I191" s="113">
        <f>IFERROR(lifespans_all!I189*DTE_mission_minutes!I33,"-")</f>
        <v>0</v>
      </c>
      <c r="J191" s="113">
        <f>IFERROR(lifespans_all!J189*DTE_mission_minutes!J33,"-")</f>
        <v>0</v>
      </c>
      <c r="K191" s="113">
        <f>IFERROR(lifespans_all!K189*DTE_mission_minutes!K33,"-")</f>
        <v>0</v>
      </c>
      <c r="L191" s="113">
        <f>IFERROR(lifespans_all!L189*DTE_mission_minutes!L33,"-")</f>
        <v>0</v>
      </c>
      <c r="M191" s="113">
        <f>IFERROR(lifespans_all!M189*DTE_mission_minutes!M33,"-")</f>
        <v>0</v>
      </c>
      <c r="N191" s="113">
        <f>IFERROR(lifespans_all!N189*DTE_mission_minutes!N33,"-")</f>
        <v>0</v>
      </c>
      <c r="O191" s="113">
        <f>IFERROR(lifespans_all!O189*DTE_mission_minutes!O33,"-")</f>
        <v>0</v>
      </c>
      <c r="P191" s="113">
        <f>IFERROR(lifespans_all!P189*DTE_mission_minutes!P33,"-")</f>
        <v>0</v>
      </c>
      <c r="Q191" s="113">
        <f>IFERROR(lifespans_all!Q189*DTE_mission_minutes!Q33,"-")</f>
        <v>0</v>
      </c>
      <c r="R191" s="113">
        <f>IFERROR(lifespans_all!R189*DTE_mission_minutes!R33,"-")</f>
        <v>0</v>
      </c>
      <c r="S191" s="113">
        <f>IFERROR(lifespans_all!S189*DTE_mission_minutes!S33,"-")</f>
        <v>0</v>
      </c>
      <c r="T191" s="113">
        <f>IFERROR(lifespans_all!T189*DTE_mission_minutes!T33,"-")</f>
        <v>0</v>
      </c>
      <c r="U191" s="113">
        <f>IFERROR(lifespans_all!U189*DTE_mission_minutes!U33,"-")</f>
        <v>0</v>
      </c>
      <c r="V191" s="113">
        <f>IFERROR(lifespans_all!V189*DTE_mission_minutes!V33,"-")</f>
        <v>0</v>
      </c>
    </row>
    <row r="192" spans="1:22" x14ac:dyDescent="0.25">
      <c r="A192" s="35" t="s">
        <v>44</v>
      </c>
      <c r="B192" s="35"/>
      <c r="C192" s="113" t="str">
        <f>IFERROR(lifespans_all!C190*DTE_mission_minutes!C34,"-")</f>
        <v>-</v>
      </c>
      <c r="D192" s="113" t="str">
        <f>IFERROR(lifespans_all!D190*DTE_mission_minutes!D34,"-")</f>
        <v>-</v>
      </c>
      <c r="E192" s="113" t="str">
        <f>IFERROR(lifespans_all!E190*DTE_mission_minutes!E34,"-")</f>
        <v>-</v>
      </c>
      <c r="F192" s="113" t="str">
        <f>IFERROR(lifespans_all!F190*DTE_mission_minutes!F34,"-")</f>
        <v>-</v>
      </c>
      <c r="G192" s="113" t="str">
        <f>IFERROR(lifespans_all!G190*DTE_mission_minutes!G34,"-")</f>
        <v>-</v>
      </c>
      <c r="H192" s="113" t="str">
        <f>IFERROR(lifespans_all!H190*DTE_mission_minutes!H34,"-")</f>
        <v>-</v>
      </c>
      <c r="I192" s="113" t="str">
        <f>IFERROR(lifespans_all!I190*DTE_mission_minutes!I34,"-")</f>
        <v>-</v>
      </c>
      <c r="J192" s="113" t="str">
        <f>IFERROR(lifespans_all!J190*DTE_mission_minutes!J34,"-")</f>
        <v>-</v>
      </c>
      <c r="K192" s="113" t="str">
        <f>IFERROR(lifespans_all!K190*DTE_mission_minutes!K34,"-")</f>
        <v>-</v>
      </c>
      <c r="L192" s="113" t="str">
        <f>IFERROR(lifespans_all!L190*DTE_mission_minutes!L34,"-")</f>
        <v>-</v>
      </c>
      <c r="M192" s="113" t="str">
        <f>IFERROR(lifespans_all!M190*DTE_mission_minutes!M34,"-")</f>
        <v>-</v>
      </c>
      <c r="N192" s="113" t="str">
        <f>IFERROR(lifespans_all!N190*DTE_mission_minutes!N34,"-")</f>
        <v>-</v>
      </c>
      <c r="O192" s="113" t="str">
        <f>IFERROR(lifespans_all!O190*DTE_mission_minutes!O34,"-")</f>
        <v>-</v>
      </c>
      <c r="P192" s="113" t="str">
        <f>IFERROR(lifespans_all!P190*DTE_mission_minutes!P34,"-")</f>
        <v>-</v>
      </c>
      <c r="Q192" s="113" t="str">
        <f>IFERROR(lifespans_all!Q190*DTE_mission_minutes!Q34,"-")</f>
        <v>-</v>
      </c>
      <c r="R192" s="113" t="str">
        <f>IFERROR(lifespans_all!R190*DTE_mission_minutes!R34,"-")</f>
        <v>-</v>
      </c>
      <c r="S192" s="113" t="str">
        <f>IFERROR(lifespans_all!S190*DTE_mission_minutes!S34,"-")</f>
        <v>-</v>
      </c>
      <c r="T192" s="113" t="str">
        <f>IFERROR(lifespans_all!T190*DTE_mission_minutes!T34,"-")</f>
        <v>-</v>
      </c>
      <c r="U192" s="113" t="str">
        <f>IFERROR(lifespans_all!U190*DTE_mission_minutes!U34,"-")</f>
        <v>-</v>
      </c>
      <c r="V192" s="113" t="str">
        <f>IFERROR(lifespans_all!V190*DTE_mission_minutes!V34,"-")</f>
        <v>-</v>
      </c>
    </row>
    <row r="193" spans="1:22" x14ac:dyDescent="0.25">
      <c r="A193" s="35" t="s">
        <v>78</v>
      </c>
      <c r="B193" s="36" t="s">
        <v>57</v>
      </c>
      <c r="C193" s="113">
        <f>IFERROR(lifespans_all!C191*DTE_mission_minutes!C35,"-")</f>
        <v>64.579722222222216</v>
      </c>
      <c r="D193" s="113">
        <f>IFERROR(lifespans_all!D191*DTE_mission_minutes!D35,"-")</f>
        <v>56.487941666666664</v>
      </c>
      <c r="E193" s="113">
        <f>IFERROR(lifespans_all!E191*DTE_mission_minutes!E35,"-")</f>
        <v>49.259444444444441</v>
      </c>
      <c r="F193" s="113">
        <f>IFERROR(lifespans_all!F191*DTE_mission_minutes!F35,"-")</f>
        <v>60.035777777777774</v>
      </c>
      <c r="G193" s="113">
        <f>IFERROR(lifespans_all!G191*DTE_mission_minutes!G35,"-")</f>
        <v>60.035777777777774</v>
      </c>
      <c r="H193" s="113">
        <f>IFERROR(lifespans_all!H191*DTE_mission_minutes!H35,"-")</f>
        <v>0</v>
      </c>
      <c r="I193" s="113">
        <f>IFERROR(lifespans_all!I191*DTE_mission_minutes!I35,"-")</f>
        <v>0</v>
      </c>
      <c r="J193" s="113">
        <f>IFERROR(lifespans_all!J191*DTE_mission_minutes!J35,"-")</f>
        <v>0</v>
      </c>
      <c r="K193" s="113">
        <f>IFERROR(lifespans_all!K191*DTE_mission_minutes!K35,"-")</f>
        <v>0</v>
      </c>
      <c r="L193" s="113">
        <f>IFERROR(lifespans_all!L191*DTE_mission_minutes!L35,"-")</f>
        <v>0</v>
      </c>
      <c r="M193" s="113">
        <f>IFERROR(lifespans_all!M191*DTE_mission_minutes!M35,"-")</f>
        <v>0</v>
      </c>
      <c r="N193" s="113">
        <f>IFERROR(lifespans_all!N191*DTE_mission_minutes!N35,"-")</f>
        <v>0</v>
      </c>
      <c r="O193" s="113">
        <f>IFERROR(lifespans_all!O191*DTE_mission_minutes!O35,"-")</f>
        <v>0</v>
      </c>
      <c r="P193" s="113">
        <f>IFERROR(lifespans_all!P191*DTE_mission_minutes!P35,"-")</f>
        <v>0</v>
      </c>
      <c r="Q193" s="113">
        <f>IFERROR(lifespans_all!Q191*DTE_mission_minutes!Q35,"-")</f>
        <v>0</v>
      </c>
      <c r="R193" s="113">
        <f>IFERROR(lifespans_all!R191*DTE_mission_minutes!R35,"-")</f>
        <v>0</v>
      </c>
      <c r="S193" s="113">
        <f>IFERROR(lifespans_all!S191*DTE_mission_minutes!S35,"-")</f>
        <v>0</v>
      </c>
      <c r="T193" s="113">
        <f>IFERROR(lifespans_all!T191*DTE_mission_minutes!T35,"-")</f>
        <v>0</v>
      </c>
      <c r="U193" s="113">
        <f>IFERROR(lifespans_all!U191*DTE_mission_minutes!U35,"-")</f>
        <v>0</v>
      </c>
      <c r="V193" s="113">
        <f>IFERROR(lifespans_all!V191*DTE_mission_minutes!V35,"-")</f>
        <v>0</v>
      </c>
    </row>
    <row r="194" spans="1:22" x14ac:dyDescent="0.25">
      <c r="A194" s="35" t="s">
        <v>45</v>
      </c>
      <c r="B194" s="36" t="s">
        <v>57</v>
      </c>
      <c r="C194" s="113">
        <f>IFERROR(lifespans_all!C192*DTE_mission_minutes!C36,"-")</f>
        <v>133409.35004928565</v>
      </c>
      <c r="D194" s="113">
        <f>IFERROR(lifespans_all!D192*DTE_mission_minutes!D36,"-")</f>
        <v>133409.35004928565</v>
      </c>
      <c r="E194" s="113">
        <f>IFERROR(lifespans_all!E192*DTE_mission_minutes!E36,"-")</f>
        <v>133409.35004928565</v>
      </c>
      <c r="F194" s="113">
        <f>IFERROR(lifespans_all!F192*DTE_mission_minutes!F36,"-")</f>
        <v>0</v>
      </c>
      <c r="G194" s="113">
        <f>IFERROR(lifespans_all!G192*DTE_mission_minutes!G36,"-")</f>
        <v>0</v>
      </c>
      <c r="H194" s="113">
        <f>IFERROR(lifespans_all!H192*DTE_mission_minutes!H36,"-")</f>
        <v>0</v>
      </c>
      <c r="I194" s="113">
        <f>IFERROR(lifespans_all!I192*DTE_mission_minutes!I36,"-")</f>
        <v>0</v>
      </c>
      <c r="J194" s="113">
        <f>IFERROR(lifespans_all!J192*DTE_mission_minutes!J36,"-")</f>
        <v>0</v>
      </c>
      <c r="K194" s="113">
        <f>IFERROR(lifespans_all!K192*DTE_mission_minutes!K36,"-")</f>
        <v>0</v>
      </c>
      <c r="L194" s="113">
        <f>IFERROR(lifespans_all!L192*DTE_mission_minutes!L36,"-")</f>
        <v>0</v>
      </c>
      <c r="M194" s="113">
        <f>IFERROR(lifespans_all!M192*DTE_mission_minutes!M36,"-")</f>
        <v>0</v>
      </c>
      <c r="N194" s="113">
        <f>IFERROR(lifespans_all!N192*DTE_mission_minutes!N36,"-")</f>
        <v>0</v>
      </c>
      <c r="O194" s="113">
        <f>IFERROR(lifespans_all!O192*DTE_mission_minutes!O36,"-")</f>
        <v>0</v>
      </c>
      <c r="P194" s="113">
        <f>IFERROR(lifespans_all!P192*DTE_mission_minutes!P36,"-")</f>
        <v>0</v>
      </c>
      <c r="Q194" s="113">
        <f>IFERROR(lifespans_all!Q192*DTE_mission_minutes!Q36,"-")</f>
        <v>0</v>
      </c>
      <c r="R194" s="113">
        <f>IFERROR(lifespans_all!R192*DTE_mission_minutes!R36,"-")</f>
        <v>0</v>
      </c>
      <c r="S194" s="113">
        <f>IFERROR(lifespans_all!S192*DTE_mission_minutes!S36,"-")</f>
        <v>0</v>
      </c>
      <c r="T194" s="113">
        <f>IFERROR(lifespans_all!T192*DTE_mission_minutes!T36,"-")</f>
        <v>0</v>
      </c>
      <c r="U194" s="113">
        <f>IFERROR(lifespans_all!U192*DTE_mission_minutes!U36,"-")</f>
        <v>0</v>
      </c>
      <c r="V194" s="113">
        <f>IFERROR(lifespans_all!V192*DTE_mission_minutes!V36,"-")</f>
        <v>0</v>
      </c>
    </row>
    <row r="195" spans="1:22" x14ac:dyDescent="0.25">
      <c r="A195" s="35" t="s">
        <v>46</v>
      </c>
      <c r="B195" s="43" t="s">
        <v>59</v>
      </c>
      <c r="C195" s="113">
        <f>IFERROR(lifespans_all!C193*DTE_mission_minutes!C37,"-")</f>
        <v>171572.29579277776</v>
      </c>
      <c r="D195" s="113">
        <f>IFERROR(lifespans_all!D193*DTE_mission_minutes!D37,"-")</f>
        <v>171572.29579277776</v>
      </c>
      <c r="E195" s="113">
        <f>IFERROR(lifespans_all!E193*DTE_mission_minutes!E37,"-")</f>
        <v>171572.29579277776</v>
      </c>
      <c r="F195" s="113">
        <f>IFERROR(lifespans_all!F193*DTE_mission_minutes!F37,"-")</f>
        <v>171572.29579277776</v>
      </c>
      <c r="G195" s="113">
        <f>IFERROR(lifespans_all!G193*DTE_mission_minutes!G37,"-")</f>
        <v>171572.29579277776</v>
      </c>
      <c r="H195" s="113">
        <f>IFERROR(lifespans_all!H193*DTE_mission_minutes!H37,"-")</f>
        <v>171572.29579277776</v>
      </c>
      <c r="I195" s="113">
        <f>IFERROR(lifespans_all!I193*DTE_mission_minutes!I37,"-")</f>
        <v>171572.29579277776</v>
      </c>
      <c r="J195" s="113">
        <f>IFERROR(lifespans_all!J193*DTE_mission_minutes!J37,"-")</f>
        <v>171572.29579277776</v>
      </c>
      <c r="K195" s="113">
        <f>IFERROR(lifespans_all!K193*DTE_mission_minutes!K37,"-")</f>
        <v>171572.29579277776</v>
      </c>
      <c r="L195" s="113">
        <f>IFERROR(lifespans_all!L193*DTE_mission_minutes!L37,"-")</f>
        <v>171572.29579277776</v>
      </c>
      <c r="M195" s="113">
        <f>IFERROR(lifespans_all!M193*DTE_mission_minutes!M37,"-")</f>
        <v>171572.29579277776</v>
      </c>
      <c r="N195" s="113">
        <f>IFERROR(lifespans_all!N193*DTE_mission_minutes!N37,"-")</f>
        <v>171572.29579277776</v>
      </c>
      <c r="O195" s="113">
        <f>IFERROR(lifespans_all!O193*DTE_mission_minutes!O37,"-")</f>
        <v>171572.29579277776</v>
      </c>
      <c r="P195" s="113">
        <f>IFERROR(lifespans_all!P193*DTE_mission_minutes!P37,"-")</f>
        <v>171572.29579277776</v>
      </c>
      <c r="Q195" s="113">
        <f>IFERROR(lifespans_all!Q193*DTE_mission_minutes!Q37,"-")</f>
        <v>171572.29579277776</v>
      </c>
      <c r="R195" s="113">
        <f>IFERROR(lifespans_all!R193*DTE_mission_minutes!R37,"-")</f>
        <v>171572.29579277776</v>
      </c>
      <c r="S195" s="113">
        <f>IFERROR(lifespans_all!S193*DTE_mission_minutes!S37,"-")</f>
        <v>171572.29579277776</v>
      </c>
      <c r="T195" s="113">
        <f>IFERROR(lifespans_all!T193*DTE_mission_minutes!T37,"-")</f>
        <v>171572.29579277776</v>
      </c>
      <c r="U195" s="113">
        <f>IFERROR(lifespans_all!U193*DTE_mission_minutes!U37,"-")</f>
        <v>171572.29579277776</v>
      </c>
      <c r="V195" s="113">
        <f>IFERROR(lifespans_all!V193*DTE_mission_minutes!V37,"-")</f>
        <v>171572.29579277776</v>
      </c>
    </row>
    <row r="196" spans="1:22" x14ac:dyDescent="0.25">
      <c r="A196" s="35" t="s">
        <v>47</v>
      </c>
      <c r="B196" s="44" t="s">
        <v>64</v>
      </c>
      <c r="C196" s="113" t="str">
        <f>IFERROR(lifespans_all!C194*DTE_mission_minutes!C38,"-")</f>
        <v>-</v>
      </c>
      <c r="D196" s="113" t="str">
        <f>IFERROR(lifespans_all!D194*DTE_mission_minutes!D38,"-")</f>
        <v>-</v>
      </c>
      <c r="E196" s="113" t="str">
        <f>IFERROR(lifespans_all!E194*DTE_mission_minutes!E38,"-")</f>
        <v>-</v>
      </c>
      <c r="F196" s="113" t="str">
        <f>IFERROR(lifespans_all!F194*DTE_mission_minutes!F38,"-")</f>
        <v>-</v>
      </c>
      <c r="G196" s="113" t="str">
        <f>IFERROR(lifespans_all!G194*DTE_mission_minutes!G38,"-")</f>
        <v>-</v>
      </c>
      <c r="H196" s="113" t="str">
        <f>IFERROR(lifespans_all!H194*DTE_mission_minutes!H38,"-")</f>
        <v>-</v>
      </c>
      <c r="I196" s="113" t="str">
        <f>IFERROR(lifespans_all!I194*DTE_mission_minutes!I38,"-")</f>
        <v>-</v>
      </c>
      <c r="J196" s="113" t="str">
        <f>IFERROR(lifespans_all!J194*DTE_mission_minutes!J38,"-")</f>
        <v>-</v>
      </c>
      <c r="K196" s="113" t="str">
        <f>IFERROR(lifespans_all!K194*DTE_mission_minutes!K38,"-")</f>
        <v>-</v>
      </c>
      <c r="L196" s="113" t="str">
        <f>IFERROR(lifespans_all!L194*DTE_mission_minutes!L38,"-")</f>
        <v>-</v>
      </c>
      <c r="M196" s="113" t="str">
        <f>IFERROR(lifespans_all!M194*DTE_mission_minutes!M38,"-")</f>
        <v>-</v>
      </c>
      <c r="N196" s="113" t="str">
        <f>IFERROR(lifespans_all!N194*DTE_mission_minutes!N38,"-")</f>
        <v>-</v>
      </c>
      <c r="O196" s="113" t="str">
        <f>IFERROR(lifespans_all!O194*DTE_mission_minutes!O38,"-")</f>
        <v>-</v>
      </c>
      <c r="P196" s="113" t="str">
        <f>IFERROR(lifespans_all!P194*DTE_mission_minutes!P38,"-")</f>
        <v>-</v>
      </c>
      <c r="Q196" s="113" t="str">
        <f>IFERROR(lifespans_all!Q194*DTE_mission_minutes!Q38,"-")</f>
        <v>-</v>
      </c>
      <c r="R196" s="113" t="str">
        <f>IFERROR(lifespans_all!R194*DTE_mission_minutes!R38,"-")</f>
        <v>-</v>
      </c>
      <c r="S196" s="113" t="str">
        <f>IFERROR(lifespans_all!S194*DTE_mission_minutes!S38,"-")</f>
        <v>-</v>
      </c>
      <c r="T196" s="113" t="str">
        <f>IFERROR(lifespans_all!T194*DTE_mission_minutes!T38,"-")</f>
        <v>-</v>
      </c>
      <c r="U196" s="113" t="str">
        <f>IFERROR(lifespans_all!U194*DTE_mission_minutes!U38,"-")</f>
        <v>-</v>
      </c>
      <c r="V196" s="113" t="str">
        <f>IFERROR(lifespans_all!V194*DTE_mission_minutes!V38,"-")</f>
        <v>-</v>
      </c>
    </row>
    <row r="197" spans="1:22" x14ac:dyDescent="0.25">
      <c r="A197" s="35" t="s">
        <v>48</v>
      </c>
      <c r="B197" s="44" t="s">
        <v>64</v>
      </c>
      <c r="C197" s="113" t="str">
        <f>IFERROR(lifespans_all!C195*DTE_mission_minutes!C39,"-")</f>
        <v>-</v>
      </c>
      <c r="D197" s="113" t="str">
        <f>IFERROR(lifespans_all!D195*DTE_mission_minutes!D39,"-")</f>
        <v>-</v>
      </c>
      <c r="E197" s="113" t="str">
        <f>IFERROR(lifespans_all!E195*DTE_mission_minutes!E39,"-")</f>
        <v>-</v>
      </c>
      <c r="F197" s="113" t="str">
        <f>IFERROR(lifespans_all!F195*DTE_mission_minutes!F39,"-")</f>
        <v>-</v>
      </c>
      <c r="G197" s="113" t="str">
        <f>IFERROR(lifespans_all!G195*DTE_mission_minutes!G39,"-")</f>
        <v>-</v>
      </c>
      <c r="H197" s="113" t="str">
        <f>IFERROR(lifespans_all!H195*DTE_mission_minutes!H39,"-")</f>
        <v>-</v>
      </c>
      <c r="I197" s="113" t="str">
        <f>IFERROR(lifespans_all!I195*DTE_mission_minutes!I39,"-")</f>
        <v>-</v>
      </c>
      <c r="J197" s="113" t="str">
        <f>IFERROR(lifespans_all!J195*DTE_mission_minutes!J39,"-")</f>
        <v>-</v>
      </c>
      <c r="K197" s="113" t="str">
        <f>IFERROR(lifespans_all!K195*DTE_mission_minutes!K39,"-")</f>
        <v>-</v>
      </c>
      <c r="L197" s="113" t="str">
        <f>IFERROR(lifespans_all!L195*DTE_mission_minutes!L39,"-")</f>
        <v>-</v>
      </c>
      <c r="M197" s="113" t="str">
        <f>IFERROR(lifespans_all!M195*DTE_mission_minutes!M39,"-")</f>
        <v>-</v>
      </c>
      <c r="N197" s="113" t="str">
        <f>IFERROR(lifespans_all!N195*DTE_mission_minutes!N39,"-")</f>
        <v>-</v>
      </c>
      <c r="O197" s="113" t="str">
        <f>IFERROR(lifespans_all!O195*DTE_mission_minutes!O39,"-")</f>
        <v>-</v>
      </c>
      <c r="P197" s="113" t="str">
        <f>IFERROR(lifespans_all!P195*DTE_mission_minutes!P39,"-")</f>
        <v>-</v>
      </c>
      <c r="Q197" s="113" t="str">
        <f>IFERROR(lifespans_all!Q195*DTE_mission_minutes!Q39,"-")</f>
        <v>-</v>
      </c>
      <c r="R197" s="113" t="str">
        <f>IFERROR(lifespans_all!R195*DTE_mission_minutes!R39,"-")</f>
        <v>-</v>
      </c>
      <c r="S197" s="113" t="str">
        <f>IFERROR(lifespans_all!S195*DTE_mission_minutes!S39,"-")</f>
        <v>-</v>
      </c>
      <c r="T197" s="113" t="str">
        <f>IFERROR(lifespans_all!T195*DTE_mission_minutes!T39,"-")</f>
        <v>-</v>
      </c>
      <c r="U197" s="113" t="str">
        <f>IFERROR(lifespans_all!U195*DTE_mission_minutes!U39,"-")</f>
        <v>-</v>
      </c>
      <c r="V197" s="113" t="str">
        <f>IFERROR(lifespans_all!V195*DTE_mission_minutes!V39,"-")</f>
        <v>-</v>
      </c>
    </row>
    <row r="198" spans="1:22" x14ac:dyDescent="0.25">
      <c r="A198" s="35" t="s">
        <v>49</v>
      </c>
      <c r="B198" s="36" t="s">
        <v>57</v>
      </c>
      <c r="C198" s="113">
        <f>IFERROR(lifespans_all!C196*DTE_mission_minutes!C40,"-")</f>
        <v>0</v>
      </c>
      <c r="D198" s="113">
        <f>IFERROR(lifespans_all!D196*DTE_mission_minutes!D40,"-")</f>
        <v>0</v>
      </c>
      <c r="E198" s="113">
        <f>IFERROR(lifespans_all!E196*DTE_mission_minutes!E40,"-")</f>
        <v>0</v>
      </c>
      <c r="F198" s="113">
        <f>IFERROR(lifespans_all!F196*DTE_mission_minutes!F40,"-")</f>
        <v>0</v>
      </c>
      <c r="G198" s="113">
        <f>IFERROR(lifespans_all!G196*DTE_mission_minutes!G40,"-")</f>
        <v>0</v>
      </c>
      <c r="H198" s="113">
        <f>IFERROR(lifespans_all!H196*DTE_mission_minutes!H40,"-")</f>
        <v>0</v>
      </c>
      <c r="I198" s="113">
        <f>IFERROR(lifespans_all!I196*DTE_mission_minutes!I40,"-")</f>
        <v>0</v>
      </c>
      <c r="J198" s="113">
        <f>IFERROR(lifespans_all!J196*DTE_mission_minutes!J40,"-")</f>
        <v>0</v>
      </c>
      <c r="K198" s="113">
        <f>IFERROR(lifespans_all!K196*DTE_mission_minutes!K40,"-")</f>
        <v>0</v>
      </c>
      <c r="L198" s="113">
        <f>IFERROR(lifespans_all!L196*DTE_mission_minutes!L40,"-")</f>
        <v>0</v>
      </c>
      <c r="M198" s="113">
        <f>IFERROR(lifespans_all!M196*DTE_mission_minutes!M40,"-")</f>
        <v>0</v>
      </c>
      <c r="N198" s="113">
        <f>IFERROR(lifespans_all!N196*DTE_mission_minutes!N40,"-")</f>
        <v>0</v>
      </c>
      <c r="O198" s="113">
        <f>IFERROR(lifespans_all!O196*DTE_mission_minutes!O40,"-")</f>
        <v>0</v>
      </c>
      <c r="P198" s="113">
        <f>IFERROR(lifespans_all!P196*DTE_mission_minutes!P40,"-")</f>
        <v>0</v>
      </c>
      <c r="Q198" s="113">
        <f>IFERROR(lifespans_all!Q196*DTE_mission_minutes!Q40,"-")</f>
        <v>0</v>
      </c>
      <c r="R198" s="113">
        <f>IFERROR(lifespans_all!R196*DTE_mission_minutes!R40,"-")</f>
        <v>0</v>
      </c>
      <c r="S198" s="113">
        <f>IFERROR(lifespans_all!S196*DTE_mission_minutes!S40,"-")</f>
        <v>0</v>
      </c>
      <c r="T198" s="113">
        <f>IFERROR(lifespans_all!T196*DTE_mission_minutes!T40,"-")</f>
        <v>0</v>
      </c>
      <c r="U198" s="113">
        <f>IFERROR(lifespans_all!U196*DTE_mission_minutes!U40,"-")</f>
        <v>0</v>
      </c>
      <c r="V198" s="113">
        <f>IFERROR(lifespans_all!V196*DTE_mission_minutes!V40,"-")</f>
        <v>0</v>
      </c>
    </row>
    <row r="199" spans="1:22" x14ac:dyDescent="0.25">
      <c r="A199" s="35" t="s">
        <v>50</v>
      </c>
      <c r="B199" s="43" t="s">
        <v>61</v>
      </c>
      <c r="C199" s="113">
        <f>IFERROR(lifespans_all!C197*DTE_mission_minutes!C41,"-")</f>
        <v>1321.6547222222223</v>
      </c>
      <c r="D199" s="113">
        <f>IFERROR(lifespans_all!D197*DTE_mission_minutes!D41,"-")</f>
        <v>1450.1822222222222</v>
      </c>
      <c r="E199" s="113">
        <f>IFERROR(lifespans_all!E197*DTE_mission_minutes!E41,"-")</f>
        <v>1386.2452777777776</v>
      </c>
      <c r="F199" s="113">
        <f>IFERROR(lifespans_all!F197*DTE_mission_minutes!F41,"-")</f>
        <v>1393.7255555555555</v>
      </c>
      <c r="G199" s="113">
        <f>IFERROR(lifespans_all!G197*DTE_mission_minutes!G41,"-")</f>
        <v>1393.7255555555555</v>
      </c>
      <c r="H199" s="113">
        <f>IFERROR(lifespans_all!H197*DTE_mission_minutes!H41,"-")</f>
        <v>0</v>
      </c>
      <c r="I199" s="113">
        <f>IFERROR(lifespans_all!I197*DTE_mission_minutes!I41,"-")</f>
        <v>0</v>
      </c>
      <c r="J199" s="113">
        <f>IFERROR(lifespans_all!J197*DTE_mission_minutes!J41,"-")</f>
        <v>0</v>
      </c>
      <c r="K199" s="113">
        <f>IFERROR(lifespans_all!K197*DTE_mission_minutes!K41,"-")</f>
        <v>0</v>
      </c>
      <c r="L199" s="113">
        <f>IFERROR(lifespans_all!L197*DTE_mission_minutes!L41,"-")</f>
        <v>0</v>
      </c>
      <c r="M199" s="113">
        <f>IFERROR(lifespans_all!M197*DTE_mission_minutes!M41,"-")</f>
        <v>0</v>
      </c>
      <c r="N199" s="113">
        <f>IFERROR(lifespans_all!N197*DTE_mission_minutes!N41,"-")</f>
        <v>0</v>
      </c>
      <c r="O199" s="113">
        <f>IFERROR(lifespans_all!O197*DTE_mission_minutes!O41,"-")</f>
        <v>0</v>
      </c>
      <c r="P199" s="113">
        <f>IFERROR(lifespans_all!P197*DTE_mission_minutes!P41,"-")</f>
        <v>0</v>
      </c>
      <c r="Q199" s="113">
        <f>IFERROR(lifespans_all!Q197*DTE_mission_minutes!Q41,"-")</f>
        <v>0</v>
      </c>
      <c r="R199" s="113">
        <f>IFERROR(lifespans_all!R197*DTE_mission_minutes!R41,"-")</f>
        <v>0</v>
      </c>
      <c r="S199" s="113">
        <f>IFERROR(lifespans_all!S197*DTE_mission_minutes!S41,"-")</f>
        <v>0</v>
      </c>
      <c r="T199" s="113">
        <f>IFERROR(lifespans_all!T197*DTE_mission_minutes!T41,"-")</f>
        <v>0</v>
      </c>
      <c r="U199" s="113">
        <f>IFERROR(lifespans_all!U197*DTE_mission_minutes!U41,"-")</f>
        <v>0</v>
      </c>
      <c r="V199" s="113">
        <f>IFERROR(lifespans_all!V197*DTE_mission_minutes!V41,"-")</f>
        <v>0</v>
      </c>
    </row>
    <row r="200" spans="1:22" x14ac:dyDescent="0.25">
      <c r="A200" s="35" t="s">
        <v>79</v>
      </c>
      <c r="B200" s="43" t="s">
        <v>59</v>
      </c>
      <c r="C200" s="113">
        <f>IFERROR(lifespans_all!C198*DTE_mission_minutes!C42,"-")</f>
        <v>171572.29579277776</v>
      </c>
      <c r="D200" s="113">
        <f>IFERROR(lifespans_all!D198*DTE_mission_minutes!D42,"-")</f>
        <v>171572.29579277776</v>
      </c>
      <c r="E200" s="113">
        <f>IFERROR(lifespans_all!E198*DTE_mission_minutes!E42,"-")</f>
        <v>171572.29579277776</v>
      </c>
      <c r="F200" s="113">
        <f>IFERROR(lifespans_all!F198*DTE_mission_minutes!F42,"-")</f>
        <v>171572.29579277776</v>
      </c>
      <c r="G200" s="113">
        <f>IFERROR(lifespans_all!G198*DTE_mission_minutes!G42,"-")</f>
        <v>171572.29579277776</v>
      </c>
      <c r="H200" s="113">
        <f>IFERROR(lifespans_all!H198*DTE_mission_minutes!H42,"-")</f>
        <v>171572.29579277776</v>
      </c>
      <c r="I200" s="113">
        <f>IFERROR(lifespans_all!I198*DTE_mission_minutes!I42,"-")</f>
        <v>171572.29579277776</v>
      </c>
      <c r="J200" s="113">
        <f>IFERROR(lifespans_all!J198*DTE_mission_minutes!J42,"-")</f>
        <v>171572.29579277776</v>
      </c>
      <c r="K200" s="113">
        <f>IFERROR(lifespans_all!K198*DTE_mission_minutes!K42,"-")</f>
        <v>171572.29579277776</v>
      </c>
      <c r="L200" s="113">
        <f>IFERROR(lifespans_all!L198*DTE_mission_minutes!L42,"-")</f>
        <v>171572.29579277776</v>
      </c>
      <c r="M200" s="113">
        <f>IFERROR(lifespans_all!M198*DTE_mission_minutes!M42,"-")</f>
        <v>171572.29579277776</v>
      </c>
      <c r="N200" s="113">
        <f>IFERROR(lifespans_all!N198*DTE_mission_minutes!N42,"-")</f>
        <v>171572.29579277776</v>
      </c>
      <c r="O200" s="113">
        <f>IFERROR(lifespans_all!O198*DTE_mission_minutes!O42,"-")</f>
        <v>171572.29579277776</v>
      </c>
      <c r="P200" s="113">
        <f>IFERROR(lifespans_all!P198*DTE_mission_minutes!P42,"-")</f>
        <v>171572.29579277776</v>
      </c>
      <c r="Q200" s="113">
        <f>IFERROR(lifespans_all!Q198*DTE_mission_minutes!Q42,"-")</f>
        <v>171572.29579277776</v>
      </c>
      <c r="R200" s="113">
        <f>IFERROR(lifespans_all!R198*DTE_mission_minutes!R42,"-")</f>
        <v>171572.29579277776</v>
      </c>
      <c r="S200" s="113">
        <f>IFERROR(lifespans_all!S198*DTE_mission_minutes!S42,"-")</f>
        <v>171572.29579277776</v>
      </c>
      <c r="T200" s="113">
        <f>IFERROR(lifespans_all!T198*DTE_mission_minutes!T42,"-")</f>
        <v>171572.29579277776</v>
      </c>
      <c r="U200" s="113">
        <f>IFERROR(lifespans_all!U198*DTE_mission_minutes!U42,"-")</f>
        <v>171572.29579277776</v>
      </c>
      <c r="V200" s="113">
        <f>IFERROR(lifespans_all!V198*DTE_mission_minutes!V42,"-")</f>
        <v>171572.29579277776</v>
      </c>
    </row>
    <row r="201" spans="1:22" x14ac:dyDescent="0.25">
      <c r="A201" s="35" t="s">
        <v>80</v>
      </c>
      <c r="B201" s="36" t="s">
        <v>62</v>
      </c>
      <c r="C201" s="113" t="str">
        <f>IFERROR(lifespans_all!C199*DTE_mission_minutes!C43,"-")</f>
        <v>-</v>
      </c>
      <c r="D201" s="113" t="str">
        <f>IFERROR(lifespans_all!D199*DTE_mission_minutes!D43,"-")</f>
        <v>-</v>
      </c>
      <c r="E201" s="113" t="str">
        <f>IFERROR(lifespans_all!E199*DTE_mission_minutes!E43,"-")</f>
        <v>-</v>
      </c>
      <c r="F201" s="113" t="str">
        <f>IFERROR(lifespans_all!F199*DTE_mission_minutes!F43,"-")</f>
        <v>-</v>
      </c>
      <c r="G201" s="113" t="str">
        <f>IFERROR(lifespans_all!G199*DTE_mission_minutes!G43,"-")</f>
        <v>-</v>
      </c>
      <c r="H201" s="113" t="str">
        <f>IFERROR(lifespans_all!H199*DTE_mission_minutes!H43,"-")</f>
        <v>-</v>
      </c>
      <c r="I201" s="113" t="str">
        <f>IFERROR(lifespans_all!I199*DTE_mission_minutes!I43,"-")</f>
        <v>-</v>
      </c>
      <c r="J201" s="113" t="str">
        <f>IFERROR(lifespans_all!J199*DTE_mission_minutes!J43,"-")</f>
        <v>-</v>
      </c>
      <c r="K201" s="113" t="str">
        <f>IFERROR(lifespans_all!K199*DTE_mission_minutes!K43,"-")</f>
        <v>-</v>
      </c>
      <c r="L201" s="113" t="str">
        <f>IFERROR(lifespans_all!L199*DTE_mission_minutes!L43,"-")</f>
        <v>-</v>
      </c>
      <c r="M201" s="113" t="str">
        <f>IFERROR(lifespans_all!M199*DTE_mission_minutes!M43,"-")</f>
        <v>-</v>
      </c>
      <c r="N201" s="113" t="str">
        <f>IFERROR(lifespans_all!N199*DTE_mission_minutes!N43,"-")</f>
        <v>-</v>
      </c>
      <c r="O201" s="113" t="str">
        <f>IFERROR(lifespans_all!O199*DTE_mission_minutes!O43,"-")</f>
        <v>-</v>
      </c>
      <c r="P201" s="113" t="str">
        <f>IFERROR(lifespans_all!P199*DTE_mission_minutes!P43,"-")</f>
        <v>-</v>
      </c>
      <c r="Q201" s="113" t="str">
        <f>IFERROR(lifespans_all!Q199*DTE_mission_minutes!Q43,"-")</f>
        <v>-</v>
      </c>
      <c r="R201" s="113" t="str">
        <f>IFERROR(lifespans_all!R199*DTE_mission_minutes!R43,"-")</f>
        <v>-</v>
      </c>
      <c r="S201" s="113" t="str">
        <f>IFERROR(lifespans_all!S199*DTE_mission_minutes!S43,"-")</f>
        <v>-</v>
      </c>
      <c r="T201" s="113" t="str">
        <f>IFERROR(lifespans_all!T199*DTE_mission_minutes!T43,"-")</f>
        <v>-</v>
      </c>
      <c r="U201" s="113" t="str">
        <f>IFERROR(lifespans_all!U199*DTE_mission_minutes!U43,"-")</f>
        <v>-</v>
      </c>
      <c r="V201" s="113" t="str">
        <f>IFERROR(lifespans_all!V199*DTE_mission_minutes!V43,"-")</f>
        <v>-</v>
      </c>
    </row>
    <row r="202" spans="1:22" x14ac:dyDescent="0.25">
      <c r="A202" s="35" t="s">
        <v>81</v>
      </c>
      <c r="B202" s="36" t="s">
        <v>57</v>
      </c>
      <c r="C202" s="113">
        <f>IFERROR(lifespans_all!C200*DTE_mission_minutes!C44,"-")</f>
        <v>3017.8666666666668</v>
      </c>
      <c r="D202" s="113">
        <f>IFERROR(lifespans_all!D200*DTE_mission_minutes!D44,"-")</f>
        <v>3078.4611111111108</v>
      </c>
      <c r="E202" s="113">
        <f>IFERROR(lifespans_all!E200*DTE_mission_minutes!E44,"-")</f>
        <v>2765.7895222222219</v>
      </c>
      <c r="F202" s="113">
        <f>IFERROR(lifespans_all!F200*DTE_mission_minutes!F44,"-")</f>
        <v>3000.2460561111111</v>
      </c>
      <c r="G202" s="113">
        <f>IFERROR(lifespans_all!G200*DTE_mission_minutes!G44,"-")</f>
        <v>3000.2460561111111</v>
      </c>
      <c r="H202" s="113">
        <f>IFERROR(lifespans_all!H200*DTE_mission_minutes!H44,"-")</f>
        <v>3000.2460561111111</v>
      </c>
      <c r="I202" s="113">
        <f>IFERROR(lifespans_all!I200*DTE_mission_minutes!I44,"-")</f>
        <v>3000.2460561111111</v>
      </c>
      <c r="J202" s="113">
        <f>IFERROR(lifespans_all!J200*DTE_mission_minutes!J44,"-")</f>
        <v>0</v>
      </c>
      <c r="K202" s="113">
        <f>IFERROR(lifespans_all!K200*DTE_mission_minutes!K44,"-")</f>
        <v>0</v>
      </c>
      <c r="L202" s="113">
        <f>IFERROR(lifespans_all!L200*DTE_mission_minutes!L44,"-")</f>
        <v>0</v>
      </c>
      <c r="M202" s="113">
        <f>IFERROR(lifespans_all!M200*DTE_mission_minutes!M44,"-")</f>
        <v>0</v>
      </c>
      <c r="N202" s="113">
        <f>IFERROR(lifespans_all!N200*DTE_mission_minutes!N44,"-")</f>
        <v>0</v>
      </c>
      <c r="O202" s="113">
        <f>IFERROR(lifespans_all!O200*DTE_mission_minutes!O44,"-")</f>
        <v>0</v>
      </c>
      <c r="P202" s="113">
        <f>IFERROR(lifespans_all!P200*DTE_mission_minutes!P44,"-")</f>
        <v>0</v>
      </c>
      <c r="Q202" s="113">
        <f>IFERROR(lifespans_all!Q200*DTE_mission_minutes!Q44,"-")</f>
        <v>0</v>
      </c>
      <c r="R202" s="113">
        <f>IFERROR(lifespans_all!R200*DTE_mission_minutes!R44,"-")</f>
        <v>0</v>
      </c>
      <c r="S202" s="113">
        <f>IFERROR(lifespans_all!S200*DTE_mission_minutes!S44,"-")</f>
        <v>0</v>
      </c>
      <c r="T202" s="113">
        <f>IFERROR(lifespans_all!T200*DTE_mission_minutes!T44,"-")</f>
        <v>0</v>
      </c>
      <c r="U202" s="113">
        <f>IFERROR(lifespans_all!U200*DTE_mission_minutes!U44,"-")</f>
        <v>0</v>
      </c>
      <c r="V202" s="113">
        <f>IFERROR(lifespans_all!V200*DTE_mission_minutes!V44,"-")</f>
        <v>0</v>
      </c>
    </row>
    <row r="203" spans="1:22" x14ac:dyDescent="0.25">
      <c r="A203" s="35" t="s">
        <v>51</v>
      </c>
      <c r="B203" s="36" t="s">
        <v>56</v>
      </c>
      <c r="C203" s="113">
        <f>IFERROR(lifespans_all!C201*DTE_mission_minutes!C45,"-")</f>
        <v>2140.4341038095235</v>
      </c>
      <c r="D203" s="113">
        <f>IFERROR(lifespans_all!D201*DTE_mission_minutes!D45,"-")</f>
        <v>2140.4341038095235</v>
      </c>
      <c r="E203" s="113">
        <f>IFERROR(lifespans_all!E201*DTE_mission_minutes!E45,"-")</f>
        <v>0</v>
      </c>
      <c r="F203" s="113">
        <f>IFERROR(lifespans_all!F201*DTE_mission_minutes!F45,"-")</f>
        <v>0</v>
      </c>
      <c r="G203" s="113">
        <f>IFERROR(lifespans_all!G201*DTE_mission_minutes!G45,"-")</f>
        <v>0</v>
      </c>
      <c r="H203" s="113">
        <f>IFERROR(lifespans_all!H201*DTE_mission_minutes!H45,"-")</f>
        <v>0</v>
      </c>
      <c r="I203" s="113">
        <f>IFERROR(lifespans_all!I201*DTE_mission_minutes!I45,"-")</f>
        <v>0</v>
      </c>
      <c r="J203" s="113">
        <f>IFERROR(lifespans_all!J201*DTE_mission_minutes!J45,"-")</f>
        <v>0</v>
      </c>
      <c r="K203" s="113">
        <f>IFERROR(lifespans_all!K201*DTE_mission_minutes!K45,"-")</f>
        <v>0</v>
      </c>
      <c r="L203" s="113">
        <f>IFERROR(lifespans_all!L201*DTE_mission_minutes!L45,"-")</f>
        <v>0</v>
      </c>
      <c r="M203" s="113">
        <f>IFERROR(lifespans_all!M201*DTE_mission_minutes!M45,"-")</f>
        <v>0</v>
      </c>
      <c r="N203" s="113">
        <f>IFERROR(lifespans_all!N201*DTE_mission_minutes!N45,"-")</f>
        <v>0</v>
      </c>
      <c r="O203" s="113">
        <f>IFERROR(lifespans_all!O201*DTE_mission_minutes!O45,"-")</f>
        <v>0</v>
      </c>
      <c r="P203" s="113">
        <f>IFERROR(lifespans_all!P201*DTE_mission_minutes!P45,"-")</f>
        <v>0</v>
      </c>
      <c r="Q203" s="113">
        <f>IFERROR(lifespans_all!Q201*DTE_mission_minutes!Q45,"-")</f>
        <v>0</v>
      </c>
      <c r="R203" s="113">
        <f>IFERROR(lifespans_all!R201*DTE_mission_minutes!R45,"-")</f>
        <v>0</v>
      </c>
      <c r="S203" s="113">
        <f>IFERROR(lifespans_all!S201*DTE_mission_minutes!S45,"-")</f>
        <v>0</v>
      </c>
      <c r="T203" s="113">
        <f>IFERROR(lifespans_all!T201*DTE_mission_minutes!T45,"-")</f>
        <v>0</v>
      </c>
      <c r="U203" s="113">
        <f>IFERROR(lifespans_all!U201*DTE_mission_minutes!U45,"-")</f>
        <v>0</v>
      </c>
      <c r="V203" s="113">
        <f>IFERROR(lifespans_all!V201*DTE_mission_minutes!V45,"-")</f>
        <v>0</v>
      </c>
    </row>
    <row r="204" spans="1:22" x14ac:dyDescent="0.25">
      <c r="A204" s="35" t="s">
        <v>52</v>
      </c>
      <c r="B204" s="36" t="s">
        <v>56</v>
      </c>
      <c r="C204" s="113">
        <f>IFERROR(lifespans_all!C202*DTE_mission_minutes!C46,"-")</f>
        <v>2140.4341038095235</v>
      </c>
      <c r="D204" s="113">
        <f>IFERROR(lifespans_all!D202*DTE_mission_minutes!D46,"-")</f>
        <v>2140.4341038095235</v>
      </c>
      <c r="E204" s="113">
        <f>IFERROR(lifespans_all!E202*DTE_mission_minutes!E46,"-")</f>
        <v>0</v>
      </c>
      <c r="F204" s="113">
        <f>IFERROR(lifespans_all!F202*DTE_mission_minutes!F46,"-")</f>
        <v>0</v>
      </c>
      <c r="G204" s="113">
        <f>IFERROR(lifespans_all!G202*DTE_mission_minutes!G46,"-")</f>
        <v>0</v>
      </c>
      <c r="H204" s="113">
        <f>IFERROR(lifespans_all!H202*DTE_mission_minutes!H46,"-")</f>
        <v>0</v>
      </c>
      <c r="I204" s="113">
        <f>IFERROR(lifespans_all!I202*DTE_mission_minutes!I46,"-")</f>
        <v>0</v>
      </c>
      <c r="J204" s="113">
        <f>IFERROR(lifespans_all!J202*DTE_mission_minutes!J46,"-")</f>
        <v>0</v>
      </c>
      <c r="K204" s="113">
        <f>IFERROR(lifespans_all!K202*DTE_mission_minutes!K46,"-")</f>
        <v>0</v>
      </c>
      <c r="L204" s="113">
        <f>IFERROR(lifespans_all!L202*DTE_mission_minutes!L46,"-")</f>
        <v>0</v>
      </c>
      <c r="M204" s="113">
        <f>IFERROR(lifespans_all!M202*DTE_mission_minutes!M46,"-")</f>
        <v>0</v>
      </c>
      <c r="N204" s="113">
        <f>IFERROR(lifespans_all!N202*DTE_mission_minutes!N46,"-")</f>
        <v>0</v>
      </c>
      <c r="O204" s="113">
        <f>IFERROR(lifespans_all!O202*DTE_mission_minutes!O46,"-")</f>
        <v>0</v>
      </c>
      <c r="P204" s="113">
        <f>IFERROR(lifespans_all!P202*DTE_mission_minutes!P46,"-")</f>
        <v>0</v>
      </c>
      <c r="Q204" s="113">
        <f>IFERROR(lifespans_all!Q202*DTE_mission_minutes!Q46,"-")</f>
        <v>0</v>
      </c>
      <c r="R204" s="113">
        <f>IFERROR(lifespans_all!R202*DTE_mission_minutes!R46,"-")</f>
        <v>0</v>
      </c>
      <c r="S204" s="113">
        <f>IFERROR(lifespans_all!S202*DTE_mission_minutes!S46,"-")</f>
        <v>0</v>
      </c>
      <c r="T204" s="113">
        <f>IFERROR(lifespans_all!T202*DTE_mission_minutes!T46,"-")</f>
        <v>0</v>
      </c>
      <c r="U204" s="113">
        <f>IFERROR(lifespans_all!U202*DTE_mission_minutes!U46,"-")</f>
        <v>0</v>
      </c>
      <c r="V204" s="113">
        <f>IFERROR(lifespans_all!V202*DTE_mission_minutes!V46,"-")</f>
        <v>0</v>
      </c>
    </row>
    <row r="205" spans="1:22" x14ac:dyDescent="0.25">
      <c r="A205" s="35" t="s">
        <v>53</v>
      </c>
      <c r="B205" s="36" t="s">
        <v>56</v>
      </c>
      <c r="C205" s="113">
        <f>IFERROR(lifespans_all!C203*DTE_mission_minutes!C47,"-")</f>
        <v>2140.4341038095235</v>
      </c>
      <c r="D205" s="113">
        <f>IFERROR(lifespans_all!D203*DTE_mission_minutes!D47,"-")</f>
        <v>2140.4341038095235</v>
      </c>
      <c r="E205" s="113">
        <f>IFERROR(lifespans_all!E203*DTE_mission_minutes!E47,"-")</f>
        <v>0</v>
      </c>
      <c r="F205" s="113">
        <f>IFERROR(lifespans_all!F203*DTE_mission_minutes!F47,"-")</f>
        <v>0</v>
      </c>
      <c r="G205" s="113">
        <f>IFERROR(lifespans_all!G203*DTE_mission_minutes!G47,"-")</f>
        <v>0</v>
      </c>
      <c r="H205" s="113">
        <f>IFERROR(lifespans_all!H203*DTE_mission_minutes!H47,"-")</f>
        <v>0</v>
      </c>
      <c r="I205" s="113">
        <f>IFERROR(lifespans_all!I203*DTE_mission_minutes!I47,"-")</f>
        <v>0</v>
      </c>
      <c r="J205" s="113">
        <f>IFERROR(lifespans_all!J203*DTE_mission_minutes!J47,"-")</f>
        <v>0</v>
      </c>
      <c r="K205" s="113">
        <f>IFERROR(lifespans_all!K203*DTE_mission_minutes!K47,"-")</f>
        <v>0</v>
      </c>
      <c r="L205" s="113">
        <f>IFERROR(lifespans_all!L203*DTE_mission_minutes!L47,"-")</f>
        <v>0</v>
      </c>
      <c r="M205" s="113">
        <f>IFERROR(lifespans_all!M203*DTE_mission_minutes!M47,"-")</f>
        <v>0</v>
      </c>
      <c r="N205" s="113">
        <f>IFERROR(lifespans_all!N203*DTE_mission_minutes!N47,"-")</f>
        <v>0</v>
      </c>
      <c r="O205" s="113">
        <f>IFERROR(lifespans_all!O203*DTE_mission_minutes!O47,"-")</f>
        <v>0</v>
      </c>
      <c r="P205" s="113">
        <f>IFERROR(lifespans_all!P203*DTE_mission_minutes!P47,"-")</f>
        <v>0</v>
      </c>
      <c r="Q205" s="113">
        <f>IFERROR(lifespans_all!Q203*DTE_mission_minutes!Q47,"-")</f>
        <v>0</v>
      </c>
      <c r="R205" s="113">
        <f>IFERROR(lifespans_all!R203*DTE_mission_minutes!R47,"-")</f>
        <v>0</v>
      </c>
      <c r="S205" s="113">
        <f>IFERROR(lifespans_all!S203*DTE_mission_minutes!S47,"-")</f>
        <v>0</v>
      </c>
      <c r="T205" s="113">
        <f>IFERROR(lifespans_all!T203*DTE_mission_minutes!T47,"-")</f>
        <v>0</v>
      </c>
      <c r="U205" s="113">
        <f>IFERROR(lifespans_all!U203*DTE_mission_minutes!U47,"-")</f>
        <v>0</v>
      </c>
      <c r="V205" s="113">
        <f>IFERROR(lifespans_all!V203*DTE_mission_minutes!V47,"-")</f>
        <v>0</v>
      </c>
    </row>
    <row r="206" spans="1:22" x14ac:dyDescent="0.25">
      <c r="A206" s="35" t="s">
        <v>54</v>
      </c>
      <c r="B206" s="36" t="s">
        <v>57</v>
      </c>
      <c r="C206" s="113">
        <f>IFERROR(lifespans_all!C204*DTE_mission_minutes!C48,"-")</f>
        <v>133409.35004928565</v>
      </c>
      <c r="D206" s="113">
        <f>IFERROR(lifespans_all!D204*DTE_mission_minutes!D48,"-")</f>
        <v>0</v>
      </c>
      <c r="E206" s="113">
        <f>IFERROR(lifespans_all!E204*DTE_mission_minutes!E48,"-")</f>
        <v>0</v>
      </c>
      <c r="F206" s="113">
        <f>IFERROR(lifespans_all!F204*DTE_mission_minutes!F48,"-")</f>
        <v>0</v>
      </c>
      <c r="G206" s="113">
        <f>IFERROR(lifespans_all!G204*DTE_mission_minutes!G48,"-")</f>
        <v>0</v>
      </c>
      <c r="H206" s="113">
        <f>IFERROR(lifespans_all!H204*DTE_mission_minutes!H48,"-")</f>
        <v>0</v>
      </c>
      <c r="I206" s="113">
        <f>IFERROR(lifespans_all!I204*DTE_mission_minutes!I48,"-")</f>
        <v>0</v>
      </c>
      <c r="J206" s="113">
        <f>IFERROR(lifespans_all!J204*DTE_mission_minutes!J48,"-")</f>
        <v>0</v>
      </c>
      <c r="K206" s="113">
        <f>IFERROR(lifespans_all!K204*DTE_mission_minutes!K48,"-")</f>
        <v>0</v>
      </c>
      <c r="L206" s="113">
        <f>IFERROR(lifespans_all!L204*DTE_mission_minutes!L48,"-")</f>
        <v>0</v>
      </c>
      <c r="M206" s="113">
        <f>IFERROR(lifespans_all!M204*DTE_mission_minutes!M48,"-")</f>
        <v>0</v>
      </c>
      <c r="N206" s="113">
        <f>IFERROR(lifespans_all!N204*DTE_mission_minutes!N48,"-")</f>
        <v>0</v>
      </c>
      <c r="O206" s="113">
        <f>IFERROR(lifespans_all!O204*DTE_mission_minutes!O48,"-")</f>
        <v>0</v>
      </c>
      <c r="P206" s="113">
        <f>IFERROR(lifespans_all!P204*DTE_mission_minutes!P48,"-")</f>
        <v>0</v>
      </c>
      <c r="Q206" s="113">
        <f>IFERROR(lifespans_all!Q204*DTE_mission_minutes!Q48,"-")</f>
        <v>0</v>
      </c>
      <c r="R206" s="113">
        <f>IFERROR(lifespans_all!R204*DTE_mission_minutes!R48,"-")</f>
        <v>0</v>
      </c>
      <c r="S206" s="113">
        <f>IFERROR(lifespans_all!S204*DTE_mission_minutes!S48,"-")</f>
        <v>0</v>
      </c>
      <c r="T206" s="113">
        <f>IFERROR(lifespans_all!T204*DTE_mission_minutes!T48,"-")</f>
        <v>0</v>
      </c>
      <c r="U206" s="113">
        <f>IFERROR(lifespans_all!U204*DTE_mission_minutes!U48,"-")</f>
        <v>0</v>
      </c>
      <c r="V206" s="113">
        <f>IFERROR(lifespans_all!V204*DTE_mission_minutes!V48,"-")</f>
        <v>0</v>
      </c>
    </row>
    <row r="207" spans="1:22" x14ac:dyDescent="0.25">
      <c r="A207" s="27" t="str">
        <f t="shared" ref="A207:B214" si="29">A49</f>
        <v>New</v>
      </c>
      <c r="B207" s="27" t="str">
        <f t="shared" si="29"/>
        <v>Human Space Flight</v>
      </c>
      <c r="C207" s="113">
        <f ca="1">IFERROR((lifespans_all!C205*DTE_mission_minutes!C49)*POWER(1+(Settings!$C$123/100),C$1-2021),"-")</f>
        <v>-34314.459158555554</v>
      </c>
      <c r="D207" s="113">
        <f ca="1">IFERROR((lifespans_all!D205*DTE_mission_minutes!D49)*POWER(1+(Settings!$C$123/100),D$1-2021),"-")</f>
        <v>-70001.496683453326</v>
      </c>
      <c r="E207" s="113">
        <f ca="1">IFERROR((lifespans_all!E205*DTE_mission_minutes!E49)*POWER(1+(Settings!$C$123/100),E$1-2021),"-")</f>
        <v>-107102.2899256836</v>
      </c>
      <c r="F207" s="113">
        <f ca="1">IFERROR((lifespans_all!F205*DTE_mission_minutes!F49)*POWER(1+(Settings!$C$123/100),F$1-2021),"-")</f>
        <v>-145659.11429892966</v>
      </c>
      <c r="G207" s="113">
        <f ca="1">IFERROR((lifespans_all!G205*DTE_mission_minutes!G49)*POWER(1+(Settings!$C$123/100),G$1-2021),"-")</f>
        <v>-185715.37073113534</v>
      </c>
      <c r="H207" s="113">
        <f ca="1">IFERROR((lifespans_all!H205*DTE_mission_minutes!H49)*POWER(1+(Settings!$C$123/100),H$1-2021),"-")</f>
        <v>-227315.61377490967</v>
      </c>
      <c r="I207" s="113">
        <f ca="1">IFERROR((lifespans_all!I205*DTE_mission_minutes!I49)*POWER(1+(Settings!$C$123/100),I$1-2021),"-")</f>
        <v>-270505.58039214252</v>
      </c>
      <c r="J207" s="113">
        <f ca="1">IFERROR((lifespans_all!J205*DTE_mission_minutes!J49)*POWER(1+(Settings!$C$123/100),J$1-2021),"-")</f>
        <v>-315332.21942855458</v>
      </c>
      <c r="K207" s="113">
        <f ca="1">IFERROR((lifespans_all!K205*DTE_mission_minutes!K49)*POWER(1+(Settings!$C$123/100),K$1-2021),"-")</f>
        <v>-361843.72179426643</v>
      </c>
      <c r="L207" s="113">
        <f ca="1">IFERROR((lifespans_all!L205*DTE_mission_minutes!L49)*POWER(1+(Settings!$C$123/100),L$1-2021),"-")</f>
        <v>-410089.55136683525</v>
      </c>
      <c r="M207" s="113">
        <f ca="1">IFERROR((lifespans_all!M205*DTE_mission_minutes!M49)*POWER(1+(Settings!$C$123/100),M$1-2021),"-")</f>
        <v>0</v>
      </c>
      <c r="N207" s="113">
        <f ca="1">IFERROR((lifespans_all!N205*DTE_mission_minutes!N49)*POWER(1+(Settings!$C$123/100),N$1-2021),"-")</f>
        <v>0</v>
      </c>
      <c r="O207" s="113">
        <f ca="1">IFERROR((lifespans_all!O205*DTE_mission_minutes!O49)*POWER(1+(Settings!$C$123/100),O$1-2021),"-")</f>
        <v>0</v>
      </c>
      <c r="P207" s="113">
        <f ca="1">IFERROR((lifespans_all!P205*DTE_mission_minutes!P49)*POWER(1+(Settings!$C$123/100),P$1-2021),"-")</f>
        <v>0</v>
      </c>
      <c r="Q207" s="113">
        <f ca="1">IFERROR((lifespans_all!Q205*DTE_mission_minutes!Q49)*POWER(1+(Settings!$C$123/100),Q$1-2021),"-")</f>
        <v>0</v>
      </c>
      <c r="R207" s="113">
        <f ca="1">IFERROR((lifespans_all!R205*DTE_mission_minutes!R49)*POWER(1+(Settings!$C$123/100),R$1-2021),"-")</f>
        <v>0</v>
      </c>
      <c r="S207" s="113">
        <f ca="1">IFERROR((lifespans_all!S205*DTE_mission_minutes!S49)*POWER(1+(Settings!$C$123/100),S$1-2021),"-")</f>
        <v>0</v>
      </c>
      <c r="T207" s="113">
        <f ca="1">IFERROR((lifespans_all!T205*DTE_mission_minutes!T49)*POWER(1+(Settings!$C$123/100),T$1-2021),"-")</f>
        <v>0</v>
      </c>
      <c r="U207" s="113">
        <f ca="1">IFERROR((lifespans_all!U205*DTE_mission_minutes!U49)*POWER(1+(Settings!$C$123/100),U$1-2021),"-")</f>
        <v>0</v>
      </c>
      <c r="V207" s="113">
        <f ca="1">IFERROR((lifespans_all!V205*DTE_mission_minutes!V49)*POWER(1+(Settings!$C$123/100),V$1-2021),"-")</f>
        <v>0</v>
      </c>
    </row>
    <row r="208" spans="1:22" x14ac:dyDescent="0.25">
      <c r="A208" s="27" t="str">
        <f t="shared" si="29"/>
        <v>New</v>
      </c>
      <c r="B208" s="27" t="str">
        <f t="shared" si="29"/>
        <v>Near Earth Robotic - LEO Science</v>
      </c>
      <c r="C208" s="113">
        <f ca="1">IFERROR((lifespans_all!C206*DTE_mission_minutes!C50)*POWER(1+(Settings!$C$123/100),C$1-2021),"-")</f>
        <v>148159.07222666667</v>
      </c>
      <c r="D208" s="113">
        <f ca="1">IFERROR((lifespans_all!D206*DTE_mission_minutes!D50)*POWER(1+(Settings!$C$123/100),D$1-2021),"-")</f>
        <v>338361.93109179998</v>
      </c>
      <c r="E208" s="113">
        <f ca="1">IFERROR((lifespans_all!E206*DTE_mission_minutes!E50)*POWER(1+(Settings!$C$123/100),E$1-2021),"-")</f>
        <v>448420.50124106387</v>
      </c>
      <c r="F208" s="113">
        <f ca="1">IFERROR((lifespans_all!F206*DTE_mission_minutes!F50)*POWER(1+(Settings!$C$123/100),F$1-2021),"-")</f>
        <v>774645.93289111985</v>
      </c>
      <c r="G208" s="113">
        <f ca="1">IFERROR((lifespans_all!G206*DTE_mission_minutes!G50)*POWER(1+(Settings!$C$123/100),G$1-2021),"-")</f>
        <v>1038138.6370716032</v>
      </c>
      <c r="H208" s="113">
        <f ca="1">IFERROR((lifespans_all!H206*DTE_mission_minutes!H50)*POWER(1+(Settings!$C$123/100),H$1-2021),"-")</f>
        <v>1311861.1910461492</v>
      </c>
      <c r="I208" s="113">
        <f ca="1">IFERROR((lifespans_all!I206*DTE_mission_minutes!I50)*POWER(1+(Settings!$C$123/100),I$1-2021),"-")</f>
        <v>1596117.3917248487</v>
      </c>
      <c r="J208" s="113">
        <f ca="1">IFERROR((lifespans_all!J206*DTE_mission_minutes!J50)*POWER(1+(Settings!$C$123/100),J$1-2021),"-")</f>
        <v>1860616.8452106805</v>
      </c>
      <c r="K208" s="113">
        <f ca="1">IFERROR((lifespans_all!K206*DTE_mission_minutes!K50)*POWER(1+(Settings!$C$123/100),K$1-2021),"-")</f>
        <v>2072629.2383623188</v>
      </c>
      <c r="L208" s="113">
        <f ca="1">IFERROR((lifespans_all!L206*DTE_mission_minutes!L50)*POWER(1+(Settings!$C$123/100),L$1-2021),"-")</f>
        <v>2292377.8805019381</v>
      </c>
      <c r="M208" s="113">
        <f ca="1">IFERROR((lifespans_all!M206*DTE_mission_minutes!M50)*POWER(1+(Settings!$C$123/100),M$1-2021),"-")</f>
        <v>2338225.4381119767</v>
      </c>
      <c r="N208" s="113">
        <f ca="1">IFERROR((lifespans_all!N206*DTE_mission_minutes!N50)*POWER(1+(Settings!$C$123/100),N$1-2021),"-")</f>
        <v>2384989.9468742157</v>
      </c>
      <c r="O208" s="113">
        <f ca="1">IFERROR((lifespans_all!O206*DTE_mission_minutes!O50)*POWER(1+(Settings!$C$123/100),O$1-2021),"-")</f>
        <v>2432689.7458117004</v>
      </c>
      <c r="P208" s="113">
        <f ca="1">IFERROR((lifespans_all!P206*DTE_mission_minutes!P50)*POWER(1+(Settings!$C$123/100),P$1-2021),"-")</f>
        <v>2481343.5407279343</v>
      </c>
      <c r="Q208" s="113">
        <f ca="1">IFERROR((lifespans_all!Q206*DTE_mission_minutes!Q50)*POWER(1+(Settings!$C$123/100),Q$1-2021),"-")</f>
        <v>2530970.4115424934</v>
      </c>
      <c r="R208" s="113">
        <f ca="1">IFERROR((lifespans_all!R206*DTE_mission_minutes!R50)*POWER(1+(Settings!$C$123/100),R$1-2021),"-")</f>
        <v>2581589.8197733425</v>
      </c>
      <c r="S208" s="113">
        <f ca="1">IFERROR((lifespans_all!S206*DTE_mission_minutes!S50)*POWER(1+(Settings!$C$123/100),S$1-2021),"-")</f>
        <v>2633221.6161688101</v>
      </c>
      <c r="T208" s="113">
        <f ca="1">IFERROR((lifespans_all!T206*DTE_mission_minutes!T50)*POWER(1+(Settings!$C$123/100),T$1-2021),"-")</f>
        <v>2685886.0484921862</v>
      </c>
      <c r="U208" s="113">
        <f ca="1">IFERROR((lifespans_all!U206*DTE_mission_minutes!U50)*POWER(1+(Settings!$C$123/100),U$1-2021),"-")</f>
        <v>2739603.7694620294</v>
      </c>
      <c r="V208" s="113">
        <f ca="1">IFERROR((lifespans_all!V206*DTE_mission_minutes!V50)*POWER(1+(Settings!$C$123/100),V$1-2021),"-")</f>
        <v>2794395.8448512703</v>
      </c>
    </row>
    <row r="209" spans="1:22" x14ac:dyDescent="0.25">
      <c r="A209" s="27" t="str">
        <f t="shared" si="29"/>
        <v>New</v>
      </c>
      <c r="B209" s="27" t="str">
        <f t="shared" si="29"/>
        <v>Near Earth Robotic - GEO and Near Earth</v>
      </c>
      <c r="C209" s="113">
        <f ca="1">IFERROR((lifespans_all!C207*DTE_mission_minutes!C51)*POWER(1+(Settings!$C$123/100),C$1-2021),"-")</f>
        <v>0</v>
      </c>
      <c r="D209" s="113">
        <f ca="1">IFERROR((lifespans_all!D207*DTE_mission_minutes!D51)*POWER(1+(Settings!$C$123/100),D$1-2021),"-")</f>
        <v>0</v>
      </c>
      <c r="E209" s="113">
        <f ca="1">IFERROR((lifespans_all!E207*DTE_mission_minutes!E51)*POWER(1+(Settings!$C$123/100),E$1-2021),"-")</f>
        <v>8907.6305664137126</v>
      </c>
      <c r="F209" s="113">
        <f ca="1">IFERROR((lifespans_all!F207*DTE_mission_minutes!F51)*POWER(1+(Settings!$C$123/100),F$1-2021),"-")</f>
        <v>9085.7831777419869</v>
      </c>
      <c r="G209" s="113">
        <f ca="1">IFERROR((lifespans_all!G207*DTE_mission_minutes!G51)*POWER(1+(Settings!$C$123/100),G$1-2021),"-")</f>
        <v>9267.4988412968269</v>
      </c>
      <c r="H209" s="113">
        <f ca="1">IFERROR((lifespans_all!H207*DTE_mission_minutes!H51)*POWER(1+(Settings!$C$123/100),H$1-2021),"-")</f>
        <v>9452.848818122764</v>
      </c>
      <c r="I209" s="113">
        <f ca="1">IFERROR((lifespans_all!I207*DTE_mission_minutes!I51)*POWER(1+(Settings!$C$123/100),I$1-2021),"-")</f>
        <v>9641.9057944852193</v>
      </c>
      <c r="J209" s="113">
        <f ca="1">IFERROR((lifespans_all!J207*DTE_mission_minutes!J51)*POWER(1+(Settings!$C$123/100),J$1-2021),"-")</f>
        <v>9834.7439103749221</v>
      </c>
      <c r="K209" s="113">
        <f ca="1">IFERROR((lifespans_all!K207*DTE_mission_minutes!K51)*POWER(1+(Settings!$C$123/100),K$1-2021),"-")</f>
        <v>10031.438788582422</v>
      </c>
      <c r="L209" s="113">
        <f ca="1">IFERROR((lifespans_all!L207*DTE_mission_minutes!L51)*POWER(1+(Settings!$C$123/100),L$1-2021),"-")</f>
        <v>10232.067564354069</v>
      </c>
      <c r="M209" s="113">
        <f ca="1">IFERROR((lifespans_all!M207*DTE_mission_minutes!M51)*POWER(1+(Settings!$C$123/100),M$1-2021),"-")</f>
        <v>10436.708915641151</v>
      </c>
      <c r="N209" s="113">
        <f ca="1">IFERROR((lifespans_all!N207*DTE_mission_minutes!N51)*POWER(1+(Settings!$C$123/100),N$1-2021),"-")</f>
        <v>10645.443093953972</v>
      </c>
      <c r="O209" s="113">
        <f ca="1">IFERROR((lifespans_all!O207*DTE_mission_minutes!O51)*POWER(1+(Settings!$C$123/100),O$1-2021),"-")</f>
        <v>10858.351955833054</v>
      </c>
      <c r="P209" s="113">
        <f ca="1">IFERROR((lifespans_all!P207*DTE_mission_minutes!P51)*POWER(1+(Settings!$C$123/100),P$1-2021),"-")</f>
        <v>11075.518994949714</v>
      </c>
      <c r="Q209" s="113">
        <f ca="1">IFERROR((lifespans_all!Q207*DTE_mission_minutes!Q51)*POWER(1+(Settings!$C$123/100),Q$1-2021),"-")</f>
        <v>11297.029374848709</v>
      </c>
      <c r="R209" s="113">
        <f ca="1">IFERROR((lifespans_all!R207*DTE_mission_minutes!R51)*POWER(1+(Settings!$C$123/100),R$1-2021),"-")</f>
        <v>11522.96996234568</v>
      </c>
      <c r="S209" s="113">
        <f ca="1">IFERROR((lifespans_all!S207*DTE_mission_minutes!S51)*POWER(1+(Settings!$C$123/100),S$1-2021),"-")</f>
        <v>11753.429361592596</v>
      </c>
      <c r="T209" s="113">
        <f ca="1">IFERROR((lifespans_all!T207*DTE_mission_minutes!T51)*POWER(1+(Settings!$C$123/100),T$1-2021),"-")</f>
        <v>11988.49794882445</v>
      </c>
      <c r="U209" s="113">
        <f ca="1">IFERROR((lifespans_all!U207*DTE_mission_minutes!U51)*POWER(1+(Settings!$C$123/100),U$1-2021),"-")</f>
        <v>12228.267907800937</v>
      </c>
      <c r="V209" s="113">
        <f ca="1">IFERROR((lifespans_all!V207*DTE_mission_minutes!V51)*POWER(1+(Settings!$C$123/100),V$1-2021),"-")</f>
        <v>12472.833265956955</v>
      </c>
    </row>
    <row r="210" spans="1:22" x14ac:dyDescent="0.25">
      <c r="A210" s="27" t="str">
        <f t="shared" si="29"/>
        <v>New</v>
      </c>
      <c r="B210" s="27" t="str">
        <f t="shared" si="29"/>
        <v>Deep Space Robotic</v>
      </c>
      <c r="C210" s="113" t="str">
        <f ca="1">IFERROR((lifespans_all!C208*DTE_mission_minutes!C52)*POWER(1+(Settings!$C$123/100),C$1-2021),"-")</f>
        <v>-</v>
      </c>
      <c r="D210" s="113" t="str">
        <f ca="1">IFERROR((lifespans_all!D208*DTE_mission_minutes!D52)*POWER(1+(Settings!$C$123/100),D$1-2021),"-")</f>
        <v>-</v>
      </c>
      <c r="E210" s="113" t="str">
        <f ca="1">IFERROR((lifespans_all!E208*DTE_mission_minutes!E52)*POWER(1+(Settings!$C$123/100),E$1-2021),"-")</f>
        <v>-</v>
      </c>
      <c r="F210" s="113" t="str">
        <f ca="1">IFERROR((lifespans_all!F208*DTE_mission_minutes!F52)*POWER(1+(Settings!$C$123/100),F$1-2021),"-")</f>
        <v>-</v>
      </c>
      <c r="G210" s="113" t="str">
        <f ca="1">IFERROR((lifespans_all!G208*DTE_mission_minutes!G52)*POWER(1+(Settings!$C$123/100),G$1-2021),"-")</f>
        <v>-</v>
      </c>
      <c r="H210" s="113" t="str">
        <f ca="1">IFERROR((lifespans_all!H208*DTE_mission_minutes!H52)*POWER(1+(Settings!$C$123/100),H$1-2021),"-")</f>
        <v>-</v>
      </c>
      <c r="I210" s="113" t="str">
        <f ca="1">IFERROR((lifespans_all!I208*DTE_mission_minutes!I52)*POWER(1+(Settings!$C$123/100),I$1-2021),"-")</f>
        <v>-</v>
      </c>
      <c r="J210" s="113" t="str">
        <f ca="1">IFERROR((lifespans_all!J208*DTE_mission_minutes!J52)*POWER(1+(Settings!$C$123/100),J$1-2021),"-")</f>
        <v>-</v>
      </c>
      <c r="K210" s="113" t="str">
        <f ca="1">IFERROR((lifespans_all!K208*DTE_mission_minutes!K52)*POWER(1+(Settings!$C$123/100),K$1-2021),"-")</f>
        <v>-</v>
      </c>
      <c r="L210" s="113" t="str">
        <f ca="1">IFERROR((lifespans_all!L208*DTE_mission_minutes!L52)*POWER(1+(Settings!$C$123/100),L$1-2021),"-")</f>
        <v>-</v>
      </c>
      <c r="M210" s="113" t="str">
        <f ca="1">IFERROR((lifespans_all!M208*DTE_mission_minutes!M52)*POWER(1+(Settings!$C$123/100),M$1-2021),"-")</f>
        <v>-</v>
      </c>
      <c r="N210" s="113" t="str">
        <f ca="1">IFERROR((lifespans_all!N208*DTE_mission_minutes!N52)*POWER(1+(Settings!$C$123/100),N$1-2021),"-")</f>
        <v>-</v>
      </c>
      <c r="O210" s="113" t="str">
        <f ca="1">IFERROR((lifespans_all!O208*DTE_mission_minutes!O52)*POWER(1+(Settings!$C$123/100),O$1-2021),"-")</f>
        <v>-</v>
      </c>
      <c r="P210" s="113" t="str">
        <f ca="1">IFERROR((lifespans_all!P208*DTE_mission_minutes!P52)*POWER(1+(Settings!$C$123/100),P$1-2021),"-")</f>
        <v>-</v>
      </c>
      <c r="Q210" s="113" t="str">
        <f ca="1">IFERROR((lifespans_all!Q208*DTE_mission_minutes!Q52)*POWER(1+(Settings!$C$123/100),Q$1-2021),"-")</f>
        <v>-</v>
      </c>
      <c r="R210" s="113" t="str">
        <f ca="1">IFERROR((lifespans_all!R208*DTE_mission_minutes!R52)*POWER(1+(Settings!$C$123/100),R$1-2021),"-")</f>
        <v>-</v>
      </c>
      <c r="S210" s="113" t="str">
        <f ca="1">IFERROR((lifespans_all!S208*DTE_mission_minutes!S52)*POWER(1+(Settings!$C$123/100),S$1-2021),"-")</f>
        <v>-</v>
      </c>
      <c r="T210" s="113" t="str">
        <f ca="1">IFERROR((lifespans_all!T208*DTE_mission_minutes!T52)*POWER(1+(Settings!$C$123/100),T$1-2021),"-")</f>
        <v>-</v>
      </c>
      <c r="U210" s="113" t="str">
        <f ca="1">IFERROR((lifespans_all!U208*DTE_mission_minutes!U52)*POWER(1+(Settings!$C$123/100),U$1-2021),"-")</f>
        <v>-</v>
      </c>
      <c r="V210" s="113" t="str">
        <f ca="1">IFERROR((lifespans_all!V208*DTE_mission_minutes!V52)*POWER(1+(Settings!$C$123/100),V$1-2021),"-")</f>
        <v>-</v>
      </c>
    </row>
    <row r="211" spans="1:22" x14ac:dyDescent="0.25">
      <c r="A211" s="27" t="str">
        <f t="shared" si="29"/>
        <v>New</v>
      </c>
      <c r="B211" s="27" t="str">
        <f t="shared" si="29"/>
        <v>Near Earth Robotic - Low Latency &amp; Complex Needs</v>
      </c>
      <c r="C211" s="113">
        <f ca="1">IFERROR((lifespans_all!C209*DTE_mission_minutes!C53)*POWER(1+(Settings!$C$123/100),C$1-2021),"-")</f>
        <v>0</v>
      </c>
      <c r="D211" s="113">
        <f ca="1">IFERROR((lifespans_all!D209*DTE_mission_minutes!D53)*POWER(1+(Settings!$C$123/100),D$1-2021),"-")</f>
        <v>0</v>
      </c>
      <c r="E211" s="113">
        <f ca="1">IFERROR((lifespans_all!E209*DTE_mission_minutes!E53)*POWER(1+(Settings!$C$123/100),E$1-2021),"-")</f>
        <v>0</v>
      </c>
      <c r="F211" s="113">
        <f ca="1">IFERROR((lifespans_all!F209*DTE_mission_minutes!F53)*POWER(1+(Settings!$C$123/100),F$1-2021),"-")</f>
        <v>0</v>
      </c>
      <c r="G211" s="113">
        <f ca="1">IFERROR((lifespans_all!G209*DTE_mission_minutes!G53)*POWER(1+(Settings!$C$123/100),G$1-2021),"-")</f>
        <v>0</v>
      </c>
      <c r="H211" s="113">
        <f ca="1">IFERROR((lifespans_all!H209*DTE_mission_minutes!H53)*POWER(1+(Settings!$C$123/100),H$1-2021),"-")</f>
        <v>0</v>
      </c>
      <c r="I211" s="113">
        <f ca="1">IFERROR((lifespans_all!I209*DTE_mission_minutes!I53)*POWER(1+(Settings!$C$123/100),I$1-2021),"-")</f>
        <v>0</v>
      </c>
      <c r="J211" s="113">
        <f ca="1">IFERROR((lifespans_all!J209*DTE_mission_minutes!J53)*POWER(1+(Settings!$C$123/100),J$1-2021),"-")</f>
        <v>0</v>
      </c>
      <c r="K211" s="113">
        <f ca="1">IFERROR((lifespans_all!K209*DTE_mission_minutes!K53)*POWER(1+(Settings!$C$123/100),K$1-2021),"-")</f>
        <v>0</v>
      </c>
      <c r="L211" s="113">
        <f ca="1">IFERROR((lifespans_all!L209*DTE_mission_minutes!L53)*POWER(1+(Settings!$C$123/100),L$1-2021),"-")</f>
        <v>0</v>
      </c>
      <c r="M211" s="113">
        <f ca="1">IFERROR((lifespans_all!M209*DTE_mission_minutes!M53)*POWER(1+(Settings!$C$123/100),M$1-2021),"-")</f>
        <v>0</v>
      </c>
      <c r="N211" s="113">
        <f ca="1">IFERROR((lifespans_all!N209*DTE_mission_minutes!N53)*POWER(1+(Settings!$C$123/100),N$1-2021),"-")</f>
        <v>0</v>
      </c>
      <c r="O211" s="113">
        <f ca="1">IFERROR((lifespans_all!O209*DTE_mission_minutes!O53)*POWER(1+(Settings!$C$123/100),O$1-2021),"-")</f>
        <v>0</v>
      </c>
      <c r="P211" s="113">
        <f ca="1">IFERROR((lifespans_all!P209*DTE_mission_minutes!P53)*POWER(1+(Settings!$C$123/100),P$1-2021),"-")</f>
        <v>0</v>
      </c>
      <c r="Q211" s="113">
        <f ca="1">IFERROR((lifespans_all!Q209*DTE_mission_minutes!Q53)*POWER(1+(Settings!$C$123/100),Q$1-2021),"-")</f>
        <v>0</v>
      </c>
      <c r="R211" s="113">
        <f ca="1">IFERROR((lifespans_all!R209*DTE_mission_minutes!R53)*POWER(1+(Settings!$C$123/100),R$1-2021),"-")</f>
        <v>0</v>
      </c>
      <c r="S211" s="113">
        <f ca="1">IFERROR((lifespans_all!S209*DTE_mission_minutes!S53)*POWER(1+(Settings!$C$123/100),S$1-2021),"-")</f>
        <v>0</v>
      </c>
      <c r="T211" s="113">
        <f ca="1">IFERROR((lifespans_all!T209*DTE_mission_minutes!T53)*POWER(1+(Settings!$C$123/100),T$1-2021),"-")</f>
        <v>0</v>
      </c>
      <c r="U211" s="113">
        <f ca="1">IFERROR((lifespans_all!U209*DTE_mission_minutes!U53)*POWER(1+(Settings!$C$123/100),U$1-2021),"-")</f>
        <v>0</v>
      </c>
      <c r="V211" s="113">
        <f ca="1">IFERROR((lifespans_all!V209*DTE_mission_minutes!V53)*POWER(1+(Settings!$C$123/100),V$1-2021),"-")</f>
        <v>0</v>
      </c>
    </row>
    <row r="212" spans="1:22" x14ac:dyDescent="0.25">
      <c r="A212" s="27" t="str">
        <f t="shared" si="29"/>
        <v>New</v>
      </c>
      <c r="B212" s="27" t="str">
        <f t="shared" si="29"/>
        <v>Mission Operations</v>
      </c>
      <c r="C212" s="113" t="str">
        <f ca="1">IFERROR((lifespans_all!C210*DTE_mission_minutes!C54)*POWER(1+(Settings!$C$123/100),C$1-2021),"-")</f>
        <v>-</v>
      </c>
      <c r="D212" s="113" t="str">
        <f ca="1">IFERROR((lifespans_all!D210*DTE_mission_minutes!D54)*POWER(1+(Settings!$C$123/100),D$1-2021),"-")</f>
        <v>-</v>
      </c>
      <c r="E212" s="113" t="str">
        <f ca="1">IFERROR((lifespans_all!E210*DTE_mission_minutes!E54)*POWER(1+(Settings!$C$123/100),E$1-2021),"-")</f>
        <v>-</v>
      </c>
      <c r="F212" s="113" t="str">
        <f ca="1">IFERROR((lifespans_all!F210*DTE_mission_minutes!F54)*POWER(1+(Settings!$C$123/100),F$1-2021),"-")</f>
        <v>-</v>
      </c>
      <c r="G212" s="113" t="str">
        <f ca="1">IFERROR((lifespans_all!G210*DTE_mission_minutes!G54)*POWER(1+(Settings!$C$123/100),G$1-2021),"-")</f>
        <v>-</v>
      </c>
      <c r="H212" s="113" t="str">
        <f ca="1">IFERROR((lifespans_all!H210*DTE_mission_minutes!H54)*POWER(1+(Settings!$C$123/100),H$1-2021),"-")</f>
        <v>-</v>
      </c>
      <c r="I212" s="113" t="str">
        <f ca="1">IFERROR((lifespans_all!I210*DTE_mission_minutes!I54)*POWER(1+(Settings!$C$123/100),I$1-2021),"-")</f>
        <v>-</v>
      </c>
      <c r="J212" s="113" t="str">
        <f ca="1">IFERROR((lifespans_all!J210*DTE_mission_minutes!J54)*POWER(1+(Settings!$C$123/100),J$1-2021),"-")</f>
        <v>-</v>
      </c>
      <c r="K212" s="113" t="str">
        <f ca="1">IFERROR((lifespans_all!K210*DTE_mission_minutes!K54)*POWER(1+(Settings!$C$123/100),K$1-2021),"-")</f>
        <v>-</v>
      </c>
      <c r="L212" s="113" t="str">
        <f ca="1">IFERROR((lifespans_all!L210*DTE_mission_minutes!L54)*POWER(1+(Settings!$C$123/100),L$1-2021),"-")</f>
        <v>-</v>
      </c>
      <c r="M212" s="113" t="str">
        <f ca="1">IFERROR((lifespans_all!M210*DTE_mission_minutes!M54)*POWER(1+(Settings!$C$123/100),M$1-2021),"-")</f>
        <v>-</v>
      </c>
      <c r="N212" s="113" t="str">
        <f ca="1">IFERROR((lifespans_all!N210*DTE_mission_minutes!N54)*POWER(1+(Settings!$C$123/100),N$1-2021),"-")</f>
        <v>-</v>
      </c>
      <c r="O212" s="113" t="str">
        <f ca="1">IFERROR((lifespans_all!O210*DTE_mission_minutes!O54)*POWER(1+(Settings!$C$123/100),O$1-2021),"-")</f>
        <v>-</v>
      </c>
      <c r="P212" s="113" t="str">
        <f ca="1">IFERROR((lifespans_all!P210*DTE_mission_minutes!P54)*POWER(1+(Settings!$C$123/100),P$1-2021),"-")</f>
        <v>-</v>
      </c>
      <c r="Q212" s="113" t="str">
        <f ca="1">IFERROR((lifespans_all!Q210*DTE_mission_minutes!Q54)*POWER(1+(Settings!$C$123/100),Q$1-2021),"-")</f>
        <v>-</v>
      </c>
      <c r="R212" s="113" t="str">
        <f ca="1">IFERROR((lifespans_all!R210*DTE_mission_minutes!R54)*POWER(1+(Settings!$C$123/100),R$1-2021),"-")</f>
        <v>-</v>
      </c>
      <c r="S212" s="113" t="str">
        <f ca="1">IFERROR((lifespans_all!S210*DTE_mission_minutes!S54)*POWER(1+(Settings!$C$123/100),S$1-2021),"-")</f>
        <v>-</v>
      </c>
      <c r="T212" s="113" t="str">
        <f ca="1">IFERROR((lifespans_all!T210*DTE_mission_minutes!T54)*POWER(1+(Settings!$C$123/100),T$1-2021),"-")</f>
        <v>-</v>
      </c>
      <c r="U212" s="113" t="str">
        <f ca="1">IFERROR((lifespans_all!U210*DTE_mission_minutes!U54)*POWER(1+(Settings!$C$123/100),U$1-2021),"-")</f>
        <v>-</v>
      </c>
      <c r="V212" s="113" t="str">
        <f ca="1">IFERROR((lifespans_all!V210*DTE_mission_minutes!V54)*POWER(1+(Settings!$C$123/100),V$1-2021),"-")</f>
        <v>-</v>
      </c>
    </row>
    <row r="213" spans="1:22" x14ac:dyDescent="0.25">
      <c r="A213" s="27" t="str">
        <f t="shared" si="29"/>
        <v>New</v>
      </c>
      <c r="B213" s="27" t="str">
        <f t="shared" si="29"/>
        <v>Launch Events</v>
      </c>
      <c r="C213" s="113" t="str">
        <f>IFERROR((lifespans_all!C211*DTE_mission_minutes!C55)*POWER(1+(Settings!$C$123/100),C$1-2021),"-")</f>
        <v>-</v>
      </c>
      <c r="D213" s="113" t="str">
        <f>IFERROR((lifespans_all!D211*DTE_mission_minutes!D55)*POWER(1+(Settings!$C$123/100),D$1-2021),"-")</f>
        <v>-</v>
      </c>
      <c r="E213" s="113" t="str">
        <f>IFERROR((lifespans_all!E211*DTE_mission_minutes!E55)*POWER(1+(Settings!$C$123/100),E$1-2021),"-")</f>
        <v>-</v>
      </c>
      <c r="F213" s="113" t="str">
        <f>IFERROR((lifespans_all!F211*DTE_mission_minutes!F55)*POWER(1+(Settings!$C$123/100),F$1-2021),"-")</f>
        <v>-</v>
      </c>
      <c r="G213" s="113" t="str">
        <f>IFERROR((lifespans_all!G211*DTE_mission_minutes!G55)*POWER(1+(Settings!$C$123/100),G$1-2021),"-")</f>
        <v>-</v>
      </c>
      <c r="H213" s="113" t="str">
        <f>IFERROR((lifespans_all!H211*DTE_mission_minutes!H55)*POWER(1+(Settings!$C$123/100),H$1-2021),"-")</f>
        <v>-</v>
      </c>
      <c r="I213" s="113" t="str">
        <f>IFERROR((lifespans_all!I211*DTE_mission_minutes!I55)*POWER(1+(Settings!$C$123/100),I$1-2021),"-")</f>
        <v>-</v>
      </c>
      <c r="J213" s="113" t="str">
        <f>IFERROR((lifespans_all!J211*DTE_mission_minutes!J55)*POWER(1+(Settings!$C$123/100),J$1-2021),"-")</f>
        <v>-</v>
      </c>
      <c r="K213" s="113" t="str">
        <f>IFERROR((lifespans_all!K211*DTE_mission_minutes!K55)*POWER(1+(Settings!$C$123/100),K$1-2021),"-")</f>
        <v>-</v>
      </c>
      <c r="L213" s="113" t="str">
        <f>IFERROR((lifespans_all!L211*DTE_mission_minutes!L55)*POWER(1+(Settings!$C$123/100),L$1-2021),"-")</f>
        <v>-</v>
      </c>
      <c r="M213" s="113" t="str">
        <f>IFERROR((lifespans_all!M211*DTE_mission_minutes!M55)*POWER(1+(Settings!$C$123/100),M$1-2021),"-")</f>
        <v>-</v>
      </c>
      <c r="N213" s="113" t="str">
        <f>IFERROR((lifespans_all!N211*DTE_mission_minutes!N55)*POWER(1+(Settings!$C$123/100),N$1-2021),"-")</f>
        <v>-</v>
      </c>
      <c r="O213" s="113" t="str">
        <f>IFERROR((lifespans_all!O211*DTE_mission_minutes!O55)*POWER(1+(Settings!$C$123/100),O$1-2021),"-")</f>
        <v>-</v>
      </c>
      <c r="P213" s="113" t="str">
        <f>IFERROR((lifespans_all!P211*DTE_mission_minutes!P55)*POWER(1+(Settings!$C$123/100),P$1-2021),"-")</f>
        <v>-</v>
      </c>
      <c r="Q213" s="113" t="str">
        <f>IFERROR((lifespans_all!Q211*DTE_mission_minutes!Q55)*POWER(1+(Settings!$C$123/100),Q$1-2021),"-")</f>
        <v>-</v>
      </c>
      <c r="R213" s="113" t="str">
        <f>IFERROR((lifespans_all!R211*DTE_mission_minutes!R55)*POWER(1+(Settings!$C$123/100),R$1-2021),"-")</f>
        <v>-</v>
      </c>
      <c r="S213" s="113" t="str">
        <f>IFERROR((lifespans_all!S211*DTE_mission_minutes!S55)*POWER(1+(Settings!$C$123/100),S$1-2021),"-")</f>
        <v>-</v>
      </c>
      <c r="T213" s="113" t="str">
        <f>IFERROR((lifespans_all!T211*DTE_mission_minutes!T55)*POWER(1+(Settings!$C$123/100),T$1-2021),"-")</f>
        <v>-</v>
      </c>
      <c r="U213" s="113" t="str">
        <f>IFERROR((lifespans_all!U211*DTE_mission_minutes!U55)*POWER(1+(Settings!$C$123/100),U$1-2021),"-")</f>
        <v>-</v>
      </c>
      <c r="V213" s="113" t="str">
        <f>IFERROR((lifespans_all!V211*DTE_mission_minutes!V55)*POWER(1+(Settings!$C$123/100),V$1-2021),"-")</f>
        <v>-</v>
      </c>
    </row>
    <row r="214" spans="1:22" x14ac:dyDescent="0.25">
      <c r="A214" s="27" t="str">
        <f t="shared" si="29"/>
        <v>New</v>
      </c>
      <c r="B214" s="27" t="str">
        <f t="shared" si="29"/>
        <v>Terrestrial &amp; Aerial</v>
      </c>
      <c r="C214" s="113">
        <f ca="1">IFERROR((lifespans_all!C212*DTE_mission_minutes!C56)*POWER(1+(Settings!$C$123/100),C$1-2021),"-")</f>
        <v>-26836.151351000004</v>
      </c>
      <c r="D214" s="113">
        <f ca="1">IFERROR((lifespans_all!D212*DTE_mission_minutes!D56)*POWER(1+(Settings!$C$123/100),D$1-2021),"-")</f>
        <v>36497.165837360015</v>
      </c>
      <c r="E214" s="113">
        <f ca="1">IFERROR((lifespans_all!E212*DTE_mission_minutes!E56)*POWER(1+(Settings!$C$123/100),E$1-2021),"-")</f>
        <v>9306.7772885268114</v>
      </c>
      <c r="F214" s="113">
        <f ca="1">IFERROR((lifespans_all!F212*DTE_mission_minutes!F56)*POWER(1+(Settings!$C$123/100),F$1-2021),"-")</f>
        <v>-18985.825668594669</v>
      </c>
      <c r="G214" s="113">
        <f ca="1">IFERROR((lifespans_all!G212*DTE_mission_minutes!G56)*POWER(1+(Settings!$C$123/100),G$1-2021),"-")</f>
        <v>-48413.855454916426</v>
      </c>
      <c r="H214" s="113">
        <f ca="1">IFERROR((lifespans_all!H212*DTE_mission_minutes!H56)*POWER(1+(Settings!$C$123/100),H$1-2021),"-")</f>
        <v>19752.853025605895</v>
      </c>
      <c r="I214" s="113">
        <f ca="1">IFERROR((lifespans_all!I212*DTE_mission_minutes!I56)*POWER(1+(Settings!$C$123/100),I$1-2021),"-")</f>
        <v>-10073.955043059019</v>
      </c>
      <c r="J214" s="113">
        <f ca="1">IFERROR((lifespans_all!J212*DTE_mission_minutes!J56)*POWER(1+(Settings!$C$123/100),J$1-2021),"-")</f>
        <v>-41101.736575680741</v>
      </c>
      <c r="K214" s="113">
        <f ca="1">IFERROR((lifespans_all!K212*DTE_mission_minutes!K56)*POWER(1+(Settings!$C$123/100),K$1-2021),"-")</f>
        <v>-73366.599787590123</v>
      </c>
      <c r="L214" s="113">
        <f ca="1">IFERROR((lifespans_all!L212*DTE_mission_minutes!L56)*POWER(1+(Settings!$C$123/100),L$1-2021),"-")</f>
        <v>-106905.6168333456</v>
      </c>
      <c r="M214" s="113">
        <f ca="1">IFERROR((lifespans_all!M212*DTE_mission_minutes!M56)*POWER(1+(Settings!$C$123/100),M$1-2021),"-")</f>
        <v>-109043.72917001251</v>
      </c>
      <c r="N214" s="113">
        <f ca="1">IFERROR((lifespans_all!N212*DTE_mission_minutes!N56)*POWER(1+(Settings!$C$123/100),N$1-2021),"-")</f>
        <v>-111224.60375341274</v>
      </c>
      <c r="O214" s="113">
        <f ca="1">IFERROR((lifespans_all!O212*DTE_mission_minutes!O56)*POWER(1+(Settings!$C$123/100),O$1-2021),"-")</f>
        <v>-113449.09582848102</v>
      </c>
      <c r="P214" s="113">
        <f ca="1">IFERROR((lifespans_all!P212*DTE_mission_minutes!P56)*POWER(1+(Settings!$C$123/100),P$1-2021),"-")</f>
        <v>-115718.07774505063</v>
      </c>
      <c r="Q214" s="113">
        <f ca="1">IFERROR((lifespans_all!Q212*DTE_mission_minutes!Q56)*POWER(1+(Settings!$C$123/100),Q$1-2021),"-")</f>
        <v>-118032.43929995166</v>
      </c>
      <c r="R214" s="113">
        <f ca="1">IFERROR((lifespans_all!R212*DTE_mission_minutes!R56)*POWER(1+(Settings!$C$123/100),R$1-2021),"-")</f>
        <v>-120393.08808595066</v>
      </c>
      <c r="S214" s="113">
        <f ca="1">IFERROR((lifespans_all!S212*DTE_mission_minutes!S56)*POWER(1+(Settings!$C$123/100),S$1-2021),"-")</f>
        <v>-122800.94984766969</v>
      </c>
      <c r="T214" s="113">
        <f ca="1">IFERROR((lifespans_all!T212*DTE_mission_minutes!T56)*POWER(1+(Settings!$C$123/100),T$1-2021),"-")</f>
        <v>-125256.96884462309</v>
      </c>
      <c r="U214" s="113">
        <f ca="1">IFERROR((lifespans_all!U212*DTE_mission_minutes!U56)*POWER(1+(Settings!$C$123/100),U$1-2021),"-")</f>
        <v>-127762.10822151553</v>
      </c>
      <c r="V214" s="113">
        <f ca="1">IFERROR((lifespans_all!V212*DTE_mission_minutes!V56)*POWER(1+(Settings!$C$123/100),V$1-2021),"-")</f>
        <v>-130317.35038594584</v>
      </c>
    </row>
    <row r="215" spans="1:22" x14ac:dyDescent="0.25">
      <c r="C215" s="3"/>
      <c r="D215" s="3"/>
      <c r="E215" s="3"/>
      <c r="F215" s="3"/>
      <c r="G215" s="3"/>
      <c r="H215" s="3"/>
      <c r="I215" s="3"/>
      <c r="J215" s="3"/>
      <c r="K215" s="3"/>
      <c r="L215" s="3"/>
      <c r="M215" s="3"/>
      <c r="N215" s="3"/>
      <c r="O215" s="3"/>
      <c r="P215" s="3"/>
      <c r="Q215" s="3"/>
      <c r="R215" s="3"/>
      <c r="S215" s="3"/>
      <c r="T215" s="3"/>
      <c r="U215" s="3"/>
      <c r="V215" s="3"/>
    </row>
    <row r="216" spans="1:22" x14ac:dyDescent="0.25">
      <c r="C216" s="29">
        <f t="shared" ref="C216:U216" ca="1" si="30">SUM(C160:C214)</f>
        <v>1839499.1760287771</v>
      </c>
      <c r="D216" s="29">
        <f t="shared" ca="1" si="30"/>
        <v>1789203.4996560239</v>
      </c>
      <c r="E216" s="29">
        <f t="shared" ca="1" si="30"/>
        <v>1700436.9747060351</v>
      </c>
      <c r="F216" s="29">
        <f t="shared" ca="1" si="30"/>
        <v>1696560.9197695917</v>
      </c>
      <c r="G216" s="29">
        <f t="shared" ca="1" si="30"/>
        <v>1888463.3174739911</v>
      </c>
      <c r="H216" s="29">
        <f t="shared" ca="1" si="30"/>
        <v>2050619.7970400476</v>
      </c>
      <c r="I216" s="29">
        <f t="shared" ca="1" si="30"/>
        <v>2126874.8010710371</v>
      </c>
      <c r="J216" s="29">
        <f t="shared" ca="1" si="30"/>
        <v>2311915.8207015027</v>
      </c>
      <c r="K216" s="29">
        <f t="shared" ca="1" si="30"/>
        <v>2445348.5431537274</v>
      </c>
      <c r="L216" s="29">
        <f t="shared" ca="1" si="30"/>
        <v>2583512.9674507943</v>
      </c>
      <c r="M216" s="29">
        <f t="shared" ca="1" si="30"/>
        <v>3028895.5787139549</v>
      </c>
      <c r="N216" s="29">
        <f t="shared" ca="1" si="30"/>
        <v>3073687.9470711062</v>
      </c>
      <c r="O216" s="29">
        <f t="shared" ca="1" si="30"/>
        <v>3119376.1627954012</v>
      </c>
      <c r="P216" s="29">
        <f t="shared" ca="1" si="30"/>
        <v>3165978.1428341824</v>
      </c>
      <c r="Q216" s="29">
        <f t="shared" ca="1" si="30"/>
        <v>3213512.1624737391</v>
      </c>
      <c r="R216" s="29">
        <f t="shared" ca="1" si="30"/>
        <v>3261996.8625060869</v>
      </c>
      <c r="S216" s="29">
        <f t="shared" ca="1" si="30"/>
        <v>3311451.2565390822</v>
      </c>
      <c r="T216" s="29">
        <f t="shared" ca="1" si="30"/>
        <v>3361894.7384527363</v>
      </c>
      <c r="U216" s="29">
        <f t="shared" ca="1" si="30"/>
        <v>3413347.0900046644</v>
      </c>
      <c r="V216" s="29">
        <f ca="1">SUM(V160:V214)</f>
        <v>3465828.4885876309</v>
      </c>
    </row>
    <row r="218" spans="1:22" ht="14.4" thickBot="1" x14ac:dyDescent="0.3">
      <c r="B218" s="3" t="s">
        <v>92</v>
      </c>
      <c r="L218" s="54"/>
      <c r="M218" s="54"/>
    </row>
    <row r="219" spans="1:22" x14ac:dyDescent="0.25">
      <c r="B219" s="62" t="s">
        <v>98</v>
      </c>
      <c r="C219" s="82">
        <f>C159</f>
        <v>2021</v>
      </c>
      <c r="D219" s="82">
        <f t="shared" ref="D219:V219" si="31">D159</f>
        <v>2022</v>
      </c>
      <c r="E219" s="82">
        <f t="shared" si="31"/>
        <v>2023</v>
      </c>
      <c r="F219" s="82">
        <f t="shared" si="31"/>
        <v>2024</v>
      </c>
      <c r="G219" s="82">
        <f t="shared" si="31"/>
        <v>2025</v>
      </c>
      <c r="H219" s="82">
        <f t="shared" si="31"/>
        <v>2026</v>
      </c>
      <c r="I219" s="82">
        <f t="shared" si="31"/>
        <v>2027</v>
      </c>
      <c r="J219" s="82">
        <f t="shared" si="31"/>
        <v>2028</v>
      </c>
      <c r="K219" s="82">
        <f t="shared" si="31"/>
        <v>2029</v>
      </c>
      <c r="L219" s="82">
        <f t="shared" si="31"/>
        <v>2030</v>
      </c>
      <c r="M219" s="82">
        <f t="shared" si="31"/>
        <v>2031</v>
      </c>
      <c r="N219" s="82">
        <f t="shared" si="31"/>
        <v>2032</v>
      </c>
      <c r="O219" s="82">
        <f t="shared" si="31"/>
        <v>2033</v>
      </c>
      <c r="P219" s="82">
        <f t="shared" si="31"/>
        <v>2034</v>
      </c>
      <c r="Q219" s="82">
        <f t="shared" si="31"/>
        <v>2035</v>
      </c>
      <c r="R219" s="82">
        <f t="shared" si="31"/>
        <v>2036</v>
      </c>
      <c r="S219" s="82">
        <f t="shared" si="31"/>
        <v>2037</v>
      </c>
      <c r="T219" s="82">
        <f t="shared" si="31"/>
        <v>2038</v>
      </c>
      <c r="U219" s="82">
        <f t="shared" si="31"/>
        <v>2039</v>
      </c>
      <c r="V219" s="82">
        <f t="shared" si="31"/>
        <v>2040</v>
      </c>
    </row>
    <row r="220" spans="1:22" x14ac:dyDescent="0.25">
      <c r="B220" s="39" t="s">
        <v>59</v>
      </c>
      <c r="C220" s="40">
        <f ca="1">SUMIF($B160:$B214,$B220,C$160:C$214)</f>
        <v>660910.80984311108</v>
      </c>
      <c r="D220" s="40">
        <f t="shared" ref="D220:V220" ca="1" si="32">SUMIF($B160:$B214,$B220,D$160:D$214)</f>
        <v>624951.15790154669</v>
      </c>
      <c r="E220" s="40">
        <f t="shared" ca="1" si="32"/>
        <v>586602.17741209408</v>
      </c>
      <c r="F220" s="40">
        <f t="shared" ca="1" si="32"/>
        <v>549251.09560051467</v>
      </c>
      <c r="G220" s="40">
        <f t="shared" ca="1" si="32"/>
        <v>509194.839168309</v>
      </c>
      <c r="H220" s="40">
        <f t="shared" ca="1" si="32"/>
        <v>467594.59612453473</v>
      </c>
      <c r="I220" s="40">
        <f t="shared" ca="1" si="32"/>
        <v>424404.62950730184</v>
      </c>
      <c r="J220" s="40">
        <f t="shared" ca="1" si="32"/>
        <v>379577.99047088978</v>
      </c>
      <c r="K220" s="40">
        <f t="shared" ca="1" si="32"/>
        <v>333066.48810517794</v>
      </c>
      <c r="L220" s="40">
        <f t="shared" ca="1" si="32"/>
        <v>284820.65853260912</v>
      </c>
      <c r="M220" s="40">
        <f t="shared" ca="1" si="32"/>
        <v>686289.18317111104</v>
      </c>
      <c r="N220" s="40">
        <f t="shared" ca="1" si="32"/>
        <v>686289.18317111104</v>
      </c>
      <c r="O220" s="40">
        <f t="shared" ca="1" si="32"/>
        <v>686289.18317111104</v>
      </c>
      <c r="P220" s="40">
        <f t="shared" ca="1" si="32"/>
        <v>686289.18317111104</v>
      </c>
      <c r="Q220" s="40">
        <f t="shared" ca="1" si="32"/>
        <v>686289.18317111104</v>
      </c>
      <c r="R220" s="40">
        <f t="shared" ca="1" si="32"/>
        <v>686289.18317111104</v>
      </c>
      <c r="S220" s="40">
        <f t="shared" ca="1" si="32"/>
        <v>686289.18317111104</v>
      </c>
      <c r="T220" s="40">
        <f t="shared" ca="1" si="32"/>
        <v>686289.18317111104</v>
      </c>
      <c r="U220" s="40">
        <f t="shared" ca="1" si="32"/>
        <v>686289.18317111104</v>
      </c>
      <c r="V220" s="40">
        <f t="shared" ca="1" si="32"/>
        <v>686289.18317111104</v>
      </c>
    </row>
    <row r="221" spans="1:22" x14ac:dyDescent="0.25">
      <c r="B221" s="39" t="s">
        <v>57</v>
      </c>
      <c r="C221" s="40">
        <f ca="1">SUMIF($B160:$B214,$B221,C$160:C$214)</f>
        <v>1097398.7720549996</v>
      </c>
      <c r="D221" s="40">
        <f t="shared" ref="D221:V221" ca="1" si="33">SUMIF($B160:$B214,$B221,D$160:D$214)</f>
        <v>1019734.4925854504</v>
      </c>
      <c r="E221" s="40">
        <f t="shared" ca="1" si="33"/>
        <v>994450.80493820645</v>
      </c>
      <c r="F221" s="40">
        <f t="shared" ca="1" si="33"/>
        <v>1055930.6956696911</v>
      </c>
      <c r="G221" s="40">
        <f t="shared" ca="1" si="33"/>
        <v>1317171.1045662856</v>
      </c>
      <c r="H221" s="40">
        <f t="shared" ca="1" si="33"/>
        <v>1453969.4942743238</v>
      </c>
      <c r="I221" s="40">
        <f t="shared" ca="1" si="33"/>
        <v>1603052.2160148486</v>
      </c>
      <c r="J221" s="40">
        <f t="shared" ca="1" si="33"/>
        <v>1863754.8180984582</v>
      </c>
      <c r="K221" s="40">
        <f t="shared" ca="1" si="33"/>
        <v>2075767.2112500966</v>
      </c>
      <c r="L221" s="40">
        <f t="shared" ca="1" si="33"/>
        <v>2295515.8533897158</v>
      </c>
      <c r="M221" s="40">
        <f t="shared" ca="1" si="33"/>
        <v>2341363.4109997544</v>
      </c>
      <c r="N221" s="40">
        <f t="shared" ca="1" si="33"/>
        <v>2388127.9197619935</v>
      </c>
      <c r="O221" s="40">
        <f t="shared" ca="1" si="33"/>
        <v>2435827.7186994781</v>
      </c>
      <c r="P221" s="40">
        <f t="shared" ca="1" si="33"/>
        <v>2484481.5136157121</v>
      </c>
      <c r="Q221" s="40">
        <f t="shared" ca="1" si="33"/>
        <v>2534108.3844302711</v>
      </c>
      <c r="R221" s="40">
        <f t="shared" ca="1" si="33"/>
        <v>2584727.7926611202</v>
      </c>
      <c r="S221" s="40">
        <f t="shared" ca="1" si="33"/>
        <v>2636359.5890565878</v>
      </c>
      <c r="T221" s="40">
        <f t="shared" ca="1" si="33"/>
        <v>2689024.021379964</v>
      </c>
      <c r="U221" s="40">
        <f t="shared" ca="1" si="33"/>
        <v>2742741.7423498072</v>
      </c>
      <c r="V221" s="40">
        <f t="shared" ca="1" si="33"/>
        <v>2797533.817739048</v>
      </c>
    </row>
    <row r="222" spans="1:22" x14ac:dyDescent="0.25">
      <c r="B222" s="39" t="s">
        <v>56</v>
      </c>
      <c r="C222" s="40">
        <f ca="1">SUMIF($B160:$B214,$B222,C$160:C$214)</f>
        <v>15204.330498888885</v>
      </c>
      <c r="D222" s="40">
        <f t="shared" ref="D222:V222" ca="1" si="34">SUMIF($B160:$B214,$B222,D$160:D$214)</f>
        <v>15227.070671111109</v>
      </c>
      <c r="E222" s="40">
        <f t="shared" ca="1" si="34"/>
        <v>17469.366981651809</v>
      </c>
      <c r="F222" s="40">
        <f t="shared" ca="1" si="34"/>
        <v>17647.519592980083</v>
      </c>
      <c r="G222" s="40">
        <f t="shared" ca="1" si="34"/>
        <v>17829.235256534921</v>
      </c>
      <c r="H222" s="40">
        <f t="shared" ca="1" si="34"/>
        <v>18014.585233360856</v>
      </c>
      <c r="I222" s="40">
        <f t="shared" ca="1" si="34"/>
        <v>18203.642209723315</v>
      </c>
      <c r="J222" s="40">
        <f t="shared" ca="1" si="34"/>
        <v>18396.480325613018</v>
      </c>
      <c r="K222" s="40">
        <f t="shared" ca="1" si="34"/>
        <v>18593.175203820516</v>
      </c>
      <c r="L222" s="40">
        <f t="shared" ca="1" si="34"/>
        <v>18793.803979592165</v>
      </c>
      <c r="M222" s="40">
        <f t="shared" ca="1" si="34"/>
        <v>18998.445330879244</v>
      </c>
      <c r="N222" s="40">
        <f t="shared" ca="1" si="34"/>
        <v>19207.179509192065</v>
      </c>
      <c r="O222" s="40">
        <f t="shared" ca="1" si="34"/>
        <v>19420.08837107115</v>
      </c>
      <c r="P222" s="40">
        <f t="shared" ca="1" si="34"/>
        <v>19637.255410187809</v>
      </c>
      <c r="Q222" s="40">
        <f t="shared" ca="1" si="34"/>
        <v>19858.765790086803</v>
      </c>
      <c r="R222" s="40">
        <f t="shared" ca="1" si="34"/>
        <v>20084.706377583774</v>
      </c>
      <c r="S222" s="40">
        <f t="shared" ca="1" si="34"/>
        <v>20315.16577683069</v>
      </c>
      <c r="T222" s="40">
        <f t="shared" ca="1" si="34"/>
        <v>20550.234364062544</v>
      </c>
      <c r="U222" s="40">
        <f t="shared" ca="1" si="34"/>
        <v>20790.004323039029</v>
      </c>
      <c r="V222" s="40">
        <f t="shared" ca="1" si="34"/>
        <v>21034.569681195047</v>
      </c>
    </row>
    <row r="223" spans="1:22" x14ac:dyDescent="0.25">
      <c r="B223" s="39" t="s">
        <v>96</v>
      </c>
      <c r="C223" s="40">
        <f ca="1">SUMIF($B160:$B214,$B223,C$160:C$214)</f>
        <v>0</v>
      </c>
      <c r="D223" s="40">
        <f t="shared" ref="D223:V223" ca="1" si="35">SUMIF($B160:$B214,$B223,D$160:D$214)</f>
        <v>0</v>
      </c>
      <c r="E223" s="40">
        <f t="shared" ca="1" si="35"/>
        <v>0</v>
      </c>
      <c r="F223" s="40">
        <f t="shared" ca="1" si="35"/>
        <v>0</v>
      </c>
      <c r="G223" s="40">
        <f t="shared" ca="1" si="35"/>
        <v>0</v>
      </c>
      <c r="H223" s="40">
        <f t="shared" ca="1" si="35"/>
        <v>0</v>
      </c>
      <c r="I223" s="40">
        <f t="shared" ca="1" si="35"/>
        <v>0</v>
      </c>
      <c r="J223" s="40">
        <f t="shared" ca="1" si="35"/>
        <v>0</v>
      </c>
      <c r="K223" s="40">
        <f t="shared" ca="1" si="35"/>
        <v>0</v>
      </c>
      <c r="L223" s="40">
        <f t="shared" ca="1" si="35"/>
        <v>0</v>
      </c>
      <c r="M223" s="40">
        <f t="shared" ca="1" si="35"/>
        <v>0</v>
      </c>
      <c r="N223" s="40">
        <f t="shared" ca="1" si="35"/>
        <v>0</v>
      </c>
      <c r="O223" s="40">
        <f t="shared" ca="1" si="35"/>
        <v>0</v>
      </c>
      <c r="P223" s="40">
        <f t="shared" ca="1" si="35"/>
        <v>0</v>
      </c>
      <c r="Q223" s="40">
        <f t="shared" ca="1" si="35"/>
        <v>0</v>
      </c>
      <c r="R223" s="40">
        <f t="shared" ca="1" si="35"/>
        <v>0</v>
      </c>
      <c r="S223" s="40">
        <f t="shared" ca="1" si="35"/>
        <v>0</v>
      </c>
      <c r="T223" s="40">
        <f t="shared" ca="1" si="35"/>
        <v>0</v>
      </c>
      <c r="U223" s="40">
        <f t="shared" ca="1" si="35"/>
        <v>0</v>
      </c>
      <c r="V223" s="40">
        <f t="shared" ca="1" si="35"/>
        <v>0</v>
      </c>
    </row>
    <row r="224" spans="1:22" x14ac:dyDescent="0.25">
      <c r="B224" s="39" t="s">
        <v>60</v>
      </c>
      <c r="C224" s="40">
        <f ca="1">SUMIF($B160:$B214,$B224,C$160:C$214)</f>
        <v>0</v>
      </c>
      <c r="D224" s="40">
        <f t="shared" ref="D224:V224" ca="1" si="36">SUMIF($B160:$B214,$B224,D$160:D$214)</f>
        <v>0</v>
      </c>
      <c r="E224" s="40">
        <f t="shared" ca="1" si="36"/>
        <v>0</v>
      </c>
      <c r="F224" s="40">
        <f t="shared" ca="1" si="36"/>
        <v>0</v>
      </c>
      <c r="G224" s="40">
        <f t="shared" ca="1" si="36"/>
        <v>0</v>
      </c>
      <c r="H224" s="40">
        <f t="shared" ca="1" si="36"/>
        <v>0</v>
      </c>
      <c r="I224" s="40">
        <f t="shared" ca="1" si="36"/>
        <v>0</v>
      </c>
      <c r="J224" s="40">
        <f t="shared" ca="1" si="36"/>
        <v>0</v>
      </c>
      <c r="K224" s="40">
        <f t="shared" ca="1" si="36"/>
        <v>0</v>
      </c>
      <c r="L224" s="40">
        <f t="shared" ca="1" si="36"/>
        <v>0</v>
      </c>
      <c r="M224" s="40">
        <f t="shared" ca="1" si="36"/>
        <v>0</v>
      </c>
      <c r="N224" s="40">
        <f t="shared" ca="1" si="36"/>
        <v>0</v>
      </c>
      <c r="O224" s="40">
        <f t="shared" ca="1" si="36"/>
        <v>0</v>
      </c>
      <c r="P224" s="40">
        <f t="shared" ca="1" si="36"/>
        <v>0</v>
      </c>
      <c r="Q224" s="40">
        <f t="shared" ca="1" si="36"/>
        <v>0</v>
      </c>
      <c r="R224" s="40">
        <f t="shared" ca="1" si="36"/>
        <v>0</v>
      </c>
      <c r="S224" s="40">
        <f t="shared" ca="1" si="36"/>
        <v>0</v>
      </c>
      <c r="T224" s="40">
        <f t="shared" ca="1" si="36"/>
        <v>0</v>
      </c>
      <c r="U224" s="40">
        <f t="shared" ca="1" si="36"/>
        <v>0</v>
      </c>
      <c r="V224" s="40">
        <f t="shared" ca="1" si="36"/>
        <v>0</v>
      </c>
    </row>
    <row r="225" spans="1:22" x14ac:dyDescent="0.25">
      <c r="B225" s="39" t="s">
        <v>97</v>
      </c>
      <c r="C225" s="40">
        <f ca="1">SUMIF($B160:$B214,$B225,C$160:C$214)</f>
        <v>0</v>
      </c>
      <c r="D225" s="40">
        <f t="shared" ref="D225:V225" ca="1" si="37">SUMIF($B160:$B214,$B225,D$160:D$214)</f>
        <v>0</v>
      </c>
      <c r="E225" s="40">
        <f t="shared" ca="1" si="37"/>
        <v>0</v>
      </c>
      <c r="F225" s="40">
        <f t="shared" ca="1" si="37"/>
        <v>0</v>
      </c>
      <c r="G225" s="40">
        <f t="shared" ca="1" si="37"/>
        <v>0</v>
      </c>
      <c r="H225" s="40">
        <f t="shared" ca="1" si="37"/>
        <v>0</v>
      </c>
      <c r="I225" s="40">
        <f t="shared" ca="1" si="37"/>
        <v>0</v>
      </c>
      <c r="J225" s="40">
        <f t="shared" ca="1" si="37"/>
        <v>0</v>
      </c>
      <c r="K225" s="40">
        <f t="shared" ca="1" si="37"/>
        <v>0</v>
      </c>
      <c r="L225" s="40">
        <f t="shared" ca="1" si="37"/>
        <v>0</v>
      </c>
      <c r="M225" s="40">
        <f t="shared" ca="1" si="37"/>
        <v>0</v>
      </c>
      <c r="N225" s="40">
        <f t="shared" ca="1" si="37"/>
        <v>0</v>
      </c>
      <c r="O225" s="40">
        <f t="shared" ca="1" si="37"/>
        <v>0</v>
      </c>
      <c r="P225" s="40">
        <f t="shared" ca="1" si="37"/>
        <v>0</v>
      </c>
      <c r="Q225" s="40">
        <f t="shared" ca="1" si="37"/>
        <v>0</v>
      </c>
      <c r="R225" s="40">
        <f t="shared" ca="1" si="37"/>
        <v>0</v>
      </c>
      <c r="S225" s="40">
        <f t="shared" ca="1" si="37"/>
        <v>0</v>
      </c>
      <c r="T225" s="40">
        <f t="shared" ca="1" si="37"/>
        <v>0</v>
      </c>
      <c r="U225" s="40">
        <f t="shared" ca="1" si="37"/>
        <v>0</v>
      </c>
      <c r="V225" s="40">
        <f t="shared" ca="1" si="37"/>
        <v>0</v>
      </c>
    </row>
    <row r="226" spans="1:22" x14ac:dyDescent="0.25">
      <c r="B226" s="39" t="s">
        <v>58</v>
      </c>
      <c r="C226" s="40">
        <f>SUMIF($B160:$B214,$B226,C$160:C$214)</f>
        <v>1472.7862655555555</v>
      </c>
      <c r="D226" s="40">
        <f t="shared" ref="D226:V226" si="38">SUMIF($B160:$B214,$B226,D$160:D$214)</f>
        <v>1512.0012127777777</v>
      </c>
      <c r="E226" s="40">
        <f t="shared" si="38"/>
        <v>1460.5163599999998</v>
      </c>
      <c r="F226" s="40">
        <f t="shared" si="38"/>
        <v>1477.6676861111109</v>
      </c>
      <c r="G226" s="40">
        <f t="shared" si="38"/>
        <v>1442.2270488888887</v>
      </c>
      <c r="H226" s="40">
        <f t="shared" si="38"/>
        <v>1442.2270488888887</v>
      </c>
      <c r="I226" s="40">
        <f t="shared" si="38"/>
        <v>1442.2270488888887</v>
      </c>
      <c r="J226" s="40">
        <f t="shared" si="38"/>
        <v>1442.2270488888887</v>
      </c>
      <c r="K226" s="40">
        <f t="shared" si="38"/>
        <v>1442.2270488888887</v>
      </c>
      <c r="L226" s="40">
        <f t="shared" si="38"/>
        <v>1442.2270488888887</v>
      </c>
      <c r="M226" s="40">
        <f t="shared" si="38"/>
        <v>1442.2270488888887</v>
      </c>
      <c r="N226" s="40">
        <f t="shared" si="38"/>
        <v>1442.2270488888887</v>
      </c>
      <c r="O226" s="40">
        <f t="shared" si="38"/>
        <v>1442.2270488888887</v>
      </c>
      <c r="P226" s="40">
        <f t="shared" si="38"/>
        <v>1442.2270488888887</v>
      </c>
      <c r="Q226" s="40">
        <f t="shared" si="38"/>
        <v>1442.2270488888887</v>
      </c>
      <c r="R226" s="40">
        <f t="shared" si="38"/>
        <v>1442.2270488888887</v>
      </c>
      <c r="S226" s="40">
        <f t="shared" si="38"/>
        <v>1442.2270488888887</v>
      </c>
      <c r="T226" s="40">
        <f t="shared" si="38"/>
        <v>1442.2270488888887</v>
      </c>
      <c r="U226" s="40">
        <f t="shared" si="38"/>
        <v>1442.2270488888887</v>
      </c>
      <c r="V226" s="40">
        <f t="shared" si="38"/>
        <v>1442.2270488888887</v>
      </c>
    </row>
    <row r="227" spans="1:22" ht="14.4" thickBot="1" x14ac:dyDescent="0.3">
      <c r="B227" s="45" t="s">
        <v>61</v>
      </c>
      <c r="C227" s="40">
        <f ca="1">SUMIF($B160:$B214,$B227,C$160:C$214)</f>
        <v>64004.337319000013</v>
      </c>
      <c r="D227" s="40">
        <f t="shared" ref="D227:V227" ca="1" si="39">SUMIF($B160:$B214,$B227,D$160:D$214)</f>
        <v>127401.18589624894</v>
      </c>
      <c r="E227" s="40">
        <f t="shared" ca="1" si="39"/>
        <v>100146.86040297127</v>
      </c>
      <c r="F227" s="40">
        <f t="shared" ca="1" si="39"/>
        <v>71861.737723627579</v>
      </c>
      <c r="G227" s="40">
        <f t="shared" ca="1" si="39"/>
        <v>42433.707937305822</v>
      </c>
      <c r="H227" s="40">
        <f t="shared" ca="1" si="39"/>
        <v>109206.69086227258</v>
      </c>
      <c r="I227" s="40">
        <f t="shared" ca="1" si="39"/>
        <v>79379.88279360767</v>
      </c>
      <c r="J227" s="40">
        <f t="shared" ca="1" si="39"/>
        <v>48352.101260985946</v>
      </c>
      <c r="K227" s="40">
        <f t="shared" ca="1" si="39"/>
        <v>16087.238049076564</v>
      </c>
      <c r="L227" s="40">
        <f t="shared" ca="1" si="39"/>
        <v>-17451.778996678913</v>
      </c>
      <c r="M227" s="40">
        <f t="shared" ca="1" si="39"/>
        <v>-19589.891333345819</v>
      </c>
      <c r="N227" s="40">
        <f t="shared" ca="1" si="39"/>
        <v>-21770.765916746052</v>
      </c>
      <c r="O227" s="40">
        <f t="shared" ca="1" si="39"/>
        <v>-23995.257991814331</v>
      </c>
      <c r="P227" s="40">
        <f t="shared" ca="1" si="39"/>
        <v>-26264.239908383941</v>
      </c>
      <c r="Q227" s="40">
        <f t="shared" ca="1" si="39"/>
        <v>-28578.601463284969</v>
      </c>
      <c r="R227" s="40">
        <f t="shared" ca="1" si="39"/>
        <v>-30939.25024928397</v>
      </c>
      <c r="S227" s="40">
        <f t="shared" ca="1" si="39"/>
        <v>-33347.112011003002</v>
      </c>
      <c r="T227" s="40">
        <f t="shared" ca="1" si="39"/>
        <v>-35803.131007956399</v>
      </c>
      <c r="U227" s="40">
        <f t="shared" ca="1" si="39"/>
        <v>-38308.270384848845</v>
      </c>
      <c r="V227" s="40">
        <f t="shared" ca="1" si="39"/>
        <v>-40863.512549279156</v>
      </c>
    </row>
    <row r="228" spans="1:22" x14ac:dyDescent="0.25">
      <c r="L228" s="54"/>
      <c r="M228" s="54"/>
    </row>
    <row r="229" spans="1:22" x14ac:dyDescent="0.25">
      <c r="C229" s="101">
        <f ca="1">SUM(C220:C227)</f>
        <v>1838991.035981555</v>
      </c>
      <c r="D229" s="101">
        <f t="shared" ref="D229:U229" ca="1" si="40">SUM(D220:D227)</f>
        <v>1788825.908267135</v>
      </c>
      <c r="E229" s="101">
        <f t="shared" ca="1" si="40"/>
        <v>1700129.7260949237</v>
      </c>
      <c r="F229" s="101">
        <f t="shared" ca="1" si="40"/>
        <v>1696168.7162729246</v>
      </c>
      <c r="G229" s="101">
        <f t="shared" ca="1" si="40"/>
        <v>1888071.1139773242</v>
      </c>
      <c r="H229" s="101">
        <f t="shared" ca="1" si="40"/>
        <v>2050227.5935433807</v>
      </c>
      <c r="I229" s="101">
        <f t="shared" ca="1" si="40"/>
        <v>2126482.5975743704</v>
      </c>
      <c r="J229" s="101">
        <f t="shared" ca="1" si="40"/>
        <v>2311523.6172048356</v>
      </c>
      <c r="K229" s="101">
        <f t="shared" ca="1" si="40"/>
        <v>2444956.3396570603</v>
      </c>
      <c r="L229" s="115">
        <f t="shared" ca="1" si="40"/>
        <v>2583120.7639541272</v>
      </c>
      <c r="M229" s="115">
        <f t="shared" ca="1" si="40"/>
        <v>3028503.3752172878</v>
      </c>
      <c r="N229" s="101">
        <f t="shared" ca="1" si="40"/>
        <v>3073295.7435744395</v>
      </c>
      <c r="O229" s="101">
        <f t="shared" ca="1" si="40"/>
        <v>3118983.9592987346</v>
      </c>
      <c r="P229" s="101">
        <f t="shared" ca="1" si="40"/>
        <v>3165585.9393375157</v>
      </c>
      <c r="Q229" s="101">
        <f t="shared" ca="1" si="40"/>
        <v>3213119.958977073</v>
      </c>
      <c r="R229" s="101">
        <f t="shared" ca="1" si="40"/>
        <v>3261604.6590094198</v>
      </c>
      <c r="S229" s="101">
        <f t="shared" ca="1" si="40"/>
        <v>3311059.0530424155</v>
      </c>
      <c r="T229" s="101">
        <f t="shared" ca="1" si="40"/>
        <v>3361502.5349560701</v>
      </c>
      <c r="U229" s="101">
        <f t="shared" ca="1" si="40"/>
        <v>3412954.8865079973</v>
      </c>
      <c r="V229" s="101">
        <f ca="1">SUM(V220:V227)</f>
        <v>3465436.2850909638</v>
      </c>
    </row>
    <row r="230" spans="1:22" x14ac:dyDescent="0.25">
      <c r="C230" s="101"/>
      <c r="D230" s="101"/>
      <c r="E230" s="101"/>
      <c r="F230" s="101"/>
      <c r="G230" s="101"/>
      <c r="H230" s="101"/>
      <c r="I230" s="101"/>
      <c r="J230" s="101"/>
      <c r="K230" s="101"/>
      <c r="L230" s="115"/>
      <c r="M230" s="115"/>
      <c r="N230" s="101"/>
      <c r="O230" s="101"/>
      <c r="P230" s="101"/>
      <c r="Q230" s="101"/>
      <c r="R230" s="101"/>
      <c r="S230" s="101"/>
      <c r="T230" s="101"/>
      <c r="U230" s="101"/>
      <c r="V230" s="101"/>
    </row>
    <row r="231" spans="1:22" ht="14.4" thickBot="1" x14ac:dyDescent="0.3">
      <c r="B231" s="3" t="s">
        <v>92</v>
      </c>
      <c r="L231" s="54"/>
      <c r="M231" s="54"/>
    </row>
    <row r="232" spans="1:22" x14ac:dyDescent="0.25">
      <c r="B232" s="62" t="s">
        <v>98</v>
      </c>
      <c r="C232" s="82">
        <v>2021</v>
      </c>
      <c r="D232" s="82">
        <v>2022</v>
      </c>
      <c r="E232" s="82">
        <v>2023</v>
      </c>
      <c r="F232" s="82">
        <v>2024</v>
      </c>
      <c r="G232" s="82">
        <v>2025</v>
      </c>
      <c r="H232" s="82">
        <v>2026</v>
      </c>
      <c r="I232" s="82">
        <v>2027</v>
      </c>
      <c r="J232" s="82">
        <v>2028</v>
      </c>
      <c r="K232" s="82">
        <v>2029</v>
      </c>
      <c r="L232" s="82">
        <v>2030</v>
      </c>
      <c r="M232" s="82">
        <v>2031</v>
      </c>
      <c r="N232" s="82">
        <v>2032</v>
      </c>
      <c r="O232" s="82">
        <v>2033</v>
      </c>
      <c r="P232" s="82">
        <v>2034</v>
      </c>
      <c r="Q232" s="82">
        <v>2035</v>
      </c>
      <c r="R232" s="82">
        <v>2036</v>
      </c>
      <c r="S232" s="82">
        <v>2037</v>
      </c>
      <c r="T232" s="82">
        <v>2038</v>
      </c>
      <c r="U232" s="82">
        <v>2039</v>
      </c>
      <c r="V232" s="82">
        <v>2040</v>
      </c>
    </row>
    <row r="233" spans="1:22" x14ac:dyDescent="0.25">
      <c r="B233" s="39" t="s">
        <v>111</v>
      </c>
      <c r="C233" s="114">
        <f>SUM(C160:C206)</f>
        <v>1752490.7143116661</v>
      </c>
      <c r="D233" s="114">
        <f t="shared" ref="D233:V233" si="41">SUM(D160:D206)</f>
        <v>1484345.8994103172</v>
      </c>
      <c r="E233" s="114">
        <f t="shared" si="41"/>
        <v>1340904.3555357142</v>
      </c>
      <c r="F233" s="114">
        <f>SUM(F160:F206)</f>
        <v>1077474.1436682539</v>
      </c>
      <c r="G233" s="114">
        <f t="shared" si="41"/>
        <v>1075186.4077471427</v>
      </c>
      <c r="H233" s="114">
        <f t="shared" si="41"/>
        <v>936868.51792507921</v>
      </c>
      <c r="I233" s="114">
        <f t="shared" si="41"/>
        <v>801695.03898690466</v>
      </c>
      <c r="J233" s="114">
        <f t="shared" si="41"/>
        <v>797898.18758468248</v>
      </c>
      <c r="K233" s="114">
        <f t="shared" si="41"/>
        <v>797898.18758468248</v>
      </c>
      <c r="L233" s="114">
        <f t="shared" si="41"/>
        <v>797898.18758468248</v>
      </c>
      <c r="M233" s="114">
        <f t="shared" si="41"/>
        <v>789277.16085634916</v>
      </c>
      <c r="N233" s="114">
        <f t="shared" si="41"/>
        <v>789277.16085634916</v>
      </c>
      <c r="O233" s="114">
        <f t="shared" si="41"/>
        <v>789277.16085634916</v>
      </c>
      <c r="P233" s="114">
        <f t="shared" si="41"/>
        <v>789277.16085634916</v>
      </c>
      <c r="Q233" s="114">
        <f t="shared" si="41"/>
        <v>789277.16085634916</v>
      </c>
      <c r="R233" s="114">
        <f t="shared" si="41"/>
        <v>789277.16085634916</v>
      </c>
      <c r="S233" s="114">
        <f t="shared" si="41"/>
        <v>789277.16085634916</v>
      </c>
      <c r="T233" s="114">
        <f t="shared" si="41"/>
        <v>789277.16085634916</v>
      </c>
      <c r="U233" s="114">
        <f t="shared" si="41"/>
        <v>789277.16085634916</v>
      </c>
      <c r="V233" s="114">
        <f t="shared" si="41"/>
        <v>789277.16085634916</v>
      </c>
    </row>
    <row r="234" spans="1:22" x14ac:dyDescent="0.25">
      <c r="B234" s="39" t="s">
        <v>112</v>
      </c>
      <c r="C234" s="103">
        <f ca="1">SUM(C207:C214)</f>
        <v>87008.461717111117</v>
      </c>
      <c r="D234" s="103">
        <f t="shared" ref="D234:V234" ca="1" si="42">SUM(D207:D214)</f>
        <v>304857.60024570668</v>
      </c>
      <c r="E234" s="103">
        <f t="shared" ca="1" si="42"/>
        <v>359532.6191703208</v>
      </c>
      <c r="F234" s="103">
        <f ca="1">SUM(F207:F214)</f>
        <v>619086.77610133751</v>
      </c>
      <c r="G234" s="103">
        <f t="shared" ca="1" si="42"/>
        <v>813276.90972684836</v>
      </c>
      <c r="H234" s="103">
        <f t="shared" ca="1" si="42"/>
        <v>1113751.2791149684</v>
      </c>
      <c r="I234" s="103">
        <f t="shared" ca="1" si="42"/>
        <v>1325179.7620841323</v>
      </c>
      <c r="J234" s="103">
        <f t="shared" ca="1" si="42"/>
        <v>1514017.6331168199</v>
      </c>
      <c r="K234" s="103">
        <f t="shared" ca="1" si="42"/>
        <v>1647450.3555690446</v>
      </c>
      <c r="L234" s="103">
        <f t="shared" ca="1" si="42"/>
        <v>1785614.7798661112</v>
      </c>
      <c r="M234" s="103">
        <f t="shared" ca="1" si="42"/>
        <v>2239618.4178576055</v>
      </c>
      <c r="N234" s="103">
        <f t="shared" ca="1" si="42"/>
        <v>2284410.7862147572</v>
      </c>
      <c r="O234" s="103">
        <f t="shared" ca="1" si="42"/>
        <v>2330099.0019390523</v>
      </c>
      <c r="P234" s="103">
        <f t="shared" ca="1" si="42"/>
        <v>2376700.9819778334</v>
      </c>
      <c r="Q234" s="103">
        <f t="shared" ca="1" si="42"/>
        <v>2424235.0016173902</v>
      </c>
      <c r="R234" s="103">
        <f t="shared" ca="1" si="42"/>
        <v>2472719.7016497375</v>
      </c>
      <c r="S234" s="103">
        <f t="shared" ca="1" si="42"/>
        <v>2522174.0956827328</v>
      </c>
      <c r="T234" s="103">
        <f t="shared" ca="1" si="42"/>
        <v>2572617.5775963874</v>
      </c>
      <c r="U234" s="103">
        <f t="shared" ca="1" si="42"/>
        <v>2624069.929148315</v>
      </c>
      <c r="V234" s="103">
        <f t="shared" ca="1" si="42"/>
        <v>2676551.3277312815</v>
      </c>
    </row>
    <row r="236" spans="1:22" x14ac:dyDescent="0.25">
      <c r="C236" s="29">
        <f ca="1">SUM(C233:C234)</f>
        <v>1839499.1760287771</v>
      </c>
      <c r="D236" s="29">
        <f t="shared" ref="D236:V236" ca="1" si="43">SUM(D233:D234)</f>
        <v>1789203.4996560239</v>
      </c>
      <c r="E236" s="29">
        <f t="shared" ca="1" si="43"/>
        <v>1700436.9747060351</v>
      </c>
      <c r="F236" s="29">
        <f t="shared" ca="1" si="43"/>
        <v>1696560.9197695914</v>
      </c>
      <c r="G236" s="29">
        <f t="shared" ca="1" si="43"/>
        <v>1888463.3174739911</v>
      </c>
      <c r="H236" s="29">
        <f t="shared" ca="1" si="43"/>
        <v>2050619.7970400476</v>
      </c>
      <c r="I236" s="29">
        <f t="shared" ca="1" si="43"/>
        <v>2126874.8010710371</v>
      </c>
      <c r="J236" s="29">
        <f t="shared" ca="1" si="43"/>
        <v>2311915.8207015023</v>
      </c>
      <c r="K236" s="29">
        <f t="shared" ca="1" si="43"/>
        <v>2445348.543153727</v>
      </c>
      <c r="L236" s="29">
        <f t="shared" ca="1" si="43"/>
        <v>2583512.9674507938</v>
      </c>
      <c r="M236" s="29">
        <f t="shared" ca="1" si="43"/>
        <v>3028895.5787139544</v>
      </c>
      <c r="N236" s="29">
        <f t="shared" ca="1" si="43"/>
        <v>3073687.9470711062</v>
      </c>
      <c r="O236" s="29">
        <f t="shared" ca="1" si="43"/>
        <v>3119376.1627954012</v>
      </c>
      <c r="P236" s="29">
        <f t="shared" ca="1" si="43"/>
        <v>3165978.1428341828</v>
      </c>
      <c r="Q236" s="29">
        <f t="shared" ca="1" si="43"/>
        <v>3213512.1624737391</v>
      </c>
      <c r="R236" s="29">
        <f t="shared" ca="1" si="43"/>
        <v>3261996.8625060869</v>
      </c>
      <c r="S236" s="29">
        <f t="shared" ca="1" si="43"/>
        <v>3311451.2565390822</v>
      </c>
      <c r="T236" s="29">
        <f t="shared" ca="1" si="43"/>
        <v>3361894.7384527363</v>
      </c>
      <c r="U236" s="29">
        <f t="shared" ca="1" si="43"/>
        <v>3413347.0900046639</v>
      </c>
      <c r="V236" s="29">
        <f t="shared" ca="1" si="43"/>
        <v>3465828.4885876309</v>
      </c>
    </row>
    <row r="238" spans="1:22" ht="14.4" x14ac:dyDescent="0.3">
      <c r="A238" s="104" t="s">
        <v>155</v>
      </c>
    </row>
    <row r="239" spans="1:22" ht="14.4" x14ac:dyDescent="0.3">
      <c r="A239" s="104"/>
    </row>
    <row r="240" spans="1:22" x14ac:dyDescent="0.25">
      <c r="A240" s="112"/>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AD954-DD93-491B-A7CC-AA61CB9FC61A}">
  <sheetPr codeName="Sheet11">
    <tabColor rgb="FF0B3D91"/>
  </sheetPr>
  <dimension ref="A1:Q48"/>
  <sheetViews>
    <sheetView zoomScaleNormal="100" workbookViewId="0">
      <selection activeCell="H71" sqref="H71"/>
    </sheetView>
  </sheetViews>
  <sheetFormatPr defaultRowHeight="13.8" x14ac:dyDescent="0.25"/>
  <cols>
    <col min="1" max="1" width="19.77734375" style="3" customWidth="1"/>
    <col min="2" max="2" width="56.21875" style="3" customWidth="1"/>
    <col min="3" max="11" width="9.33203125" style="3" bestFit="1" customWidth="1"/>
    <col min="12" max="12" width="10" style="3" customWidth="1"/>
    <col min="13" max="13" width="10.77734375" style="3" customWidth="1"/>
    <col min="14" max="14" width="11.109375" style="3" customWidth="1"/>
    <col min="15" max="15" width="17.33203125" style="3" customWidth="1"/>
    <col min="16" max="16384" width="8.88671875" style="3"/>
  </cols>
  <sheetData>
    <row r="1" spans="1:17" x14ac:dyDescent="0.25">
      <c r="A1" s="118" t="s">
        <v>32</v>
      </c>
      <c r="B1" s="118" t="s">
        <v>98</v>
      </c>
      <c r="C1" s="119" t="s">
        <v>118</v>
      </c>
      <c r="D1" s="119" t="s">
        <v>119</v>
      </c>
      <c r="E1" s="119" t="s">
        <v>120</v>
      </c>
      <c r="F1" s="119" t="s">
        <v>121</v>
      </c>
      <c r="G1" s="119" t="s">
        <v>122</v>
      </c>
      <c r="H1" s="119" t="s">
        <v>123</v>
      </c>
      <c r="I1" s="119" t="s">
        <v>124</v>
      </c>
      <c r="J1" s="119" t="s">
        <v>125</v>
      </c>
      <c r="K1" s="119" t="s">
        <v>126</v>
      </c>
      <c r="L1" s="119" t="s">
        <v>127</v>
      </c>
      <c r="M1" s="119" t="s">
        <v>128</v>
      </c>
      <c r="N1" s="119" t="s">
        <v>129</v>
      </c>
      <c r="O1" s="118" t="s">
        <v>219</v>
      </c>
    </row>
    <row r="2" spans="1:17" x14ac:dyDescent="0.25">
      <c r="A2" s="35" t="s">
        <v>33</v>
      </c>
      <c r="B2" s="35" t="s">
        <v>57</v>
      </c>
      <c r="C2" s="120">
        <v>9513</v>
      </c>
      <c r="D2" s="120">
        <v>8105</v>
      </c>
      <c r="E2" s="120">
        <v>7202</v>
      </c>
      <c r="F2" s="121">
        <v>6616</v>
      </c>
      <c r="G2" s="120">
        <v>6675</v>
      </c>
      <c r="H2" s="120">
        <v>8337</v>
      </c>
      <c r="I2" s="120">
        <v>8154</v>
      </c>
      <c r="J2" s="120">
        <v>13265</v>
      </c>
      <c r="K2" s="120">
        <v>11647</v>
      </c>
      <c r="L2" s="120">
        <v>11887</v>
      </c>
      <c r="M2" s="120">
        <v>15313</v>
      </c>
      <c r="N2" s="120">
        <v>11765</v>
      </c>
      <c r="O2" s="120">
        <f>SUM(C2:N2)</f>
        <v>118479</v>
      </c>
    </row>
    <row r="3" spans="1:17" x14ac:dyDescent="0.25">
      <c r="A3" s="35" t="s">
        <v>65</v>
      </c>
      <c r="B3" s="35" t="s">
        <v>57</v>
      </c>
      <c r="C3" s="120">
        <v>5899</v>
      </c>
      <c r="D3" s="120">
        <v>5763</v>
      </c>
      <c r="E3" s="120">
        <v>6406</v>
      </c>
      <c r="F3" s="121">
        <v>6007</v>
      </c>
      <c r="G3" s="120">
        <v>5829</v>
      </c>
      <c r="H3" s="120">
        <v>5732</v>
      </c>
      <c r="I3" s="120">
        <v>4638</v>
      </c>
      <c r="J3" s="120">
        <v>5840</v>
      </c>
      <c r="K3" s="120">
        <v>5805</v>
      </c>
      <c r="L3" s="120">
        <v>6036</v>
      </c>
      <c r="M3" s="120">
        <v>5771</v>
      </c>
      <c r="N3" s="120">
        <v>5792</v>
      </c>
      <c r="O3" s="120">
        <f t="shared" ref="O3:O4" si="0">SUM(C3:N3)</f>
        <v>69518</v>
      </c>
      <c r="Q3" s="112"/>
    </row>
    <row r="4" spans="1:17" x14ac:dyDescent="0.25">
      <c r="A4" s="35" t="s">
        <v>67</v>
      </c>
      <c r="B4" s="35" t="s">
        <v>58</v>
      </c>
      <c r="C4" s="120">
        <v>0</v>
      </c>
      <c r="D4" s="120">
        <v>0</v>
      </c>
      <c r="E4" s="120">
        <v>0</v>
      </c>
      <c r="F4" s="121">
        <v>0</v>
      </c>
      <c r="G4" s="120">
        <v>0</v>
      </c>
      <c r="H4" s="120">
        <v>0</v>
      </c>
      <c r="I4" s="120">
        <v>0</v>
      </c>
      <c r="J4" s="120">
        <v>628</v>
      </c>
      <c r="K4" s="120">
        <v>0</v>
      </c>
      <c r="L4" s="120">
        <v>0</v>
      </c>
      <c r="M4" s="120">
        <v>75</v>
      </c>
      <c r="N4" s="120">
        <v>165</v>
      </c>
      <c r="O4" s="120">
        <f t="shared" si="0"/>
        <v>868</v>
      </c>
    </row>
    <row r="5" spans="1:17" x14ac:dyDescent="0.25">
      <c r="A5" s="35" t="s">
        <v>68</v>
      </c>
      <c r="B5" s="35" t="s">
        <v>57</v>
      </c>
      <c r="C5" s="120">
        <v>3658</v>
      </c>
      <c r="D5" s="120">
        <v>3264</v>
      </c>
      <c r="E5" s="120">
        <v>4289</v>
      </c>
      <c r="F5" s="121">
        <v>3828</v>
      </c>
      <c r="G5" s="120">
        <v>3424</v>
      </c>
      <c r="H5" s="120">
        <v>3123</v>
      </c>
      <c r="I5" s="120">
        <v>2689</v>
      </c>
      <c r="J5" s="120">
        <v>3178</v>
      </c>
      <c r="K5" s="120">
        <v>3397</v>
      </c>
      <c r="L5" s="120">
        <v>4408</v>
      </c>
      <c r="M5" s="120">
        <v>3164</v>
      </c>
      <c r="N5" s="120">
        <v>3305</v>
      </c>
      <c r="O5" s="120">
        <f>SUM(C5:N5)</f>
        <v>41727</v>
      </c>
    </row>
    <row r="6" spans="1:17" x14ac:dyDescent="0.25">
      <c r="A6" s="35" t="s">
        <v>34</v>
      </c>
      <c r="B6" s="35" t="s">
        <v>64</v>
      </c>
      <c r="C6" s="120">
        <v>2624</v>
      </c>
      <c r="D6" s="120">
        <v>2628</v>
      </c>
      <c r="E6" s="120">
        <v>3240</v>
      </c>
      <c r="F6" s="121">
        <v>1516</v>
      </c>
      <c r="G6" s="120">
        <v>2804</v>
      </c>
      <c r="H6" s="120">
        <v>2764</v>
      </c>
      <c r="I6" s="120">
        <v>1360</v>
      </c>
      <c r="J6" s="120">
        <v>920</v>
      </c>
      <c r="K6" s="120">
        <v>699</v>
      </c>
      <c r="L6" s="120">
        <v>844</v>
      </c>
      <c r="M6" s="120">
        <v>496</v>
      </c>
      <c r="N6" s="120">
        <v>1812</v>
      </c>
      <c r="O6" s="120">
        <f t="shared" ref="O6:O43" si="1">SUM(C6:N6)</f>
        <v>21707</v>
      </c>
    </row>
    <row r="7" spans="1:17" x14ac:dyDescent="0.25">
      <c r="A7" s="35" t="s">
        <v>71</v>
      </c>
      <c r="B7" s="35" t="s">
        <v>58</v>
      </c>
      <c r="C7" s="120">
        <v>335</v>
      </c>
      <c r="D7" s="120">
        <v>0</v>
      </c>
      <c r="E7" s="120">
        <v>302</v>
      </c>
      <c r="F7" s="121">
        <v>0</v>
      </c>
      <c r="G7" s="120">
        <v>0</v>
      </c>
      <c r="H7" s="120">
        <v>0</v>
      </c>
      <c r="I7" s="120">
        <v>0</v>
      </c>
      <c r="J7" s="120">
        <v>275</v>
      </c>
      <c r="K7" s="120">
        <v>0</v>
      </c>
      <c r="L7" s="120">
        <v>0</v>
      </c>
      <c r="M7" s="120">
        <v>0</v>
      </c>
      <c r="N7" s="120">
        <v>0</v>
      </c>
      <c r="O7" s="120">
        <f t="shared" si="1"/>
        <v>912</v>
      </c>
    </row>
    <row r="8" spans="1:17" x14ac:dyDescent="0.25">
      <c r="A8" s="35" t="s">
        <v>72</v>
      </c>
      <c r="B8" s="35" t="s">
        <v>59</v>
      </c>
      <c r="C8" s="120">
        <v>2212</v>
      </c>
      <c r="D8" s="120">
        <v>36</v>
      </c>
      <c r="E8" s="120">
        <v>2672</v>
      </c>
      <c r="F8" s="121">
        <v>60</v>
      </c>
      <c r="G8" s="120">
        <v>3422</v>
      </c>
      <c r="H8" s="120">
        <v>847</v>
      </c>
      <c r="I8" s="120">
        <v>71</v>
      </c>
      <c r="J8" s="120">
        <v>851</v>
      </c>
      <c r="K8" s="120">
        <v>0</v>
      </c>
      <c r="L8" s="120">
        <v>635</v>
      </c>
      <c r="M8" s="120">
        <v>326</v>
      </c>
      <c r="N8" s="120">
        <v>3582</v>
      </c>
      <c r="O8" s="120">
        <f t="shared" si="1"/>
        <v>14714</v>
      </c>
    </row>
    <row r="9" spans="1:17" x14ac:dyDescent="0.25">
      <c r="A9" s="35" t="s">
        <v>35</v>
      </c>
      <c r="B9" s="35" t="s">
        <v>57</v>
      </c>
      <c r="C9" s="120">
        <v>3668</v>
      </c>
      <c r="D9" s="120">
        <v>3622</v>
      </c>
      <c r="E9" s="120">
        <v>3748</v>
      </c>
      <c r="F9" s="121">
        <v>3428</v>
      </c>
      <c r="G9" s="120">
        <v>3665</v>
      </c>
      <c r="H9" s="120">
        <v>3337</v>
      </c>
      <c r="I9" s="120">
        <v>2587</v>
      </c>
      <c r="J9" s="120">
        <v>4411</v>
      </c>
      <c r="K9" s="120">
        <v>3323</v>
      </c>
      <c r="L9" s="120">
        <v>3579</v>
      </c>
      <c r="M9" s="120">
        <v>3465</v>
      </c>
      <c r="N9" s="120">
        <v>3873</v>
      </c>
      <c r="O9" s="120">
        <f t="shared" si="1"/>
        <v>42706</v>
      </c>
    </row>
    <row r="10" spans="1:17" x14ac:dyDescent="0.25">
      <c r="A10" s="35" t="s">
        <v>36</v>
      </c>
      <c r="B10" s="35" t="s">
        <v>57</v>
      </c>
      <c r="C10" s="120">
        <v>17712</v>
      </c>
      <c r="D10" s="120">
        <v>16506</v>
      </c>
      <c r="E10" s="120">
        <v>18061</v>
      </c>
      <c r="F10" s="121">
        <v>13528</v>
      </c>
      <c r="G10" s="120">
        <v>16923</v>
      </c>
      <c r="H10" s="120">
        <v>16374</v>
      </c>
      <c r="I10" s="120">
        <v>11132</v>
      </c>
      <c r="J10" s="120">
        <v>15734</v>
      </c>
      <c r="K10" s="120">
        <v>16471</v>
      </c>
      <c r="L10" s="120">
        <v>16741</v>
      </c>
      <c r="M10" s="120">
        <v>15311</v>
      </c>
      <c r="N10" s="120">
        <v>16888</v>
      </c>
      <c r="O10" s="120">
        <f t="shared" si="1"/>
        <v>191381</v>
      </c>
    </row>
    <row r="11" spans="1:17" x14ac:dyDescent="0.25">
      <c r="A11" s="35" t="s">
        <v>37</v>
      </c>
      <c r="B11" s="35" t="s">
        <v>57</v>
      </c>
      <c r="C11" s="120">
        <v>17322</v>
      </c>
      <c r="D11" s="120">
        <v>16134</v>
      </c>
      <c r="E11" s="120">
        <v>17000</v>
      </c>
      <c r="F11" s="121">
        <v>16488</v>
      </c>
      <c r="G11" s="120">
        <v>16567</v>
      </c>
      <c r="H11" s="120">
        <v>17181</v>
      </c>
      <c r="I11" s="120">
        <v>13692</v>
      </c>
      <c r="J11" s="120">
        <v>17482</v>
      </c>
      <c r="K11" s="120">
        <v>17543</v>
      </c>
      <c r="L11" s="120">
        <v>16911</v>
      </c>
      <c r="M11" s="120">
        <v>17126</v>
      </c>
      <c r="N11" s="120">
        <v>19111</v>
      </c>
      <c r="O11" s="120">
        <f t="shared" si="1"/>
        <v>202557</v>
      </c>
    </row>
    <row r="12" spans="1:17" x14ac:dyDescent="0.25">
      <c r="A12" s="35" t="s">
        <v>73</v>
      </c>
      <c r="B12" s="35" t="s">
        <v>57</v>
      </c>
      <c r="C12" s="120">
        <v>33</v>
      </c>
      <c r="D12" s="120">
        <v>42</v>
      </c>
      <c r="E12" s="120">
        <v>0</v>
      </c>
      <c r="F12" s="121">
        <v>34</v>
      </c>
      <c r="G12" s="120">
        <v>20</v>
      </c>
      <c r="H12" s="120">
        <v>35</v>
      </c>
      <c r="I12" s="120">
        <v>42</v>
      </c>
      <c r="J12" s="120">
        <v>28</v>
      </c>
      <c r="K12" s="120">
        <v>30</v>
      </c>
      <c r="L12" s="120">
        <v>10</v>
      </c>
      <c r="M12" s="120">
        <v>14</v>
      </c>
      <c r="N12" s="120">
        <v>5</v>
      </c>
      <c r="O12" s="120">
        <f t="shared" si="1"/>
        <v>293</v>
      </c>
    </row>
    <row r="13" spans="1:17" x14ac:dyDescent="0.25">
      <c r="A13" s="35" t="s">
        <v>38</v>
      </c>
      <c r="B13" s="35" t="s">
        <v>57</v>
      </c>
      <c r="C13" s="120">
        <v>0</v>
      </c>
      <c r="D13" s="120">
        <v>0</v>
      </c>
      <c r="E13" s="120">
        <v>0</v>
      </c>
      <c r="F13" s="121">
        <v>0</v>
      </c>
      <c r="G13" s="120">
        <v>0</v>
      </c>
      <c r="H13" s="120">
        <v>0</v>
      </c>
      <c r="I13" s="120">
        <v>0</v>
      </c>
      <c r="J13" s="120">
        <v>0</v>
      </c>
      <c r="K13" s="120">
        <v>0</v>
      </c>
      <c r="L13" s="120">
        <v>2625</v>
      </c>
      <c r="M13" s="120">
        <v>1713</v>
      </c>
      <c r="N13" s="120">
        <v>296</v>
      </c>
      <c r="O13" s="120">
        <f t="shared" si="1"/>
        <v>4634</v>
      </c>
    </row>
    <row r="14" spans="1:17" x14ac:dyDescent="0.25">
      <c r="A14" s="35" t="s">
        <v>39</v>
      </c>
      <c r="B14" s="35" t="s">
        <v>59</v>
      </c>
      <c r="C14" s="120">
        <v>41038</v>
      </c>
      <c r="D14" s="120">
        <v>36338</v>
      </c>
      <c r="E14" s="120">
        <v>40737</v>
      </c>
      <c r="F14" s="121">
        <v>39996</v>
      </c>
      <c r="G14" s="120">
        <v>41360</v>
      </c>
      <c r="H14" s="120">
        <v>40128</v>
      </c>
      <c r="I14" s="120">
        <v>31666</v>
      </c>
      <c r="J14" s="120">
        <v>41519</v>
      </c>
      <c r="K14" s="120">
        <v>40133</v>
      </c>
      <c r="L14" s="120">
        <v>41313</v>
      </c>
      <c r="M14" s="120">
        <v>40204</v>
      </c>
      <c r="N14" s="120">
        <v>41219</v>
      </c>
      <c r="O14" s="120">
        <f t="shared" si="1"/>
        <v>475651</v>
      </c>
    </row>
    <row r="15" spans="1:17" x14ac:dyDescent="0.25">
      <c r="A15" s="35" t="s">
        <v>40</v>
      </c>
      <c r="B15" s="35" t="s">
        <v>58</v>
      </c>
      <c r="C15" s="120">
        <v>0</v>
      </c>
      <c r="D15" s="120">
        <v>0</v>
      </c>
      <c r="E15" s="120">
        <v>0</v>
      </c>
      <c r="F15" s="121">
        <v>0</v>
      </c>
      <c r="G15" s="120">
        <v>0</v>
      </c>
      <c r="H15" s="120">
        <v>358</v>
      </c>
      <c r="I15" s="120">
        <v>0</v>
      </c>
      <c r="J15" s="120">
        <v>0</v>
      </c>
      <c r="K15" s="120">
        <v>4830</v>
      </c>
      <c r="L15" s="120">
        <v>0</v>
      </c>
      <c r="M15" s="120">
        <v>1709</v>
      </c>
      <c r="N15" s="120">
        <v>0</v>
      </c>
      <c r="O15" s="120">
        <f t="shared" si="1"/>
        <v>6897</v>
      </c>
    </row>
    <row r="16" spans="1:17" s="68" customFormat="1" x14ac:dyDescent="0.25">
      <c r="A16" s="108" t="s">
        <v>41</v>
      </c>
      <c r="B16" s="108" t="s">
        <v>60</v>
      </c>
      <c r="C16" s="122">
        <v>0</v>
      </c>
      <c r="D16" s="122">
        <v>0</v>
      </c>
      <c r="E16" s="122">
        <v>106</v>
      </c>
      <c r="F16" s="123">
        <v>40</v>
      </c>
      <c r="G16" s="122">
        <v>0</v>
      </c>
      <c r="H16" s="122">
        <v>80</v>
      </c>
      <c r="I16" s="122">
        <v>0</v>
      </c>
      <c r="J16" s="122">
        <v>169</v>
      </c>
      <c r="K16" s="122">
        <v>65</v>
      </c>
      <c r="L16" s="122">
        <v>38</v>
      </c>
      <c r="M16" s="122">
        <v>0</v>
      </c>
      <c r="N16" s="122">
        <v>69</v>
      </c>
      <c r="O16" s="122">
        <f t="shared" si="1"/>
        <v>567</v>
      </c>
    </row>
    <row r="17" spans="1:15" s="68" customFormat="1" x14ac:dyDescent="0.25">
      <c r="A17" s="108" t="s">
        <v>74</v>
      </c>
      <c r="B17" s="108" t="s">
        <v>57</v>
      </c>
      <c r="C17" s="122">
        <v>35</v>
      </c>
      <c r="D17" s="122">
        <v>10</v>
      </c>
      <c r="E17" s="122">
        <v>0</v>
      </c>
      <c r="F17" s="123">
        <v>21</v>
      </c>
      <c r="G17" s="122">
        <v>20</v>
      </c>
      <c r="H17" s="122">
        <v>0</v>
      </c>
      <c r="I17" s="122">
        <v>22</v>
      </c>
      <c r="J17" s="122">
        <v>15</v>
      </c>
      <c r="K17" s="122">
        <v>107</v>
      </c>
      <c r="L17" s="122">
        <v>47</v>
      </c>
      <c r="M17" s="122">
        <v>0</v>
      </c>
      <c r="N17" s="122">
        <v>70</v>
      </c>
      <c r="O17" s="122">
        <f t="shared" si="1"/>
        <v>347</v>
      </c>
    </row>
    <row r="18" spans="1:15" s="68" customFormat="1" x14ac:dyDescent="0.25">
      <c r="A18" s="108" t="s">
        <v>75</v>
      </c>
      <c r="B18" s="108" t="s">
        <v>57</v>
      </c>
      <c r="C18" s="122">
        <v>56</v>
      </c>
      <c r="D18" s="122">
        <v>20</v>
      </c>
      <c r="E18" s="122">
        <v>88</v>
      </c>
      <c r="F18" s="123">
        <v>34</v>
      </c>
      <c r="G18" s="122">
        <v>203</v>
      </c>
      <c r="H18" s="122">
        <v>38</v>
      </c>
      <c r="I18" s="122">
        <v>62</v>
      </c>
      <c r="J18" s="122">
        <v>19</v>
      </c>
      <c r="K18" s="122">
        <v>74</v>
      </c>
      <c r="L18" s="122">
        <v>26</v>
      </c>
      <c r="M18" s="122">
        <v>225</v>
      </c>
      <c r="N18" s="122">
        <v>119</v>
      </c>
      <c r="O18" s="122">
        <f t="shared" si="1"/>
        <v>964</v>
      </c>
    </row>
    <row r="19" spans="1:15" s="68" customFormat="1" x14ac:dyDescent="0.25">
      <c r="A19" s="108" t="s">
        <v>76</v>
      </c>
      <c r="B19" s="108" t="s">
        <v>57</v>
      </c>
      <c r="C19" s="122" t="s">
        <v>130</v>
      </c>
      <c r="D19" s="122">
        <v>0</v>
      </c>
      <c r="E19" s="122">
        <v>0</v>
      </c>
      <c r="F19" s="123">
        <v>0</v>
      </c>
      <c r="G19" s="122">
        <v>0</v>
      </c>
      <c r="H19" s="122">
        <v>0</v>
      </c>
      <c r="I19" s="122">
        <v>0</v>
      </c>
      <c r="J19" s="122">
        <v>0</v>
      </c>
      <c r="K19" s="122">
        <v>170</v>
      </c>
      <c r="L19" s="122">
        <v>1271</v>
      </c>
      <c r="M19" s="122">
        <v>0</v>
      </c>
      <c r="N19" s="122">
        <v>0</v>
      </c>
      <c r="O19" s="122">
        <f t="shared" si="1"/>
        <v>1441</v>
      </c>
    </row>
    <row r="20" spans="1:15" s="68" customFormat="1" x14ac:dyDescent="0.25">
      <c r="A20" s="108" t="s">
        <v>42</v>
      </c>
      <c r="B20" s="108" t="s">
        <v>61</v>
      </c>
      <c r="C20" s="122">
        <v>0</v>
      </c>
      <c r="D20" s="122">
        <v>0</v>
      </c>
      <c r="E20" s="122">
        <v>0</v>
      </c>
      <c r="F20" s="123">
        <v>0</v>
      </c>
      <c r="G20" s="122">
        <v>0</v>
      </c>
      <c r="H20" s="122">
        <v>0</v>
      </c>
      <c r="I20" s="122">
        <v>0</v>
      </c>
      <c r="J20" s="122">
        <v>47</v>
      </c>
      <c r="K20" s="122">
        <v>0</v>
      </c>
      <c r="L20" s="122">
        <v>0</v>
      </c>
      <c r="M20" s="122">
        <v>0</v>
      </c>
      <c r="N20" s="122">
        <v>0</v>
      </c>
      <c r="O20" s="122">
        <f t="shared" si="1"/>
        <v>47</v>
      </c>
    </row>
    <row r="21" spans="1:15" s="68" customFormat="1" x14ac:dyDescent="0.25">
      <c r="A21" s="108" t="s">
        <v>77</v>
      </c>
      <c r="B21" s="108" t="s">
        <v>58</v>
      </c>
      <c r="C21" s="122">
        <v>0</v>
      </c>
      <c r="D21" s="122">
        <v>0</v>
      </c>
      <c r="E21" s="122">
        <v>0</v>
      </c>
      <c r="F21" s="123">
        <v>0</v>
      </c>
      <c r="G21" s="122">
        <v>499</v>
      </c>
      <c r="H21" s="122">
        <v>0</v>
      </c>
      <c r="I21" s="122">
        <v>0</v>
      </c>
      <c r="J21" s="122">
        <v>0</v>
      </c>
      <c r="K21" s="122">
        <v>0</v>
      </c>
      <c r="L21" s="122">
        <v>0</v>
      </c>
      <c r="M21" s="122">
        <v>0</v>
      </c>
      <c r="N21" s="122">
        <v>0</v>
      </c>
      <c r="O21" s="122">
        <f t="shared" si="1"/>
        <v>499</v>
      </c>
    </row>
    <row r="22" spans="1:15" s="68" customFormat="1" x14ac:dyDescent="0.25">
      <c r="A22" s="108" t="s">
        <v>131</v>
      </c>
      <c r="B22" s="108" t="s">
        <v>56</v>
      </c>
      <c r="C22" s="122">
        <v>436</v>
      </c>
      <c r="D22" s="122">
        <v>307</v>
      </c>
      <c r="E22" s="122">
        <v>445</v>
      </c>
      <c r="F22" s="123">
        <v>452</v>
      </c>
      <c r="G22" s="122">
        <v>451</v>
      </c>
      <c r="H22" s="122">
        <v>216</v>
      </c>
      <c r="I22" s="122">
        <v>307</v>
      </c>
      <c r="J22" s="122">
        <v>469</v>
      </c>
      <c r="K22" s="122">
        <v>367</v>
      </c>
      <c r="L22" s="122">
        <v>257</v>
      </c>
      <c r="M22" s="122">
        <v>252</v>
      </c>
      <c r="N22" s="122">
        <v>407</v>
      </c>
      <c r="O22" s="122">
        <f t="shared" si="1"/>
        <v>4366</v>
      </c>
    </row>
    <row r="23" spans="1:15" s="68" customFormat="1" x14ac:dyDescent="0.25">
      <c r="A23" s="108" t="s">
        <v>132</v>
      </c>
      <c r="B23" s="108" t="s">
        <v>56</v>
      </c>
      <c r="C23" s="122">
        <v>384</v>
      </c>
      <c r="D23" s="122">
        <v>269</v>
      </c>
      <c r="E23" s="122">
        <v>362</v>
      </c>
      <c r="F23" s="123">
        <v>360</v>
      </c>
      <c r="G23" s="122">
        <v>371</v>
      </c>
      <c r="H23" s="122">
        <v>188</v>
      </c>
      <c r="I23" s="122">
        <v>251</v>
      </c>
      <c r="J23" s="122">
        <v>401</v>
      </c>
      <c r="K23" s="122">
        <v>295</v>
      </c>
      <c r="L23" s="122">
        <v>217</v>
      </c>
      <c r="M23" s="122">
        <v>224</v>
      </c>
      <c r="N23" s="122">
        <v>355</v>
      </c>
      <c r="O23" s="122">
        <f t="shared" si="1"/>
        <v>3677</v>
      </c>
    </row>
    <row r="24" spans="1:15" s="68" customFormat="1" x14ac:dyDescent="0.25">
      <c r="A24" s="108" t="s">
        <v>133</v>
      </c>
      <c r="B24" s="108" t="s">
        <v>56</v>
      </c>
      <c r="C24" s="122">
        <v>398</v>
      </c>
      <c r="D24" s="122">
        <v>335</v>
      </c>
      <c r="E24" s="122">
        <v>359</v>
      </c>
      <c r="F24" s="123">
        <v>362</v>
      </c>
      <c r="G24" s="122">
        <v>385</v>
      </c>
      <c r="H24" s="122">
        <v>202</v>
      </c>
      <c r="I24" s="122">
        <v>255</v>
      </c>
      <c r="J24" s="122">
        <v>414</v>
      </c>
      <c r="K24" s="122">
        <v>299</v>
      </c>
      <c r="L24" s="122">
        <v>224</v>
      </c>
      <c r="M24" s="122">
        <v>224</v>
      </c>
      <c r="N24" s="122">
        <v>345</v>
      </c>
      <c r="O24" s="122">
        <f t="shared" si="1"/>
        <v>3802</v>
      </c>
    </row>
    <row r="25" spans="1:15" s="68" customFormat="1" x14ac:dyDescent="0.25">
      <c r="A25" s="108" t="s">
        <v>134</v>
      </c>
      <c r="B25" s="108" t="s">
        <v>56</v>
      </c>
      <c r="C25" s="122">
        <v>466</v>
      </c>
      <c r="D25" s="122">
        <v>301</v>
      </c>
      <c r="E25" s="122">
        <v>443</v>
      </c>
      <c r="F25" s="123">
        <v>448</v>
      </c>
      <c r="G25" s="122">
        <v>444</v>
      </c>
      <c r="H25" s="122">
        <v>221</v>
      </c>
      <c r="I25" s="122">
        <v>295</v>
      </c>
      <c r="J25" s="122">
        <v>471</v>
      </c>
      <c r="K25" s="122">
        <v>364</v>
      </c>
      <c r="L25" s="122">
        <v>260</v>
      </c>
      <c r="M25" s="122">
        <v>244</v>
      </c>
      <c r="N25" s="122">
        <v>410</v>
      </c>
      <c r="O25" s="122">
        <f t="shared" si="1"/>
        <v>4367</v>
      </c>
    </row>
    <row r="26" spans="1:15" s="68" customFormat="1" x14ac:dyDescent="0.25">
      <c r="A26" s="108" t="s">
        <v>43</v>
      </c>
      <c r="B26" s="108" t="s">
        <v>61</v>
      </c>
      <c r="C26" s="122">
        <v>538</v>
      </c>
      <c r="D26" s="122">
        <v>540</v>
      </c>
      <c r="E26" s="122">
        <v>1304</v>
      </c>
      <c r="F26" s="123">
        <v>1727</v>
      </c>
      <c r="G26" s="122">
        <v>1550</v>
      </c>
      <c r="H26" s="122">
        <v>1881</v>
      </c>
      <c r="I26" s="122">
        <v>1082</v>
      </c>
      <c r="J26" s="122">
        <v>919</v>
      </c>
      <c r="K26" s="122">
        <v>1596</v>
      </c>
      <c r="L26" s="122">
        <v>1662</v>
      </c>
      <c r="M26" s="122">
        <v>1148</v>
      </c>
      <c r="N26" s="122">
        <v>824</v>
      </c>
      <c r="O26" s="122">
        <f t="shared" si="1"/>
        <v>14771</v>
      </c>
    </row>
    <row r="27" spans="1:15" s="68" customFormat="1" x14ac:dyDescent="0.25">
      <c r="A27" s="108" t="s">
        <v>44</v>
      </c>
      <c r="B27" s="108" t="s">
        <v>57</v>
      </c>
      <c r="C27" s="122">
        <v>40</v>
      </c>
      <c r="D27" s="122">
        <v>94</v>
      </c>
      <c r="E27" s="122">
        <v>341</v>
      </c>
      <c r="F27" s="123">
        <v>173</v>
      </c>
      <c r="G27" s="122">
        <v>21</v>
      </c>
      <c r="H27" s="122">
        <v>239</v>
      </c>
      <c r="I27" s="122">
        <v>40</v>
      </c>
      <c r="J27" s="122">
        <v>60</v>
      </c>
      <c r="K27" s="122">
        <v>105</v>
      </c>
      <c r="L27" s="122">
        <v>95</v>
      </c>
      <c r="M27" s="122">
        <v>78</v>
      </c>
      <c r="N27" s="122">
        <v>54</v>
      </c>
      <c r="O27" s="122">
        <f t="shared" si="1"/>
        <v>1340</v>
      </c>
    </row>
    <row r="28" spans="1:15" s="68" customFormat="1" x14ac:dyDescent="0.25">
      <c r="A28" s="108" t="s">
        <v>78</v>
      </c>
      <c r="B28" s="108" t="s">
        <v>57</v>
      </c>
      <c r="C28" s="122">
        <v>283</v>
      </c>
      <c r="D28" s="122">
        <v>263</v>
      </c>
      <c r="E28" s="122">
        <v>369</v>
      </c>
      <c r="F28" s="123">
        <v>317</v>
      </c>
      <c r="G28" s="122">
        <v>317</v>
      </c>
      <c r="H28" s="122">
        <v>240</v>
      </c>
      <c r="I28" s="122">
        <v>207</v>
      </c>
      <c r="J28" s="122">
        <v>327</v>
      </c>
      <c r="K28" s="122">
        <v>491</v>
      </c>
      <c r="L28" s="122">
        <v>312</v>
      </c>
      <c r="M28" s="122">
        <v>274</v>
      </c>
      <c r="N28" s="122">
        <v>295</v>
      </c>
      <c r="O28" s="122">
        <f t="shared" si="1"/>
        <v>3695</v>
      </c>
    </row>
    <row r="29" spans="1:15" s="68" customFormat="1" x14ac:dyDescent="0.25">
      <c r="A29" s="108" t="s">
        <v>45</v>
      </c>
      <c r="B29" s="108" t="s">
        <v>57</v>
      </c>
      <c r="C29" s="122">
        <v>0</v>
      </c>
      <c r="D29" s="122">
        <v>0</v>
      </c>
      <c r="E29" s="122">
        <v>38</v>
      </c>
      <c r="F29" s="123">
        <v>40</v>
      </c>
      <c r="G29" s="122">
        <v>0</v>
      </c>
      <c r="H29" s="122">
        <v>512</v>
      </c>
      <c r="I29" s="122">
        <v>0</v>
      </c>
      <c r="J29" s="122">
        <v>40</v>
      </c>
      <c r="K29" s="122">
        <v>0</v>
      </c>
      <c r="L29" s="122">
        <v>20</v>
      </c>
      <c r="M29" s="122">
        <v>0</v>
      </c>
      <c r="N29" s="122">
        <v>0</v>
      </c>
      <c r="O29" s="122">
        <f t="shared" si="1"/>
        <v>650</v>
      </c>
    </row>
    <row r="30" spans="1:15" s="68" customFormat="1" x14ac:dyDescent="0.25">
      <c r="A30" s="108" t="s">
        <v>46</v>
      </c>
      <c r="B30" s="108" t="s">
        <v>59</v>
      </c>
      <c r="C30" s="122">
        <v>0</v>
      </c>
      <c r="D30" s="122">
        <v>350</v>
      </c>
      <c r="E30" s="122">
        <v>0</v>
      </c>
      <c r="F30" s="123">
        <v>0</v>
      </c>
      <c r="G30" s="122">
        <v>0</v>
      </c>
      <c r="H30" s="122">
        <v>0</v>
      </c>
      <c r="I30" s="122">
        <v>180</v>
      </c>
      <c r="J30" s="122">
        <v>0</v>
      </c>
      <c r="K30" s="122">
        <v>0</v>
      </c>
      <c r="L30" s="122">
        <v>0</v>
      </c>
      <c r="M30" s="122">
        <v>0</v>
      </c>
      <c r="N30" s="122">
        <v>0</v>
      </c>
      <c r="O30" s="122">
        <f t="shared" si="1"/>
        <v>530</v>
      </c>
    </row>
    <row r="31" spans="1:15" s="68" customFormat="1" x14ac:dyDescent="0.25">
      <c r="A31" s="108" t="s">
        <v>70</v>
      </c>
      <c r="B31" s="108" t="s">
        <v>59</v>
      </c>
      <c r="C31" s="122">
        <v>5512</v>
      </c>
      <c r="D31" s="122">
        <v>13712</v>
      </c>
      <c r="E31" s="122">
        <v>0</v>
      </c>
      <c r="F31" s="123">
        <v>4657</v>
      </c>
      <c r="G31" s="122">
        <v>6133</v>
      </c>
      <c r="H31" s="122">
        <v>4980</v>
      </c>
      <c r="I31" s="122">
        <v>4393</v>
      </c>
      <c r="J31" s="122">
        <v>16690</v>
      </c>
      <c r="K31" s="122">
        <v>2312</v>
      </c>
      <c r="L31" s="122">
        <v>1725</v>
      </c>
      <c r="M31" s="122">
        <v>7761</v>
      </c>
      <c r="N31" s="122">
        <v>7275</v>
      </c>
      <c r="O31" s="122">
        <f t="shared" si="1"/>
        <v>75150</v>
      </c>
    </row>
    <row r="32" spans="1:15" s="68" customFormat="1" x14ac:dyDescent="0.25">
      <c r="A32" s="108" t="s">
        <v>47</v>
      </c>
      <c r="B32" s="108" t="s">
        <v>64</v>
      </c>
      <c r="C32" s="122">
        <v>30</v>
      </c>
      <c r="D32" s="122">
        <v>30</v>
      </c>
      <c r="E32" s="122">
        <v>56</v>
      </c>
      <c r="F32" s="123">
        <v>0</v>
      </c>
      <c r="G32" s="122">
        <v>30</v>
      </c>
      <c r="H32" s="122">
        <v>60</v>
      </c>
      <c r="I32" s="122">
        <v>0</v>
      </c>
      <c r="J32" s="122">
        <v>0</v>
      </c>
      <c r="K32" s="122">
        <v>0</v>
      </c>
      <c r="L32" s="122">
        <v>0</v>
      </c>
      <c r="M32" s="122">
        <v>0</v>
      </c>
      <c r="N32" s="122">
        <v>0</v>
      </c>
      <c r="O32" s="122">
        <f t="shared" si="1"/>
        <v>206</v>
      </c>
    </row>
    <row r="33" spans="1:16" s="68" customFormat="1" x14ac:dyDescent="0.25">
      <c r="A33" s="108" t="s">
        <v>48</v>
      </c>
      <c r="B33" s="108" t="s">
        <v>64</v>
      </c>
      <c r="C33" s="122">
        <v>60</v>
      </c>
      <c r="D33" s="122">
        <v>0</v>
      </c>
      <c r="E33" s="122">
        <v>60</v>
      </c>
      <c r="F33" s="123">
        <v>30</v>
      </c>
      <c r="G33" s="122">
        <v>30</v>
      </c>
      <c r="H33" s="122">
        <v>30</v>
      </c>
      <c r="I33" s="122">
        <v>0</v>
      </c>
      <c r="J33" s="122">
        <v>0</v>
      </c>
      <c r="K33" s="122">
        <v>0</v>
      </c>
      <c r="L33" s="122">
        <v>0</v>
      </c>
      <c r="M33" s="122">
        <v>0</v>
      </c>
      <c r="N33" s="122">
        <v>0</v>
      </c>
      <c r="O33" s="122">
        <f t="shared" si="1"/>
        <v>210</v>
      </c>
    </row>
    <row r="34" spans="1:16" s="68" customFormat="1" x14ac:dyDescent="0.25">
      <c r="A34" s="108" t="s">
        <v>49</v>
      </c>
      <c r="B34" s="108" t="s">
        <v>57</v>
      </c>
      <c r="C34" s="122">
        <v>24952</v>
      </c>
      <c r="D34" s="122">
        <v>23500</v>
      </c>
      <c r="E34" s="122">
        <v>25464</v>
      </c>
      <c r="F34" s="123">
        <v>25430</v>
      </c>
      <c r="G34" s="122">
        <v>24609</v>
      </c>
      <c r="H34" s="122">
        <v>27074</v>
      </c>
      <c r="I34" s="122">
        <v>19416</v>
      </c>
      <c r="J34" s="122">
        <v>26742</v>
      </c>
      <c r="K34" s="122">
        <v>24300</v>
      </c>
      <c r="L34" s="122">
        <v>24866</v>
      </c>
      <c r="M34" s="122">
        <v>25794</v>
      </c>
      <c r="N34" s="122">
        <v>25847</v>
      </c>
      <c r="O34" s="122">
        <f t="shared" si="1"/>
        <v>297994</v>
      </c>
    </row>
    <row r="35" spans="1:16" s="68" customFormat="1" x14ac:dyDescent="0.25">
      <c r="A35" s="108" t="s">
        <v>50</v>
      </c>
      <c r="B35" s="108" t="s">
        <v>61</v>
      </c>
      <c r="C35" s="122">
        <v>7381</v>
      </c>
      <c r="D35" s="122">
        <v>6650</v>
      </c>
      <c r="E35" s="122">
        <v>8472</v>
      </c>
      <c r="F35" s="123">
        <v>6962</v>
      </c>
      <c r="G35" s="122">
        <v>6777</v>
      </c>
      <c r="H35" s="122">
        <v>7146</v>
      </c>
      <c r="I35" s="122">
        <v>5329</v>
      </c>
      <c r="J35" s="122">
        <v>8049</v>
      </c>
      <c r="K35" s="122">
        <v>7577</v>
      </c>
      <c r="L35" s="122">
        <v>7415</v>
      </c>
      <c r="M35" s="122">
        <v>7060</v>
      </c>
      <c r="N35" s="122">
        <v>7582</v>
      </c>
      <c r="O35" s="122">
        <f t="shared" si="1"/>
        <v>86400</v>
      </c>
    </row>
    <row r="36" spans="1:16" s="68" customFormat="1" x14ac:dyDescent="0.25">
      <c r="A36" s="108" t="s">
        <v>79</v>
      </c>
      <c r="B36" s="108" t="s">
        <v>59</v>
      </c>
      <c r="C36" s="122">
        <v>0</v>
      </c>
      <c r="D36" s="122">
        <v>0</v>
      </c>
      <c r="E36" s="122">
        <v>0</v>
      </c>
      <c r="F36" s="123">
        <v>600</v>
      </c>
      <c r="G36" s="122">
        <v>355</v>
      </c>
      <c r="H36" s="122">
        <v>0</v>
      </c>
      <c r="I36" s="122">
        <v>240</v>
      </c>
      <c r="J36" s="122">
        <v>580</v>
      </c>
      <c r="K36" s="122">
        <v>766</v>
      </c>
      <c r="L36" s="122">
        <v>501</v>
      </c>
      <c r="M36" s="122">
        <v>361</v>
      </c>
      <c r="N36" s="122">
        <v>4947</v>
      </c>
      <c r="O36" s="122">
        <f t="shared" si="1"/>
        <v>8350</v>
      </c>
    </row>
    <row r="37" spans="1:16" s="68" customFormat="1" x14ac:dyDescent="0.25">
      <c r="A37" s="108" t="s">
        <v>80</v>
      </c>
      <c r="B37" s="108" t="s">
        <v>60</v>
      </c>
      <c r="C37" s="122">
        <v>50</v>
      </c>
      <c r="D37" s="122">
        <v>31</v>
      </c>
      <c r="E37" s="122">
        <v>61</v>
      </c>
      <c r="F37" s="123">
        <v>33</v>
      </c>
      <c r="G37" s="122">
        <v>18</v>
      </c>
      <c r="H37" s="122">
        <v>8</v>
      </c>
      <c r="I37" s="122">
        <v>0</v>
      </c>
      <c r="J37" s="122">
        <v>0</v>
      </c>
      <c r="K37" s="122">
        <v>45</v>
      </c>
      <c r="L37" s="122">
        <v>8</v>
      </c>
      <c r="M37" s="122">
        <v>96</v>
      </c>
      <c r="N37" s="122">
        <v>4</v>
      </c>
      <c r="O37" s="122">
        <f t="shared" si="1"/>
        <v>354</v>
      </c>
      <c r="P37" s="124"/>
    </row>
    <row r="38" spans="1:16" x14ac:dyDescent="0.25">
      <c r="A38" s="35" t="s">
        <v>81</v>
      </c>
      <c r="B38" s="35" t="s">
        <v>57</v>
      </c>
      <c r="C38" s="120">
        <v>16071</v>
      </c>
      <c r="D38" s="120">
        <v>14850</v>
      </c>
      <c r="E38" s="120">
        <v>16423</v>
      </c>
      <c r="F38" s="121">
        <v>15580</v>
      </c>
      <c r="G38" s="120">
        <v>16151</v>
      </c>
      <c r="H38" s="120">
        <v>15640</v>
      </c>
      <c r="I38" s="120">
        <v>12397</v>
      </c>
      <c r="J38" s="120">
        <v>16137</v>
      </c>
      <c r="K38" s="120">
        <v>15588</v>
      </c>
      <c r="L38" s="120">
        <v>16237</v>
      </c>
      <c r="M38" s="120">
        <v>15552</v>
      </c>
      <c r="N38" s="120">
        <v>16163</v>
      </c>
      <c r="O38" s="120">
        <f t="shared" si="1"/>
        <v>186789</v>
      </c>
    </row>
    <row r="39" spans="1:16" x14ac:dyDescent="0.25">
      <c r="A39" s="35" t="s">
        <v>51</v>
      </c>
      <c r="B39" s="35" t="s">
        <v>56</v>
      </c>
      <c r="C39" s="120">
        <v>15</v>
      </c>
      <c r="D39" s="120">
        <v>0</v>
      </c>
      <c r="E39" s="120">
        <v>15</v>
      </c>
      <c r="F39" s="121">
        <v>0</v>
      </c>
      <c r="G39" s="120">
        <v>0</v>
      </c>
      <c r="H39" s="120">
        <v>15</v>
      </c>
      <c r="I39" s="120">
        <v>0</v>
      </c>
      <c r="J39" s="120">
        <v>0</v>
      </c>
      <c r="K39" s="120">
        <v>15</v>
      </c>
      <c r="L39" s="120">
        <v>0</v>
      </c>
      <c r="M39" s="120">
        <v>10</v>
      </c>
      <c r="N39" s="120">
        <v>0</v>
      </c>
      <c r="O39" s="120">
        <f t="shared" si="1"/>
        <v>70</v>
      </c>
    </row>
    <row r="40" spans="1:16" x14ac:dyDescent="0.25">
      <c r="A40" s="35" t="s">
        <v>52</v>
      </c>
      <c r="B40" s="35" t="s">
        <v>56</v>
      </c>
      <c r="C40" s="120">
        <v>0</v>
      </c>
      <c r="D40" s="120">
        <v>87</v>
      </c>
      <c r="E40" s="120">
        <v>0</v>
      </c>
      <c r="F40" s="121">
        <v>0</v>
      </c>
      <c r="G40" s="120">
        <v>0</v>
      </c>
      <c r="H40" s="120">
        <v>108</v>
      </c>
      <c r="I40" s="120">
        <v>0</v>
      </c>
      <c r="J40" s="120">
        <v>0</v>
      </c>
      <c r="K40" s="120">
        <v>0</v>
      </c>
      <c r="L40" s="120">
        <v>0</v>
      </c>
      <c r="M40" s="120">
        <v>0</v>
      </c>
      <c r="N40" s="120">
        <v>0</v>
      </c>
      <c r="O40" s="120">
        <f t="shared" si="1"/>
        <v>195</v>
      </c>
    </row>
    <row r="41" spans="1:16" x14ac:dyDescent="0.25">
      <c r="A41" s="35" t="s">
        <v>53</v>
      </c>
      <c r="B41" s="35" t="s">
        <v>56</v>
      </c>
      <c r="C41" s="120">
        <v>0</v>
      </c>
      <c r="D41" s="120">
        <v>15</v>
      </c>
      <c r="E41" s="120">
        <v>15</v>
      </c>
      <c r="F41" s="121">
        <v>15</v>
      </c>
      <c r="G41" s="120">
        <v>0</v>
      </c>
      <c r="H41" s="120">
        <v>13</v>
      </c>
      <c r="I41" s="120">
        <v>0</v>
      </c>
      <c r="J41" s="120">
        <v>15</v>
      </c>
      <c r="K41" s="120">
        <v>0</v>
      </c>
      <c r="L41" s="120">
        <v>0</v>
      </c>
      <c r="M41" s="120">
        <v>0</v>
      </c>
      <c r="N41" s="120">
        <v>0</v>
      </c>
      <c r="O41" s="120">
        <f t="shared" si="1"/>
        <v>73</v>
      </c>
    </row>
    <row r="42" spans="1:16" x14ac:dyDescent="0.25">
      <c r="A42" s="35" t="s">
        <v>54</v>
      </c>
      <c r="B42" s="35" t="s">
        <v>57</v>
      </c>
      <c r="C42" s="120">
        <v>0</v>
      </c>
      <c r="D42" s="120">
        <v>55</v>
      </c>
      <c r="E42" s="120">
        <v>0</v>
      </c>
      <c r="F42" s="121">
        <v>10</v>
      </c>
      <c r="G42" s="120">
        <v>43</v>
      </c>
      <c r="H42" s="120">
        <v>54</v>
      </c>
      <c r="I42" s="120">
        <v>0</v>
      </c>
      <c r="J42" s="120">
        <v>60</v>
      </c>
      <c r="K42" s="120">
        <v>0</v>
      </c>
      <c r="L42" s="120">
        <v>55</v>
      </c>
      <c r="M42" s="120">
        <v>0</v>
      </c>
      <c r="N42" s="120">
        <v>55</v>
      </c>
      <c r="O42" s="120">
        <f t="shared" si="1"/>
        <v>332</v>
      </c>
    </row>
    <row r="43" spans="1:16" x14ac:dyDescent="0.25">
      <c r="A43" s="35" t="s">
        <v>55</v>
      </c>
      <c r="B43" s="35" t="s">
        <v>57</v>
      </c>
      <c r="C43" s="120">
        <v>3095</v>
      </c>
      <c r="D43" s="120">
        <v>2772</v>
      </c>
      <c r="E43" s="120">
        <v>3129</v>
      </c>
      <c r="F43" s="121">
        <v>2936</v>
      </c>
      <c r="G43" s="120">
        <v>3062</v>
      </c>
      <c r="H43" s="120">
        <v>2908</v>
      </c>
      <c r="I43" s="120">
        <v>2374</v>
      </c>
      <c r="J43" s="120">
        <v>3559</v>
      </c>
      <c r="K43" s="120">
        <v>3087</v>
      </c>
      <c r="L43" s="120">
        <v>3093</v>
      </c>
      <c r="M43" s="120">
        <v>2930</v>
      </c>
      <c r="N43" s="120">
        <v>2815</v>
      </c>
      <c r="O43" s="120">
        <f t="shared" si="1"/>
        <v>35760</v>
      </c>
    </row>
    <row r="44" spans="1:16" x14ac:dyDescent="0.25">
      <c r="A44" s="35"/>
      <c r="B44" s="35"/>
      <c r="C44" s="120"/>
      <c r="D44" s="120"/>
      <c r="E44" s="120"/>
      <c r="F44" s="121"/>
      <c r="G44" s="120"/>
      <c r="H44" s="120"/>
      <c r="I44" s="120"/>
      <c r="J44" s="120"/>
      <c r="K44" s="120"/>
      <c r="L44" s="120"/>
      <c r="M44" s="120"/>
      <c r="N44" s="120"/>
      <c r="O44" s="120"/>
    </row>
    <row r="45" spans="1:16" x14ac:dyDescent="0.25">
      <c r="A45" s="35" t="s">
        <v>135</v>
      </c>
      <c r="B45" s="35"/>
      <c r="C45" s="125">
        <f t="shared" ref="C45:O45" si="2">SUM(C2:C43)</f>
        <v>163816</v>
      </c>
      <c r="D45" s="125">
        <f t="shared" si="2"/>
        <v>156629</v>
      </c>
      <c r="E45" s="125">
        <f t="shared" si="2"/>
        <v>161207</v>
      </c>
      <c r="F45" s="125">
        <f t="shared" si="2"/>
        <v>151728</v>
      </c>
      <c r="G45" s="125">
        <f t="shared" si="2"/>
        <v>162158</v>
      </c>
      <c r="H45" s="125">
        <f t="shared" si="2"/>
        <v>160069</v>
      </c>
      <c r="I45" s="125">
        <f t="shared" si="2"/>
        <v>122881</v>
      </c>
      <c r="J45" s="125">
        <f t="shared" si="2"/>
        <v>179314</v>
      </c>
      <c r="K45" s="125">
        <f t="shared" si="2"/>
        <v>161501</v>
      </c>
      <c r="L45" s="125">
        <f t="shared" si="2"/>
        <v>163318</v>
      </c>
      <c r="M45" s="125">
        <f t="shared" si="2"/>
        <v>166920</v>
      </c>
      <c r="N45" s="125">
        <f t="shared" si="2"/>
        <v>175449</v>
      </c>
      <c r="O45" s="125">
        <f t="shared" si="2"/>
        <v>1924990</v>
      </c>
    </row>
    <row r="47" spans="1:16" ht="14.4" x14ac:dyDescent="0.3">
      <c r="A47" s="104" t="s">
        <v>156</v>
      </c>
    </row>
    <row r="48" spans="1:16" x14ac:dyDescent="0.25">
      <c r="A48" s="3" t="s">
        <v>158</v>
      </c>
    </row>
  </sheetData>
  <conditionalFormatting sqref="O1:O1048576">
    <cfRule type="dataBar" priority="1">
      <dataBar>
        <cfvo type="min"/>
        <cfvo type="max"/>
        <color rgb="FF63C384"/>
      </dataBar>
      <extLst>
        <ext xmlns:x14="http://schemas.microsoft.com/office/spreadsheetml/2009/9/main" uri="{B025F937-C7B1-47D3-B67F-A62EFF666E3E}">
          <x14:id>{3198F690-651A-4F94-93BD-93FFF248DF28}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198F690-651A-4F94-93BD-93FFF248DF28}">
            <x14:dataBar minLength="0" maxLength="100" border="1" negativeBarBorderColorSameAsPositive="0">
              <x14:cfvo type="autoMin"/>
              <x14:cfvo type="autoMax"/>
              <x14:borderColor rgb="FF63C384"/>
              <x14:negativeFillColor rgb="FFFF0000"/>
              <x14:negativeBorderColor rgb="FFFF0000"/>
              <x14:axisColor rgb="FF000000"/>
            </x14:dataBar>
          </x14:cfRule>
          <xm:sqref>O1:O1048576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BEC30-2B86-42CD-8F72-67DC8861C0D4}">
  <sheetPr>
    <tabColor rgb="FF0B3D91"/>
  </sheetPr>
  <dimension ref="A1:W53"/>
  <sheetViews>
    <sheetView zoomScaleNormal="100" workbookViewId="0">
      <selection activeCell="H71" sqref="H71"/>
    </sheetView>
  </sheetViews>
  <sheetFormatPr defaultRowHeight="13.8" x14ac:dyDescent="0.25"/>
  <cols>
    <col min="1" max="1" width="17.5546875" style="3" customWidth="1"/>
    <col min="2" max="2" width="53.77734375" style="3" customWidth="1"/>
    <col min="3" max="22" width="11.44140625" style="90" bestFit="1" customWidth="1"/>
    <col min="23" max="23" width="13.21875" style="3" bestFit="1" customWidth="1"/>
    <col min="24" max="16384" width="8.88671875" style="3"/>
  </cols>
  <sheetData>
    <row r="1" spans="1:23" x14ac:dyDescent="0.25">
      <c r="A1" s="84" t="s">
        <v>32</v>
      </c>
      <c r="B1" s="84" t="s">
        <v>98</v>
      </c>
      <c r="C1" s="83">
        <v>2021</v>
      </c>
      <c r="D1" s="84">
        <v>2022</v>
      </c>
      <c r="E1" s="83">
        <v>2023</v>
      </c>
      <c r="F1" s="84">
        <v>2024</v>
      </c>
      <c r="G1" s="83">
        <v>2025</v>
      </c>
      <c r="H1" s="84">
        <v>2026</v>
      </c>
      <c r="I1" s="83">
        <v>2027</v>
      </c>
      <c r="J1" s="84">
        <v>2028</v>
      </c>
      <c r="K1" s="83">
        <v>2029</v>
      </c>
      <c r="L1" s="84">
        <v>2030</v>
      </c>
      <c r="M1" s="83">
        <v>2031</v>
      </c>
      <c r="N1" s="84">
        <v>2032</v>
      </c>
      <c r="O1" s="83">
        <v>2033</v>
      </c>
      <c r="P1" s="84">
        <v>2034</v>
      </c>
      <c r="Q1" s="83">
        <v>2035</v>
      </c>
      <c r="R1" s="84">
        <v>2036</v>
      </c>
      <c r="S1" s="83">
        <v>2037</v>
      </c>
      <c r="T1" s="84">
        <v>2038</v>
      </c>
      <c r="U1" s="83">
        <v>2039</v>
      </c>
      <c r="V1" s="84">
        <v>2040</v>
      </c>
    </row>
    <row r="2" spans="1:23" x14ac:dyDescent="0.25">
      <c r="A2" s="35" t="s">
        <v>33</v>
      </c>
      <c r="B2" s="35" t="s">
        <v>57</v>
      </c>
      <c r="C2" s="113">
        <f>IFERROR(INDEX(Minutes_by_use_case!$C$2:$C$9,MATCH($B2,Minutes_by_use_case!$A$2:$A$9,0)),"-")</f>
        <v>66700.388888888891</v>
      </c>
      <c r="D2" s="113">
        <f>IFERROR(INDEX(Minutes_by_use_case!$C$2:$C$9,MATCH($B2,Minutes_by_use_case!$A$2:$A$9,0)),"-")</f>
        <v>66700.388888888891</v>
      </c>
      <c r="E2" s="113">
        <f>IFERROR(INDEX(Minutes_by_use_case!$C$2:$C$9,MATCH($B2,Minutes_by_use_case!$A$2:$A$9,0)),"-")</f>
        <v>66700.388888888891</v>
      </c>
      <c r="F2" s="113">
        <f>IFERROR(INDEX(Minutes_by_use_case!$C$2:$C$9,MATCH($B2,Minutes_by_use_case!$A$2:$A$9,0)),"-")</f>
        <v>66700.388888888891</v>
      </c>
      <c r="G2" s="113">
        <f>IFERROR(INDEX(Minutes_by_use_case!$C$2:$C$9,MATCH($B2,Minutes_by_use_case!$A$2:$A$9,0)),"-")</f>
        <v>66700.388888888891</v>
      </c>
      <c r="H2" s="113">
        <f>IFERROR(INDEX(Minutes_by_use_case!$C$2:$C$9,MATCH($B2,Minutes_by_use_case!$A$2:$A$9,0)),"-")</f>
        <v>66700.388888888891</v>
      </c>
      <c r="I2" s="113">
        <f>IFERROR(INDEX(Minutes_by_use_case!$C$2:$C$9,MATCH($B2,Minutes_by_use_case!$A$2:$A$9,0)),"-")</f>
        <v>66700.388888888891</v>
      </c>
      <c r="J2" s="113">
        <f>IFERROR(INDEX(Minutes_by_use_case!$C$2:$C$9,MATCH($B2,Minutes_by_use_case!$A$2:$A$9,0)),"-")</f>
        <v>66700.388888888891</v>
      </c>
      <c r="K2" s="113">
        <f>IFERROR(INDEX(Minutes_by_use_case!$C$2:$C$9,MATCH($B2,Minutes_by_use_case!$A$2:$A$9,0)),"-")</f>
        <v>66700.388888888891</v>
      </c>
      <c r="L2" s="113">
        <f>IFERROR(INDEX(Minutes_by_use_case!$C$2:$C$9,MATCH($B2,Minutes_by_use_case!$A$2:$A$9,0)),"-")</f>
        <v>66700.388888888891</v>
      </c>
      <c r="M2" s="113">
        <f>IFERROR(INDEX(Minutes_by_use_case!$C$2:$C$9,MATCH($B2,Minutes_by_use_case!$A$2:$A$9,0)),"-")</f>
        <v>66700.388888888891</v>
      </c>
      <c r="N2" s="113">
        <f>IFERROR(INDEX(Minutes_by_use_case!$C$2:$C$9,MATCH($B2,Minutes_by_use_case!$A$2:$A$9,0)),"-")</f>
        <v>66700.388888888891</v>
      </c>
      <c r="O2" s="113">
        <f>IFERROR(INDEX(Minutes_by_use_case!$C$2:$C$9,MATCH($B2,Minutes_by_use_case!$A$2:$A$9,0)),"-")</f>
        <v>66700.388888888891</v>
      </c>
      <c r="P2" s="113">
        <f>IFERROR(INDEX(Minutes_by_use_case!$C$2:$C$9,MATCH($B2,Minutes_by_use_case!$A$2:$A$9,0)),"-")</f>
        <v>66700.388888888891</v>
      </c>
      <c r="Q2" s="113">
        <f>IFERROR(INDEX(Minutes_by_use_case!$C$2:$C$9,MATCH($B2,Minutes_by_use_case!$A$2:$A$9,0)),"-")</f>
        <v>66700.388888888891</v>
      </c>
      <c r="R2" s="113">
        <f>IFERROR(INDEX(Minutes_by_use_case!$C$2:$C$9,MATCH($B2,Minutes_by_use_case!$A$2:$A$9,0)),"-")</f>
        <v>66700.388888888891</v>
      </c>
      <c r="S2" s="113">
        <f>IFERROR(INDEX(Minutes_by_use_case!$C$2:$C$9,MATCH($B2,Minutes_by_use_case!$A$2:$A$9,0)),"-")</f>
        <v>66700.388888888891</v>
      </c>
      <c r="T2" s="113">
        <f>IFERROR(INDEX(Minutes_by_use_case!$C$2:$C$9,MATCH($B2,Minutes_by_use_case!$A$2:$A$9,0)),"-")</f>
        <v>66700.388888888891</v>
      </c>
      <c r="U2" s="113">
        <f>IFERROR(INDEX(Minutes_by_use_case!$C$2:$C$9,MATCH($B2,Minutes_by_use_case!$A$2:$A$9,0)),"-")</f>
        <v>66700.388888888891</v>
      </c>
      <c r="V2" s="113">
        <f>IFERROR(INDEX(Minutes_by_use_case!$C$2:$C$9,MATCH($B2,Minutes_by_use_case!$A$2:$A$9,0)),"-")</f>
        <v>66700.388888888891</v>
      </c>
      <c r="W2" s="25"/>
    </row>
    <row r="3" spans="1:23" x14ac:dyDescent="0.25">
      <c r="A3" s="35" t="s">
        <v>65</v>
      </c>
      <c r="B3" s="35" t="s">
        <v>57</v>
      </c>
      <c r="C3" s="113">
        <f>IFERROR(INDEX(Minutes_by_use_case!$C$2:$C$9,MATCH($B3,Minutes_by_use_case!$A$2:$A$9,0)),"-")</f>
        <v>66700.388888888891</v>
      </c>
      <c r="D3" s="113">
        <f>IFERROR(INDEX(Minutes_by_use_case!$C$2:$C$9,MATCH($B3,Minutes_by_use_case!$A$2:$A$9,0)),"-")</f>
        <v>66700.388888888891</v>
      </c>
      <c r="E3" s="113">
        <f>IFERROR(INDEX(Minutes_by_use_case!$C$2:$C$9,MATCH($B3,Minutes_by_use_case!$A$2:$A$9,0)),"-")</f>
        <v>66700.388888888891</v>
      </c>
      <c r="F3" s="113">
        <f>IFERROR(INDEX(Minutes_by_use_case!$C$2:$C$9,MATCH($B3,Minutes_by_use_case!$A$2:$A$9,0)),"-")</f>
        <v>66700.388888888891</v>
      </c>
      <c r="G3" s="113">
        <f>IFERROR(INDEX(Minutes_by_use_case!$C$2:$C$9,MATCH($B3,Minutes_by_use_case!$A$2:$A$9,0)),"-")</f>
        <v>66700.388888888891</v>
      </c>
      <c r="H3" s="113">
        <f>IFERROR(INDEX(Minutes_by_use_case!$C$2:$C$9,MATCH($B3,Minutes_by_use_case!$A$2:$A$9,0)),"-")</f>
        <v>66700.388888888891</v>
      </c>
      <c r="I3" s="113">
        <f>IFERROR(INDEX(Minutes_by_use_case!$C$2:$C$9,MATCH($B3,Minutes_by_use_case!$A$2:$A$9,0)),"-")</f>
        <v>66700.388888888891</v>
      </c>
      <c r="J3" s="113">
        <f>IFERROR(INDEX(Minutes_by_use_case!$C$2:$C$9,MATCH($B3,Minutes_by_use_case!$A$2:$A$9,0)),"-")</f>
        <v>66700.388888888891</v>
      </c>
      <c r="K3" s="113">
        <f>IFERROR(INDEX(Minutes_by_use_case!$C$2:$C$9,MATCH($B3,Minutes_by_use_case!$A$2:$A$9,0)),"-")</f>
        <v>66700.388888888891</v>
      </c>
      <c r="L3" s="113">
        <f>IFERROR(INDEX(Minutes_by_use_case!$C$2:$C$9,MATCH($B3,Minutes_by_use_case!$A$2:$A$9,0)),"-")</f>
        <v>66700.388888888891</v>
      </c>
      <c r="M3" s="113">
        <f>IFERROR(INDEX(Minutes_by_use_case!$C$2:$C$9,MATCH($B3,Minutes_by_use_case!$A$2:$A$9,0)),"-")</f>
        <v>66700.388888888891</v>
      </c>
      <c r="N3" s="113">
        <f>IFERROR(INDEX(Minutes_by_use_case!$C$2:$C$9,MATCH($B3,Minutes_by_use_case!$A$2:$A$9,0)),"-")</f>
        <v>66700.388888888891</v>
      </c>
      <c r="O3" s="113">
        <f>IFERROR(INDEX(Minutes_by_use_case!$C$2:$C$9,MATCH($B3,Minutes_by_use_case!$A$2:$A$9,0)),"-")</f>
        <v>66700.388888888891</v>
      </c>
      <c r="P3" s="113">
        <f>IFERROR(INDEX(Minutes_by_use_case!$C$2:$C$9,MATCH($B3,Minutes_by_use_case!$A$2:$A$9,0)),"-")</f>
        <v>66700.388888888891</v>
      </c>
      <c r="Q3" s="113">
        <f>IFERROR(INDEX(Minutes_by_use_case!$C$2:$C$9,MATCH($B3,Minutes_by_use_case!$A$2:$A$9,0)),"-")</f>
        <v>66700.388888888891</v>
      </c>
      <c r="R3" s="113">
        <f>IFERROR(INDEX(Minutes_by_use_case!$C$2:$C$9,MATCH($B3,Minutes_by_use_case!$A$2:$A$9,0)),"-")</f>
        <v>66700.388888888891</v>
      </c>
      <c r="S3" s="113">
        <f>IFERROR(INDEX(Minutes_by_use_case!$C$2:$C$9,MATCH($B3,Minutes_by_use_case!$A$2:$A$9,0)),"-")</f>
        <v>66700.388888888891</v>
      </c>
      <c r="T3" s="113">
        <f>IFERROR(INDEX(Minutes_by_use_case!$C$2:$C$9,MATCH($B3,Minutes_by_use_case!$A$2:$A$9,0)),"-")</f>
        <v>66700.388888888891</v>
      </c>
      <c r="U3" s="113">
        <f>IFERROR(INDEX(Minutes_by_use_case!$C$2:$C$9,MATCH($B3,Minutes_by_use_case!$A$2:$A$9,0)),"-")</f>
        <v>66700.388888888891</v>
      </c>
      <c r="V3" s="113">
        <f>IFERROR(INDEX(Minutes_by_use_case!$C$2:$C$9,MATCH($B3,Minutes_by_use_case!$A$2:$A$9,0)),"-")</f>
        <v>66700.388888888891</v>
      </c>
    </row>
    <row r="4" spans="1:23" x14ac:dyDescent="0.25">
      <c r="A4" s="35" t="s">
        <v>67</v>
      </c>
      <c r="B4" s="35" t="s">
        <v>58</v>
      </c>
      <c r="C4" s="113">
        <f>IFERROR(INDEX(Minutes_by_use_case!$C$2:$C$9,MATCH($B4,Minutes_by_use_case!$A$2:$A$9,0)),"-")</f>
        <v>2294</v>
      </c>
      <c r="D4" s="113">
        <f>IFERROR(INDEX(Minutes_by_use_case!$C$2:$C$9,MATCH($B4,Minutes_by_use_case!$A$2:$A$9,0)),"-")</f>
        <v>2294</v>
      </c>
      <c r="E4" s="113">
        <f>IFERROR(INDEX(Minutes_by_use_case!$C$2:$C$9,MATCH($B4,Minutes_by_use_case!$A$2:$A$9,0)),"-")</f>
        <v>2294</v>
      </c>
      <c r="F4" s="113">
        <f>IFERROR(INDEX(Minutes_by_use_case!$C$2:$C$9,MATCH($B4,Minutes_by_use_case!$A$2:$A$9,0)),"-")</f>
        <v>2294</v>
      </c>
      <c r="G4" s="113">
        <f>IFERROR(INDEX(Minutes_by_use_case!$C$2:$C$9,MATCH($B4,Minutes_by_use_case!$A$2:$A$9,0)),"-")</f>
        <v>2294</v>
      </c>
      <c r="H4" s="113">
        <f>IFERROR(INDEX(Minutes_by_use_case!$C$2:$C$9,MATCH($B4,Minutes_by_use_case!$A$2:$A$9,0)),"-")</f>
        <v>2294</v>
      </c>
      <c r="I4" s="113">
        <f>IFERROR(INDEX(Minutes_by_use_case!$C$2:$C$9,MATCH($B4,Minutes_by_use_case!$A$2:$A$9,0)),"-")</f>
        <v>2294</v>
      </c>
      <c r="J4" s="113">
        <f>IFERROR(INDEX(Minutes_by_use_case!$C$2:$C$9,MATCH($B4,Minutes_by_use_case!$A$2:$A$9,0)),"-")</f>
        <v>2294</v>
      </c>
      <c r="K4" s="113">
        <f>IFERROR(INDEX(Minutes_by_use_case!$C$2:$C$9,MATCH($B4,Minutes_by_use_case!$A$2:$A$9,0)),"-")</f>
        <v>2294</v>
      </c>
      <c r="L4" s="113">
        <f>IFERROR(INDEX(Minutes_by_use_case!$C$2:$C$9,MATCH($B4,Minutes_by_use_case!$A$2:$A$9,0)),"-")</f>
        <v>2294</v>
      </c>
      <c r="M4" s="113">
        <f>IFERROR(INDEX(Minutes_by_use_case!$C$2:$C$9,MATCH($B4,Minutes_by_use_case!$A$2:$A$9,0)),"-")</f>
        <v>2294</v>
      </c>
      <c r="N4" s="113">
        <f>IFERROR(INDEX(Minutes_by_use_case!$C$2:$C$9,MATCH($B4,Minutes_by_use_case!$A$2:$A$9,0)),"-")</f>
        <v>2294</v>
      </c>
      <c r="O4" s="113">
        <f>IFERROR(INDEX(Minutes_by_use_case!$C$2:$C$9,MATCH($B4,Minutes_by_use_case!$A$2:$A$9,0)),"-")</f>
        <v>2294</v>
      </c>
      <c r="P4" s="113">
        <f>IFERROR(INDEX(Minutes_by_use_case!$C$2:$C$9,MATCH($B4,Minutes_by_use_case!$A$2:$A$9,0)),"-")</f>
        <v>2294</v>
      </c>
      <c r="Q4" s="113">
        <f>IFERROR(INDEX(Minutes_by_use_case!$C$2:$C$9,MATCH($B4,Minutes_by_use_case!$A$2:$A$9,0)),"-")</f>
        <v>2294</v>
      </c>
      <c r="R4" s="113">
        <f>IFERROR(INDEX(Minutes_by_use_case!$C$2:$C$9,MATCH($B4,Minutes_by_use_case!$A$2:$A$9,0)),"-")</f>
        <v>2294</v>
      </c>
      <c r="S4" s="113">
        <f>IFERROR(INDEX(Minutes_by_use_case!$C$2:$C$9,MATCH($B4,Minutes_by_use_case!$A$2:$A$9,0)),"-")</f>
        <v>2294</v>
      </c>
      <c r="T4" s="113">
        <f>IFERROR(INDEX(Minutes_by_use_case!$C$2:$C$9,MATCH($B4,Minutes_by_use_case!$A$2:$A$9,0)),"-")</f>
        <v>2294</v>
      </c>
      <c r="U4" s="113">
        <f>IFERROR(INDEX(Minutes_by_use_case!$C$2:$C$9,MATCH($B4,Minutes_by_use_case!$A$2:$A$9,0)),"-")</f>
        <v>2294</v>
      </c>
      <c r="V4" s="113">
        <f>IFERROR(INDEX(Minutes_by_use_case!$C$2:$C$9,MATCH($B4,Minutes_by_use_case!$A$2:$A$9,0)),"-")</f>
        <v>2294</v>
      </c>
    </row>
    <row r="5" spans="1:23" x14ac:dyDescent="0.25">
      <c r="A5" s="35" t="s">
        <v>68</v>
      </c>
      <c r="B5" s="35" t="s">
        <v>57</v>
      </c>
      <c r="C5" s="113">
        <f>IFERROR(INDEX(Minutes_by_use_case!$C$2:$C$9,MATCH($B5,Minutes_by_use_case!$A$2:$A$9,0)),"-")</f>
        <v>66700.388888888891</v>
      </c>
      <c r="D5" s="113">
        <f>IFERROR(INDEX(Minutes_by_use_case!$C$2:$C$9,MATCH($B5,Minutes_by_use_case!$A$2:$A$9,0)),"-")</f>
        <v>66700.388888888891</v>
      </c>
      <c r="E5" s="113">
        <f>IFERROR(INDEX(Minutes_by_use_case!$C$2:$C$9,MATCH($B5,Minutes_by_use_case!$A$2:$A$9,0)),"-")</f>
        <v>66700.388888888891</v>
      </c>
      <c r="F5" s="113">
        <f>IFERROR(INDEX(Minutes_by_use_case!$C$2:$C$9,MATCH($B5,Minutes_by_use_case!$A$2:$A$9,0)),"-")</f>
        <v>66700.388888888891</v>
      </c>
      <c r="G5" s="113">
        <f>IFERROR(INDEX(Minutes_by_use_case!$C$2:$C$9,MATCH($B5,Minutes_by_use_case!$A$2:$A$9,0)),"-")</f>
        <v>66700.388888888891</v>
      </c>
      <c r="H5" s="113">
        <f>IFERROR(INDEX(Minutes_by_use_case!$C$2:$C$9,MATCH($B5,Minutes_by_use_case!$A$2:$A$9,0)),"-")</f>
        <v>66700.388888888891</v>
      </c>
      <c r="I5" s="113">
        <f>IFERROR(INDEX(Minutes_by_use_case!$C$2:$C$9,MATCH($B5,Minutes_by_use_case!$A$2:$A$9,0)),"-")</f>
        <v>66700.388888888891</v>
      </c>
      <c r="J5" s="113">
        <f>IFERROR(INDEX(Minutes_by_use_case!$C$2:$C$9,MATCH($B5,Minutes_by_use_case!$A$2:$A$9,0)),"-")</f>
        <v>66700.388888888891</v>
      </c>
      <c r="K5" s="113">
        <f>IFERROR(INDEX(Minutes_by_use_case!$C$2:$C$9,MATCH($B5,Minutes_by_use_case!$A$2:$A$9,0)),"-")</f>
        <v>66700.388888888891</v>
      </c>
      <c r="L5" s="113">
        <f>IFERROR(INDEX(Minutes_by_use_case!$C$2:$C$9,MATCH($B5,Minutes_by_use_case!$A$2:$A$9,0)),"-")</f>
        <v>66700.388888888891</v>
      </c>
      <c r="M5" s="113">
        <f>IFERROR(INDEX(Minutes_by_use_case!$C$2:$C$9,MATCH($B5,Minutes_by_use_case!$A$2:$A$9,0)),"-")</f>
        <v>66700.388888888891</v>
      </c>
      <c r="N5" s="113">
        <f>IFERROR(INDEX(Minutes_by_use_case!$C$2:$C$9,MATCH($B5,Minutes_by_use_case!$A$2:$A$9,0)),"-")</f>
        <v>66700.388888888891</v>
      </c>
      <c r="O5" s="113">
        <f>IFERROR(INDEX(Minutes_by_use_case!$C$2:$C$9,MATCH($B5,Minutes_by_use_case!$A$2:$A$9,0)),"-")</f>
        <v>66700.388888888891</v>
      </c>
      <c r="P5" s="113">
        <f>IFERROR(INDEX(Minutes_by_use_case!$C$2:$C$9,MATCH($B5,Minutes_by_use_case!$A$2:$A$9,0)),"-")</f>
        <v>66700.388888888891</v>
      </c>
      <c r="Q5" s="113">
        <f>IFERROR(INDEX(Minutes_by_use_case!$C$2:$C$9,MATCH($B5,Minutes_by_use_case!$A$2:$A$9,0)),"-")</f>
        <v>66700.388888888891</v>
      </c>
      <c r="R5" s="113">
        <f>IFERROR(INDEX(Minutes_by_use_case!$C$2:$C$9,MATCH($B5,Minutes_by_use_case!$A$2:$A$9,0)),"-")</f>
        <v>66700.388888888891</v>
      </c>
      <c r="S5" s="113">
        <f>IFERROR(INDEX(Minutes_by_use_case!$C$2:$C$9,MATCH($B5,Minutes_by_use_case!$A$2:$A$9,0)),"-")</f>
        <v>66700.388888888891</v>
      </c>
      <c r="T5" s="113">
        <f>IFERROR(INDEX(Minutes_by_use_case!$C$2:$C$9,MATCH($B5,Minutes_by_use_case!$A$2:$A$9,0)),"-")</f>
        <v>66700.388888888891</v>
      </c>
      <c r="U5" s="113">
        <f>IFERROR(INDEX(Minutes_by_use_case!$C$2:$C$9,MATCH($B5,Minutes_by_use_case!$A$2:$A$9,0)),"-")</f>
        <v>66700.388888888891</v>
      </c>
      <c r="V5" s="113">
        <f>IFERROR(INDEX(Minutes_by_use_case!$C$2:$C$9,MATCH($B5,Minutes_by_use_case!$A$2:$A$9,0)),"-")</f>
        <v>66700.388888888891</v>
      </c>
    </row>
    <row r="6" spans="1:23" x14ac:dyDescent="0.25">
      <c r="A6" s="35" t="s">
        <v>34</v>
      </c>
      <c r="B6" s="35" t="s">
        <v>64</v>
      </c>
      <c r="C6" s="113" t="str">
        <f>IFERROR(INDEX(Minutes_by_use_case!$C$2:$C$9,MATCH($B6,Minutes_by_use_case!$A$2:$A$9,0)),"-")</f>
        <v>-</v>
      </c>
      <c r="D6" s="113" t="str">
        <f>IFERROR(INDEX(Minutes_by_use_case!$C$2:$C$9,MATCH($B6,Minutes_by_use_case!$A$2:$A$9,0)),"-")</f>
        <v>-</v>
      </c>
      <c r="E6" s="113" t="str">
        <f>IFERROR(INDEX(Minutes_by_use_case!$C$2:$C$9,MATCH($B6,Minutes_by_use_case!$A$2:$A$9,0)),"-")</f>
        <v>-</v>
      </c>
      <c r="F6" s="113" t="str">
        <f>IFERROR(INDEX(Minutes_by_use_case!$C$2:$C$9,MATCH($B6,Minutes_by_use_case!$A$2:$A$9,0)),"-")</f>
        <v>-</v>
      </c>
      <c r="G6" s="113" t="str">
        <f>IFERROR(INDEX(Minutes_by_use_case!$C$2:$C$9,MATCH($B6,Minutes_by_use_case!$A$2:$A$9,0)),"-")</f>
        <v>-</v>
      </c>
      <c r="H6" s="113" t="str">
        <f>IFERROR(INDEX(Minutes_by_use_case!$C$2:$C$9,MATCH($B6,Minutes_by_use_case!$A$2:$A$9,0)),"-")</f>
        <v>-</v>
      </c>
      <c r="I6" s="113" t="str">
        <f>IFERROR(INDEX(Minutes_by_use_case!$C$2:$C$9,MATCH($B6,Minutes_by_use_case!$A$2:$A$9,0)),"-")</f>
        <v>-</v>
      </c>
      <c r="J6" s="113" t="str">
        <f>IFERROR(INDEX(Minutes_by_use_case!$C$2:$C$9,MATCH($B6,Minutes_by_use_case!$A$2:$A$9,0)),"-")</f>
        <v>-</v>
      </c>
      <c r="K6" s="113" t="str">
        <f>IFERROR(INDEX(Minutes_by_use_case!$C$2:$C$9,MATCH($B6,Minutes_by_use_case!$A$2:$A$9,0)),"-")</f>
        <v>-</v>
      </c>
      <c r="L6" s="113" t="str">
        <f>IFERROR(INDEX(Minutes_by_use_case!$C$2:$C$9,MATCH($B6,Minutes_by_use_case!$A$2:$A$9,0)),"-")</f>
        <v>-</v>
      </c>
      <c r="M6" s="113" t="str">
        <f>IFERROR(INDEX(Minutes_by_use_case!$C$2:$C$9,MATCH($B6,Minutes_by_use_case!$A$2:$A$9,0)),"-")</f>
        <v>-</v>
      </c>
      <c r="N6" s="113" t="str">
        <f>IFERROR(INDEX(Minutes_by_use_case!$C$2:$C$9,MATCH($B6,Minutes_by_use_case!$A$2:$A$9,0)),"-")</f>
        <v>-</v>
      </c>
      <c r="O6" s="113" t="str">
        <f>IFERROR(INDEX(Minutes_by_use_case!$C$2:$C$9,MATCH($B6,Minutes_by_use_case!$A$2:$A$9,0)),"-")</f>
        <v>-</v>
      </c>
      <c r="P6" s="113" t="str">
        <f>IFERROR(INDEX(Minutes_by_use_case!$C$2:$C$9,MATCH($B6,Minutes_by_use_case!$A$2:$A$9,0)),"-")</f>
        <v>-</v>
      </c>
      <c r="Q6" s="113" t="str">
        <f>IFERROR(INDEX(Minutes_by_use_case!$C$2:$C$9,MATCH($B6,Minutes_by_use_case!$A$2:$A$9,0)),"-")</f>
        <v>-</v>
      </c>
      <c r="R6" s="113" t="str">
        <f>IFERROR(INDEX(Minutes_by_use_case!$C$2:$C$9,MATCH($B6,Minutes_by_use_case!$A$2:$A$9,0)),"-")</f>
        <v>-</v>
      </c>
      <c r="S6" s="113" t="str">
        <f>IFERROR(INDEX(Minutes_by_use_case!$C$2:$C$9,MATCH($B6,Minutes_by_use_case!$A$2:$A$9,0)),"-")</f>
        <v>-</v>
      </c>
      <c r="T6" s="113" t="str">
        <f>IFERROR(INDEX(Minutes_by_use_case!$C$2:$C$9,MATCH($B6,Minutes_by_use_case!$A$2:$A$9,0)),"-")</f>
        <v>-</v>
      </c>
      <c r="U6" s="113" t="str">
        <f>IFERROR(INDEX(Minutes_by_use_case!$C$2:$C$9,MATCH($B6,Minutes_by_use_case!$A$2:$A$9,0)),"-")</f>
        <v>-</v>
      </c>
      <c r="V6" s="113" t="str">
        <f>IFERROR(INDEX(Minutes_by_use_case!$C$2:$C$9,MATCH($B6,Minutes_by_use_case!$A$2:$A$9,0)),"-")</f>
        <v>-</v>
      </c>
    </row>
    <row r="7" spans="1:23" x14ac:dyDescent="0.25">
      <c r="A7" s="35" t="s">
        <v>71</v>
      </c>
      <c r="B7" s="35" t="s">
        <v>58</v>
      </c>
      <c r="C7" s="113">
        <f>IFERROR(INDEX(Minutes_by_use_case!$C$2:$C$9,MATCH($B7,Minutes_by_use_case!$A$2:$A$9,0)),"-")</f>
        <v>2294</v>
      </c>
      <c r="D7" s="113">
        <f>IFERROR(INDEX(Minutes_by_use_case!$C$2:$C$9,MATCH($B7,Minutes_by_use_case!$A$2:$A$9,0)),"-")</f>
        <v>2294</v>
      </c>
      <c r="E7" s="113">
        <f>IFERROR(INDEX(Minutes_by_use_case!$C$2:$C$9,MATCH($B7,Minutes_by_use_case!$A$2:$A$9,0)),"-")</f>
        <v>2294</v>
      </c>
      <c r="F7" s="113">
        <f>IFERROR(INDEX(Minutes_by_use_case!$C$2:$C$9,MATCH($B7,Minutes_by_use_case!$A$2:$A$9,0)),"-")</f>
        <v>2294</v>
      </c>
      <c r="G7" s="113">
        <f>IFERROR(INDEX(Minutes_by_use_case!$C$2:$C$9,MATCH($B7,Minutes_by_use_case!$A$2:$A$9,0)),"-")</f>
        <v>2294</v>
      </c>
      <c r="H7" s="113">
        <f>IFERROR(INDEX(Minutes_by_use_case!$C$2:$C$9,MATCH($B7,Minutes_by_use_case!$A$2:$A$9,0)),"-")</f>
        <v>2294</v>
      </c>
      <c r="I7" s="113">
        <f>IFERROR(INDEX(Minutes_by_use_case!$C$2:$C$9,MATCH($B7,Minutes_by_use_case!$A$2:$A$9,0)),"-")</f>
        <v>2294</v>
      </c>
      <c r="J7" s="113">
        <f>IFERROR(INDEX(Minutes_by_use_case!$C$2:$C$9,MATCH($B7,Minutes_by_use_case!$A$2:$A$9,0)),"-")</f>
        <v>2294</v>
      </c>
      <c r="K7" s="113">
        <f>IFERROR(INDEX(Minutes_by_use_case!$C$2:$C$9,MATCH($B7,Minutes_by_use_case!$A$2:$A$9,0)),"-")</f>
        <v>2294</v>
      </c>
      <c r="L7" s="113">
        <f>IFERROR(INDEX(Minutes_by_use_case!$C$2:$C$9,MATCH($B7,Minutes_by_use_case!$A$2:$A$9,0)),"-")</f>
        <v>2294</v>
      </c>
      <c r="M7" s="113">
        <f>IFERROR(INDEX(Minutes_by_use_case!$C$2:$C$9,MATCH($B7,Minutes_by_use_case!$A$2:$A$9,0)),"-")</f>
        <v>2294</v>
      </c>
      <c r="N7" s="113">
        <f>IFERROR(INDEX(Minutes_by_use_case!$C$2:$C$9,MATCH($B7,Minutes_by_use_case!$A$2:$A$9,0)),"-")</f>
        <v>2294</v>
      </c>
      <c r="O7" s="113">
        <f>IFERROR(INDEX(Minutes_by_use_case!$C$2:$C$9,MATCH($B7,Minutes_by_use_case!$A$2:$A$9,0)),"-")</f>
        <v>2294</v>
      </c>
      <c r="P7" s="113">
        <f>IFERROR(INDEX(Minutes_by_use_case!$C$2:$C$9,MATCH($B7,Minutes_by_use_case!$A$2:$A$9,0)),"-")</f>
        <v>2294</v>
      </c>
      <c r="Q7" s="113">
        <f>IFERROR(INDEX(Minutes_by_use_case!$C$2:$C$9,MATCH($B7,Minutes_by_use_case!$A$2:$A$9,0)),"-")</f>
        <v>2294</v>
      </c>
      <c r="R7" s="113">
        <f>IFERROR(INDEX(Minutes_by_use_case!$C$2:$C$9,MATCH($B7,Minutes_by_use_case!$A$2:$A$9,0)),"-")</f>
        <v>2294</v>
      </c>
      <c r="S7" s="113">
        <f>IFERROR(INDEX(Minutes_by_use_case!$C$2:$C$9,MATCH($B7,Minutes_by_use_case!$A$2:$A$9,0)),"-")</f>
        <v>2294</v>
      </c>
      <c r="T7" s="113">
        <f>IFERROR(INDEX(Minutes_by_use_case!$C$2:$C$9,MATCH($B7,Minutes_by_use_case!$A$2:$A$9,0)),"-")</f>
        <v>2294</v>
      </c>
      <c r="U7" s="113">
        <f>IFERROR(INDEX(Minutes_by_use_case!$C$2:$C$9,MATCH($B7,Minutes_by_use_case!$A$2:$A$9,0)),"-")</f>
        <v>2294</v>
      </c>
      <c r="V7" s="113">
        <f>IFERROR(INDEX(Minutes_by_use_case!$C$2:$C$9,MATCH($B7,Minutes_by_use_case!$A$2:$A$9,0)),"-")</f>
        <v>2294</v>
      </c>
    </row>
    <row r="8" spans="1:23" x14ac:dyDescent="0.25">
      <c r="A8" s="35" t="s">
        <v>72</v>
      </c>
      <c r="B8" s="35" t="s">
        <v>59</v>
      </c>
      <c r="C8" s="113">
        <f>IFERROR(INDEX(Minutes_by_use_case!$C$2:$C$9,MATCH($B8,Minutes_by_use_case!$A$2:$A$9,0)),"-")</f>
        <v>114879</v>
      </c>
      <c r="D8" s="113">
        <f>IFERROR(INDEX(Minutes_by_use_case!$C$2:$C$9,MATCH($B8,Minutes_by_use_case!$A$2:$A$9,0)),"-")</f>
        <v>114879</v>
      </c>
      <c r="E8" s="113">
        <f>IFERROR(INDEX(Minutes_by_use_case!$C$2:$C$9,MATCH($B8,Minutes_by_use_case!$A$2:$A$9,0)),"-")</f>
        <v>114879</v>
      </c>
      <c r="F8" s="113">
        <f>IFERROR(INDEX(Minutes_by_use_case!$C$2:$C$9,MATCH($B8,Minutes_by_use_case!$A$2:$A$9,0)),"-")</f>
        <v>114879</v>
      </c>
      <c r="G8" s="113">
        <f>IFERROR(INDEX(Minutes_by_use_case!$C$2:$C$9,MATCH($B8,Minutes_by_use_case!$A$2:$A$9,0)),"-")</f>
        <v>114879</v>
      </c>
      <c r="H8" s="113">
        <f>IFERROR(INDEX(Minutes_by_use_case!$C$2:$C$9,MATCH($B8,Minutes_by_use_case!$A$2:$A$9,0)),"-")</f>
        <v>114879</v>
      </c>
      <c r="I8" s="113">
        <f>IFERROR(INDEX(Minutes_by_use_case!$C$2:$C$9,MATCH($B8,Minutes_by_use_case!$A$2:$A$9,0)),"-")</f>
        <v>114879</v>
      </c>
      <c r="J8" s="113">
        <f>IFERROR(INDEX(Minutes_by_use_case!$C$2:$C$9,MATCH($B8,Minutes_by_use_case!$A$2:$A$9,0)),"-")</f>
        <v>114879</v>
      </c>
      <c r="K8" s="113">
        <f>IFERROR(INDEX(Minutes_by_use_case!$C$2:$C$9,MATCH($B8,Minutes_by_use_case!$A$2:$A$9,0)),"-")</f>
        <v>114879</v>
      </c>
      <c r="L8" s="113">
        <f>IFERROR(INDEX(Minutes_by_use_case!$C$2:$C$9,MATCH($B8,Minutes_by_use_case!$A$2:$A$9,0)),"-")</f>
        <v>114879</v>
      </c>
      <c r="M8" s="113">
        <f>IFERROR(INDEX(Minutes_by_use_case!$C$2:$C$9,MATCH($B8,Minutes_by_use_case!$A$2:$A$9,0)),"-")</f>
        <v>114879</v>
      </c>
      <c r="N8" s="113">
        <f>IFERROR(INDEX(Minutes_by_use_case!$C$2:$C$9,MATCH($B8,Minutes_by_use_case!$A$2:$A$9,0)),"-")</f>
        <v>114879</v>
      </c>
      <c r="O8" s="113">
        <f>IFERROR(INDEX(Minutes_by_use_case!$C$2:$C$9,MATCH($B8,Minutes_by_use_case!$A$2:$A$9,0)),"-")</f>
        <v>114879</v>
      </c>
      <c r="P8" s="113">
        <f>IFERROR(INDEX(Minutes_by_use_case!$C$2:$C$9,MATCH($B8,Minutes_by_use_case!$A$2:$A$9,0)),"-")</f>
        <v>114879</v>
      </c>
      <c r="Q8" s="113">
        <f>IFERROR(INDEX(Minutes_by_use_case!$C$2:$C$9,MATCH($B8,Minutes_by_use_case!$A$2:$A$9,0)),"-")</f>
        <v>114879</v>
      </c>
      <c r="R8" s="113">
        <f>IFERROR(INDEX(Minutes_by_use_case!$C$2:$C$9,MATCH($B8,Minutes_by_use_case!$A$2:$A$9,0)),"-")</f>
        <v>114879</v>
      </c>
      <c r="S8" s="113">
        <f>IFERROR(INDEX(Minutes_by_use_case!$C$2:$C$9,MATCH($B8,Minutes_by_use_case!$A$2:$A$9,0)),"-")</f>
        <v>114879</v>
      </c>
      <c r="T8" s="113">
        <f>IFERROR(INDEX(Minutes_by_use_case!$C$2:$C$9,MATCH($B8,Minutes_by_use_case!$A$2:$A$9,0)),"-")</f>
        <v>114879</v>
      </c>
      <c r="U8" s="113">
        <f>IFERROR(INDEX(Minutes_by_use_case!$C$2:$C$9,MATCH($B8,Minutes_by_use_case!$A$2:$A$9,0)),"-")</f>
        <v>114879</v>
      </c>
      <c r="V8" s="113">
        <f>IFERROR(INDEX(Minutes_by_use_case!$C$2:$C$9,MATCH($B8,Minutes_by_use_case!$A$2:$A$9,0)),"-")</f>
        <v>114879</v>
      </c>
    </row>
    <row r="9" spans="1:23" x14ac:dyDescent="0.25">
      <c r="A9" s="35" t="s">
        <v>35</v>
      </c>
      <c r="B9" s="35" t="s">
        <v>57</v>
      </c>
      <c r="C9" s="113">
        <f>IFERROR(INDEX(Minutes_by_use_case!$C$2:$C$9,MATCH($B9,Minutes_by_use_case!$A$2:$A$9,0)),"-")</f>
        <v>66700.388888888891</v>
      </c>
      <c r="D9" s="113">
        <f>IFERROR(INDEX(Minutes_by_use_case!$C$2:$C$9,MATCH($B9,Minutes_by_use_case!$A$2:$A$9,0)),"-")</f>
        <v>66700.388888888891</v>
      </c>
      <c r="E9" s="113">
        <f>IFERROR(INDEX(Minutes_by_use_case!$C$2:$C$9,MATCH($B9,Minutes_by_use_case!$A$2:$A$9,0)),"-")</f>
        <v>66700.388888888891</v>
      </c>
      <c r="F9" s="113">
        <f>IFERROR(INDEX(Minutes_by_use_case!$C$2:$C$9,MATCH($B9,Minutes_by_use_case!$A$2:$A$9,0)),"-")</f>
        <v>66700.388888888891</v>
      </c>
      <c r="G9" s="113">
        <f>IFERROR(INDEX(Minutes_by_use_case!$C$2:$C$9,MATCH($B9,Minutes_by_use_case!$A$2:$A$9,0)),"-")</f>
        <v>66700.388888888891</v>
      </c>
      <c r="H9" s="113">
        <f>IFERROR(INDEX(Minutes_by_use_case!$C$2:$C$9,MATCH($B9,Minutes_by_use_case!$A$2:$A$9,0)),"-")</f>
        <v>66700.388888888891</v>
      </c>
      <c r="I9" s="113">
        <f>IFERROR(INDEX(Minutes_by_use_case!$C$2:$C$9,MATCH($B9,Minutes_by_use_case!$A$2:$A$9,0)),"-")</f>
        <v>66700.388888888891</v>
      </c>
      <c r="J9" s="113">
        <f>IFERROR(INDEX(Minutes_by_use_case!$C$2:$C$9,MATCH($B9,Minutes_by_use_case!$A$2:$A$9,0)),"-")</f>
        <v>66700.388888888891</v>
      </c>
      <c r="K9" s="113">
        <f>IFERROR(INDEX(Minutes_by_use_case!$C$2:$C$9,MATCH($B9,Minutes_by_use_case!$A$2:$A$9,0)),"-")</f>
        <v>66700.388888888891</v>
      </c>
      <c r="L9" s="113">
        <f>IFERROR(INDEX(Minutes_by_use_case!$C$2:$C$9,MATCH($B9,Minutes_by_use_case!$A$2:$A$9,0)),"-")</f>
        <v>66700.388888888891</v>
      </c>
      <c r="M9" s="113">
        <f>IFERROR(INDEX(Minutes_by_use_case!$C$2:$C$9,MATCH($B9,Minutes_by_use_case!$A$2:$A$9,0)),"-")</f>
        <v>66700.388888888891</v>
      </c>
      <c r="N9" s="113">
        <f>IFERROR(INDEX(Minutes_by_use_case!$C$2:$C$9,MATCH($B9,Minutes_by_use_case!$A$2:$A$9,0)),"-")</f>
        <v>66700.388888888891</v>
      </c>
      <c r="O9" s="113">
        <f>IFERROR(INDEX(Minutes_by_use_case!$C$2:$C$9,MATCH($B9,Minutes_by_use_case!$A$2:$A$9,0)),"-")</f>
        <v>66700.388888888891</v>
      </c>
      <c r="P9" s="113">
        <f>IFERROR(INDEX(Minutes_by_use_case!$C$2:$C$9,MATCH($B9,Minutes_by_use_case!$A$2:$A$9,0)),"-")</f>
        <v>66700.388888888891</v>
      </c>
      <c r="Q9" s="113">
        <f>IFERROR(INDEX(Minutes_by_use_case!$C$2:$C$9,MATCH($B9,Minutes_by_use_case!$A$2:$A$9,0)),"-")</f>
        <v>66700.388888888891</v>
      </c>
      <c r="R9" s="113">
        <f>IFERROR(INDEX(Minutes_by_use_case!$C$2:$C$9,MATCH($B9,Minutes_by_use_case!$A$2:$A$9,0)),"-")</f>
        <v>66700.388888888891</v>
      </c>
      <c r="S9" s="113">
        <f>IFERROR(INDEX(Minutes_by_use_case!$C$2:$C$9,MATCH($B9,Minutes_by_use_case!$A$2:$A$9,0)),"-")</f>
        <v>66700.388888888891</v>
      </c>
      <c r="T9" s="113">
        <f>IFERROR(INDEX(Minutes_by_use_case!$C$2:$C$9,MATCH($B9,Minutes_by_use_case!$A$2:$A$9,0)),"-")</f>
        <v>66700.388888888891</v>
      </c>
      <c r="U9" s="113">
        <f>IFERROR(INDEX(Minutes_by_use_case!$C$2:$C$9,MATCH($B9,Minutes_by_use_case!$A$2:$A$9,0)),"-")</f>
        <v>66700.388888888891</v>
      </c>
      <c r="V9" s="113">
        <f>IFERROR(INDEX(Minutes_by_use_case!$C$2:$C$9,MATCH($B9,Minutes_by_use_case!$A$2:$A$9,0)),"-")</f>
        <v>66700.388888888891</v>
      </c>
    </row>
    <row r="10" spans="1:23" x14ac:dyDescent="0.25">
      <c r="A10" s="35" t="s">
        <v>36</v>
      </c>
      <c r="B10" s="35" t="s">
        <v>57</v>
      </c>
      <c r="C10" s="113">
        <f>IFERROR(INDEX(Minutes_by_use_case!$C$2:$C$9,MATCH($B10,Minutes_by_use_case!$A$2:$A$9,0)),"-")</f>
        <v>66700.388888888891</v>
      </c>
      <c r="D10" s="113">
        <f>IFERROR(INDEX(Minutes_by_use_case!$C$2:$C$9,MATCH($B10,Minutes_by_use_case!$A$2:$A$9,0)),"-")</f>
        <v>66700.388888888891</v>
      </c>
      <c r="E10" s="113">
        <f>IFERROR(INDEX(Minutes_by_use_case!$C$2:$C$9,MATCH($B10,Minutes_by_use_case!$A$2:$A$9,0)),"-")</f>
        <v>66700.388888888891</v>
      </c>
      <c r="F10" s="113">
        <f>IFERROR(INDEX(Minutes_by_use_case!$C$2:$C$9,MATCH($B10,Minutes_by_use_case!$A$2:$A$9,0)),"-")</f>
        <v>66700.388888888891</v>
      </c>
      <c r="G10" s="113">
        <f>IFERROR(INDEX(Minutes_by_use_case!$C$2:$C$9,MATCH($B10,Minutes_by_use_case!$A$2:$A$9,0)),"-")</f>
        <v>66700.388888888891</v>
      </c>
      <c r="H10" s="113">
        <f>IFERROR(INDEX(Minutes_by_use_case!$C$2:$C$9,MATCH($B10,Minutes_by_use_case!$A$2:$A$9,0)),"-")</f>
        <v>66700.388888888891</v>
      </c>
      <c r="I10" s="113">
        <f>IFERROR(INDEX(Minutes_by_use_case!$C$2:$C$9,MATCH($B10,Minutes_by_use_case!$A$2:$A$9,0)),"-")</f>
        <v>66700.388888888891</v>
      </c>
      <c r="J10" s="113">
        <f>IFERROR(INDEX(Minutes_by_use_case!$C$2:$C$9,MATCH($B10,Minutes_by_use_case!$A$2:$A$9,0)),"-")</f>
        <v>66700.388888888891</v>
      </c>
      <c r="K10" s="113">
        <f>IFERROR(INDEX(Minutes_by_use_case!$C$2:$C$9,MATCH($B10,Minutes_by_use_case!$A$2:$A$9,0)),"-")</f>
        <v>66700.388888888891</v>
      </c>
      <c r="L10" s="113">
        <f>IFERROR(INDEX(Minutes_by_use_case!$C$2:$C$9,MATCH($B10,Minutes_by_use_case!$A$2:$A$9,0)),"-")</f>
        <v>66700.388888888891</v>
      </c>
      <c r="M10" s="113">
        <f>IFERROR(INDEX(Minutes_by_use_case!$C$2:$C$9,MATCH($B10,Minutes_by_use_case!$A$2:$A$9,0)),"-")</f>
        <v>66700.388888888891</v>
      </c>
      <c r="N10" s="113">
        <f>IFERROR(INDEX(Minutes_by_use_case!$C$2:$C$9,MATCH($B10,Minutes_by_use_case!$A$2:$A$9,0)),"-")</f>
        <v>66700.388888888891</v>
      </c>
      <c r="O10" s="113">
        <f>IFERROR(INDEX(Minutes_by_use_case!$C$2:$C$9,MATCH($B10,Minutes_by_use_case!$A$2:$A$9,0)),"-")</f>
        <v>66700.388888888891</v>
      </c>
      <c r="P10" s="113">
        <f>IFERROR(INDEX(Minutes_by_use_case!$C$2:$C$9,MATCH($B10,Minutes_by_use_case!$A$2:$A$9,0)),"-")</f>
        <v>66700.388888888891</v>
      </c>
      <c r="Q10" s="113">
        <f>IFERROR(INDEX(Minutes_by_use_case!$C$2:$C$9,MATCH($B10,Minutes_by_use_case!$A$2:$A$9,0)),"-")</f>
        <v>66700.388888888891</v>
      </c>
      <c r="R10" s="113">
        <f>IFERROR(INDEX(Minutes_by_use_case!$C$2:$C$9,MATCH($B10,Minutes_by_use_case!$A$2:$A$9,0)),"-")</f>
        <v>66700.388888888891</v>
      </c>
      <c r="S10" s="113">
        <f>IFERROR(INDEX(Minutes_by_use_case!$C$2:$C$9,MATCH($B10,Minutes_by_use_case!$A$2:$A$9,0)),"-")</f>
        <v>66700.388888888891</v>
      </c>
      <c r="T10" s="113">
        <f>IFERROR(INDEX(Minutes_by_use_case!$C$2:$C$9,MATCH($B10,Minutes_by_use_case!$A$2:$A$9,0)),"-")</f>
        <v>66700.388888888891</v>
      </c>
      <c r="U10" s="113">
        <f>IFERROR(INDEX(Minutes_by_use_case!$C$2:$C$9,MATCH($B10,Minutes_by_use_case!$A$2:$A$9,0)),"-")</f>
        <v>66700.388888888891</v>
      </c>
      <c r="V10" s="113">
        <f>IFERROR(INDEX(Minutes_by_use_case!$C$2:$C$9,MATCH($B10,Minutes_by_use_case!$A$2:$A$9,0)),"-")</f>
        <v>66700.388888888891</v>
      </c>
    </row>
    <row r="11" spans="1:23" x14ac:dyDescent="0.25">
      <c r="A11" s="35" t="s">
        <v>37</v>
      </c>
      <c r="B11" s="35" t="s">
        <v>57</v>
      </c>
      <c r="C11" s="113">
        <f>IFERROR(INDEX(Minutes_by_use_case!$C$2:$C$9,MATCH($B11,Minutes_by_use_case!$A$2:$A$9,0)),"-")</f>
        <v>66700.388888888891</v>
      </c>
      <c r="D11" s="113">
        <f>IFERROR(INDEX(Minutes_by_use_case!$C$2:$C$9,MATCH($B11,Minutes_by_use_case!$A$2:$A$9,0)),"-")</f>
        <v>66700.388888888891</v>
      </c>
      <c r="E11" s="113">
        <f>IFERROR(INDEX(Minutes_by_use_case!$C$2:$C$9,MATCH($B11,Minutes_by_use_case!$A$2:$A$9,0)),"-")</f>
        <v>66700.388888888891</v>
      </c>
      <c r="F11" s="113">
        <f>IFERROR(INDEX(Minutes_by_use_case!$C$2:$C$9,MATCH($B11,Minutes_by_use_case!$A$2:$A$9,0)),"-")</f>
        <v>66700.388888888891</v>
      </c>
      <c r="G11" s="113">
        <f>IFERROR(INDEX(Minutes_by_use_case!$C$2:$C$9,MATCH($B11,Minutes_by_use_case!$A$2:$A$9,0)),"-")</f>
        <v>66700.388888888891</v>
      </c>
      <c r="H11" s="113">
        <f>IFERROR(INDEX(Minutes_by_use_case!$C$2:$C$9,MATCH($B11,Minutes_by_use_case!$A$2:$A$9,0)),"-")</f>
        <v>66700.388888888891</v>
      </c>
      <c r="I11" s="113">
        <f>IFERROR(INDEX(Minutes_by_use_case!$C$2:$C$9,MATCH($B11,Minutes_by_use_case!$A$2:$A$9,0)),"-")</f>
        <v>66700.388888888891</v>
      </c>
      <c r="J11" s="113">
        <f>IFERROR(INDEX(Minutes_by_use_case!$C$2:$C$9,MATCH($B11,Minutes_by_use_case!$A$2:$A$9,0)),"-")</f>
        <v>66700.388888888891</v>
      </c>
      <c r="K11" s="113">
        <f>IFERROR(INDEX(Minutes_by_use_case!$C$2:$C$9,MATCH($B11,Minutes_by_use_case!$A$2:$A$9,0)),"-")</f>
        <v>66700.388888888891</v>
      </c>
      <c r="L11" s="113">
        <f>IFERROR(INDEX(Minutes_by_use_case!$C$2:$C$9,MATCH($B11,Minutes_by_use_case!$A$2:$A$9,0)),"-")</f>
        <v>66700.388888888891</v>
      </c>
      <c r="M11" s="113">
        <f>IFERROR(INDEX(Minutes_by_use_case!$C$2:$C$9,MATCH($B11,Minutes_by_use_case!$A$2:$A$9,0)),"-")</f>
        <v>66700.388888888891</v>
      </c>
      <c r="N11" s="113">
        <f>IFERROR(INDEX(Minutes_by_use_case!$C$2:$C$9,MATCH($B11,Minutes_by_use_case!$A$2:$A$9,0)),"-")</f>
        <v>66700.388888888891</v>
      </c>
      <c r="O11" s="113">
        <f>IFERROR(INDEX(Minutes_by_use_case!$C$2:$C$9,MATCH($B11,Minutes_by_use_case!$A$2:$A$9,0)),"-")</f>
        <v>66700.388888888891</v>
      </c>
      <c r="P11" s="113">
        <f>IFERROR(INDEX(Minutes_by_use_case!$C$2:$C$9,MATCH($B11,Minutes_by_use_case!$A$2:$A$9,0)),"-")</f>
        <v>66700.388888888891</v>
      </c>
      <c r="Q11" s="113">
        <f>IFERROR(INDEX(Minutes_by_use_case!$C$2:$C$9,MATCH($B11,Minutes_by_use_case!$A$2:$A$9,0)),"-")</f>
        <v>66700.388888888891</v>
      </c>
      <c r="R11" s="113">
        <f>IFERROR(INDEX(Minutes_by_use_case!$C$2:$C$9,MATCH($B11,Minutes_by_use_case!$A$2:$A$9,0)),"-")</f>
        <v>66700.388888888891</v>
      </c>
      <c r="S11" s="113">
        <f>IFERROR(INDEX(Minutes_by_use_case!$C$2:$C$9,MATCH($B11,Minutes_by_use_case!$A$2:$A$9,0)),"-")</f>
        <v>66700.388888888891</v>
      </c>
      <c r="T11" s="113">
        <f>IFERROR(INDEX(Minutes_by_use_case!$C$2:$C$9,MATCH($B11,Minutes_by_use_case!$A$2:$A$9,0)),"-")</f>
        <v>66700.388888888891</v>
      </c>
      <c r="U11" s="113">
        <f>IFERROR(INDEX(Minutes_by_use_case!$C$2:$C$9,MATCH($B11,Minutes_by_use_case!$A$2:$A$9,0)),"-")</f>
        <v>66700.388888888891</v>
      </c>
      <c r="V11" s="113">
        <f>IFERROR(INDEX(Minutes_by_use_case!$C$2:$C$9,MATCH($B11,Minutes_by_use_case!$A$2:$A$9,0)),"-")</f>
        <v>66700.388888888891</v>
      </c>
    </row>
    <row r="12" spans="1:23" x14ac:dyDescent="0.25">
      <c r="A12" s="35" t="s">
        <v>73</v>
      </c>
      <c r="B12" s="35" t="s">
        <v>57</v>
      </c>
      <c r="C12" s="113">
        <f>IFERROR(INDEX(Minutes_by_use_case!$C$2:$C$9,MATCH($B12,Minutes_by_use_case!$A$2:$A$9,0)),"-")</f>
        <v>66700.388888888891</v>
      </c>
      <c r="D12" s="113">
        <f>IFERROR(INDEX(Minutes_by_use_case!$C$2:$C$9,MATCH($B12,Minutes_by_use_case!$A$2:$A$9,0)),"-")</f>
        <v>66700.388888888891</v>
      </c>
      <c r="E12" s="113">
        <f>IFERROR(INDEX(Minutes_by_use_case!$C$2:$C$9,MATCH($B12,Minutes_by_use_case!$A$2:$A$9,0)),"-")</f>
        <v>66700.388888888891</v>
      </c>
      <c r="F12" s="113">
        <f>IFERROR(INDEX(Minutes_by_use_case!$C$2:$C$9,MATCH($B12,Minutes_by_use_case!$A$2:$A$9,0)),"-")</f>
        <v>66700.388888888891</v>
      </c>
      <c r="G12" s="113">
        <f>IFERROR(INDEX(Minutes_by_use_case!$C$2:$C$9,MATCH($B12,Minutes_by_use_case!$A$2:$A$9,0)),"-")</f>
        <v>66700.388888888891</v>
      </c>
      <c r="H12" s="113">
        <f>IFERROR(INDEX(Minutes_by_use_case!$C$2:$C$9,MATCH($B12,Minutes_by_use_case!$A$2:$A$9,0)),"-")</f>
        <v>66700.388888888891</v>
      </c>
      <c r="I12" s="113">
        <f>IFERROR(INDEX(Minutes_by_use_case!$C$2:$C$9,MATCH($B12,Minutes_by_use_case!$A$2:$A$9,0)),"-")</f>
        <v>66700.388888888891</v>
      </c>
      <c r="J12" s="113">
        <f>IFERROR(INDEX(Minutes_by_use_case!$C$2:$C$9,MATCH($B12,Minutes_by_use_case!$A$2:$A$9,0)),"-")</f>
        <v>66700.388888888891</v>
      </c>
      <c r="K12" s="113">
        <f>IFERROR(INDEX(Minutes_by_use_case!$C$2:$C$9,MATCH($B12,Minutes_by_use_case!$A$2:$A$9,0)),"-")</f>
        <v>66700.388888888891</v>
      </c>
      <c r="L12" s="113">
        <f>IFERROR(INDEX(Minutes_by_use_case!$C$2:$C$9,MATCH($B12,Minutes_by_use_case!$A$2:$A$9,0)),"-")</f>
        <v>66700.388888888891</v>
      </c>
      <c r="M12" s="113">
        <f>IFERROR(INDEX(Minutes_by_use_case!$C$2:$C$9,MATCH($B12,Minutes_by_use_case!$A$2:$A$9,0)),"-")</f>
        <v>66700.388888888891</v>
      </c>
      <c r="N12" s="113">
        <f>IFERROR(INDEX(Minutes_by_use_case!$C$2:$C$9,MATCH($B12,Minutes_by_use_case!$A$2:$A$9,0)),"-")</f>
        <v>66700.388888888891</v>
      </c>
      <c r="O12" s="113">
        <f>IFERROR(INDEX(Minutes_by_use_case!$C$2:$C$9,MATCH($B12,Minutes_by_use_case!$A$2:$A$9,0)),"-")</f>
        <v>66700.388888888891</v>
      </c>
      <c r="P12" s="113">
        <f>IFERROR(INDEX(Minutes_by_use_case!$C$2:$C$9,MATCH($B12,Minutes_by_use_case!$A$2:$A$9,0)),"-")</f>
        <v>66700.388888888891</v>
      </c>
      <c r="Q12" s="113">
        <f>IFERROR(INDEX(Minutes_by_use_case!$C$2:$C$9,MATCH($B12,Minutes_by_use_case!$A$2:$A$9,0)),"-")</f>
        <v>66700.388888888891</v>
      </c>
      <c r="R12" s="113">
        <f>IFERROR(INDEX(Minutes_by_use_case!$C$2:$C$9,MATCH($B12,Minutes_by_use_case!$A$2:$A$9,0)),"-")</f>
        <v>66700.388888888891</v>
      </c>
      <c r="S12" s="113">
        <f>IFERROR(INDEX(Minutes_by_use_case!$C$2:$C$9,MATCH($B12,Minutes_by_use_case!$A$2:$A$9,0)),"-")</f>
        <v>66700.388888888891</v>
      </c>
      <c r="T12" s="113">
        <f>IFERROR(INDEX(Minutes_by_use_case!$C$2:$C$9,MATCH($B12,Minutes_by_use_case!$A$2:$A$9,0)),"-")</f>
        <v>66700.388888888891</v>
      </c>
      <c r="U12" s="113">
        <f>IFERROR(INDEX(Minutes_by_use_case!$C$2:$C$9,MATCH($B12,Minutes_by_use_case!$A$2:$A$9,0)),"-")</f>
        <v>66700.388888888891</v>
      </c>
      <c r="V12" s="113">
        <f>IFERROR(INDEX(Minutes_by_use_case!$C$2:$C$9,MATCH($B12,Minutes_by_use_case!$A$2:$A$9,0)),"-")</f>
        <v>66700.388888888891</v>
      </c>
    </row>
    <row r="13" spans="1:23" x14ac:dyDescent="0.25">
      <c r="A13" s="35" t="s">
        <v>38</v>
      </c>
      <c r="B13" s="35" t="s">
        <v>57</v>
      </c>
      <c r="C13" s="113">
        <f>IFERROR(INDEX(Minutes_by_use_case!$C$2:$C$9,MATCH($B13,Minutes_by_use_case!$A$2:$A$9,0)),"-")</f>
        <v>66700.388888888891</v>
      </c>
      <c r="D13" s="113">
        <f>IFERROR(INDEX(Minutes_by_use_case!$C$2:$C$9,MATCH($B13,Minutes_by_use_case!$A$2:$A$9,0)),"-")</f>
        <v>66700.388888888891</v>
      </c>
      <c r="E13" s="113">
        <f>IFERROR(INDEX(Minutes_by_use_case!$C$2:$C$9,MATCH($B13,Minutes_by_use_case!$A$2:$A$9,0)),"-")</f>
        <v>66700.388888888891</v>
      </c>
      <c r="F13" s="113">
        <f>IFERROR(INDEX(Minutes_by_use_case!$C$2:$C$9,MATCH($B13,Minutes_by_use_case!$A$2:$A$9,0)),"-")</f>
        <v>66700.388888888891</v>
      </c>
      <c r="G13" s="113">
        <f>IFERROR(INDEX(Minutes_by_use_case!$C$2:$C$9,MATCH($B13,Minutes_by_use_case!$A$2:$A$9,0)),"-")</f>
        <v>66700.388888888891</v>
      </c>
      <c r="H13" s="113">
        <f>IFERROR(INDEX(Minutes_by_use_case!$C$2:$C$9,MATCH($B13,Minutes_by_use_case!$A$2:$A$9,0)),"-")</f>
        <v>66700.388888888891</v>
      </c>
      <c r="I13" s="113">
        <f>IFERROR(INDEX(Minutes_by_use_case!$C$2:$C$9,MATCH($B13,Minutes_by_use_case!$A$2:$A$9,0)),"-")</f>
        <v>66700.388888888891</v>
      </c>
      <c r="J13" s="113">
        <f>IFERROR(INDEX(Minutes_by_use_case!$C$2:$C$9,MATCH($B13,Minutes_by_use_case!$A$2:$A$9,0)),"-")</f>
        <v>66700.388888888891</v>
      </c>
      <c r="K13" s="113">
        <f>IFERROR(INDEX(Minutes_by_use_case!$C$2:$C$9,MATCH($B13,Minutes_by_use_case!$A$2:$A$9,0)),"-")</f>
        <v>66700.388888888891</v>
      </c>
      <c r="L13" s="113">
        <f>IFERROR(INDEX(Minutes_by_use_case!$C$2:$C$9,MATCH($B13,Minutes_by_use_case!$A$2:$A$9,0)),"-")</f>
        <v>66700.388888888891</v>
      </c>
      <c r="M13" s="113">
        <f>IFERROR(INDEX(Minutes_by_use_case!$C$2:$C$9,MATCH($B13,Minutes_by_use_case!$A$2:$A$9,0)),"-")</f>
        <v>66700.388888888891</v>
      </c>
      <c r="N13" s="113">
        <f>IFERROR(INDEX(Minutes_by_use_case!$C$2:$C$9,MATCH($B13,Minutes_by_use_case!$A$2:$A$9,0)),"-")</f>
        <v>66700.388888888891</v>
      </c>
      <c r="O13" s="113">
        <f>IFERROR(INDEX(Minutes_by_use_case!$C$2:$C$9,MATCH($B13,Minutes_by_use_case!$A$2:$A$9,0)),"-")</f>
        <v>66700.388888888891</v>
      </c>
      <c r="P13" s="113">
        <f>IFERROR(INDEX(Minutes_by_use_case!$C$2:$C$9,MATCH($B13,Minutes_by_use_case!$A$2:$A$9,0)),"-")</f>
        <v>66700.388888888891</v>
      </c>
      <c r="Q13" s="113">
        <f>IFERROR(INDEX(Minutes_by_use_case!$C$2:$C$9,MATCH($B13,Minutes_by_use_case!$A$2:$A$9,0)),"-")</f>
        <v>66700.388888888891</v>
      </c>
      <c r="R13" s="113">
        <f>IFERROR(INDEX(Minutes_by_use_case!$C$2:$C$9,MATCH($B13,Minutes_by_use_case!$A$2:$A$9,0)),"-")</f>
        <v>66700.388888888891</v>
      </c>
      <c r="S13" s="113">
        <f>IFERROR(INDEX(Minutes_by_use_case!$C$2:$C$9,MATCH($B13,Minutes_by_use_case!$A$2:$A$9,0)),"-")</f>
        <v>66700.388888888891</v>
      </c>
      <c r="T13" s="113">
        <f>IFERROR(INDEX(Minutes_by_use_case!$C$2:$C$9,MATCH($B13,Minutes_by_use_case!$A$2:$A$9,0)),"-")</f>
        <v>66700.388888888891</v>
      </c>
      <c r="U13" s="113">
        <f>IFERROR(INDEX(Minutes_by_use_case!$C$2:$C$9,MATCH($B13,Minutes_by_use_case!$A$2:$A$9,0)),"-")</f>
        <v>66700.388888888891</v>
      </c>
      <c r="V13" s="113">
        <f>IFERROR(INDEX(Minutes_by_use_case!$C$2:$C$9,MATCH($B13,Minutes_by_use_case!$A$2:$A$9,0)),"-")</f>
        <v>66700.388888888891</v>
      </c>
    </row>
    <row r="14" spans="1:23" x14ac:dyDescent="0.25">
      <c r="A14" s="35" t="s">
        <v>39</v>
      </c>
      <c r="B14" s="35" t="s">
        <v>59</v>
      </c>
      <c r="C14" s="113">
        <f>IFERROR(INDEX(Minutes_by_use_case!$C$2:$C$9,MATCH($B14,Minutes_by_use_case!$A$2:$A$9,0)),"-")</f>
        <v>114879</v>
      </c>
      <c r="D14" s="113">
        <f>IFERROR(INDEX(Minutes_by_use_case!$C$2:$C$9,MATCH($B14,Minutes_by_use_case!$A$2:$A$9,0)),"-")</f>
        <v>114879</v>
      </c>
      <c r="E14" s="113">
        <f>IFERROR(INDEX(Minutes_by_use_case!$C$2:$C$9,MATCH($B14,Minutes_by_use_case!$A$2:$A$9,0)),"-")</f>
        <v>114879</v>
      </c>
      <c r="F14" s="113">
        <f>IFERROR(INDEX(Minutes_by_use_case!$C$2:$C$9,MATCH($B14,Minutes_by_use_case!$A$2:$A$9,0)),"-")</f>
        <v>114879</v>
      </c>
      <c r="G14" s="113">
        <f>IFERROR(INDEX(Minutes_by_use_case!$C$2:$C$9,MATCH($B14,Minutes_by_use_case!$A$2:$A$9,0)),"-")</f>
        <v>114879</v>
      </c>
      <c r="H14" s="113">
        <f>IFERROR(INDEX(Minutes_by_use_case!$C$2:$C$9,MATCH($B14,Minutes_by_use_case!$A$2:$A$9,0)),"-")</f>
        <v>114879</v>
      </c>
      <c r="I14" s="113">
        <f>IFERROR(INDEX(Minutes_by_use_case!$C$2:$C$9,MATCH($B14,Minutes_by_use_case!$A$2:$A$9,0)),"-")</f>
        <v>114879</v>
      </c>
      <c r="J14" s="113">
        <f>IFERROR(INDEX(Minutes_by_use_case!$C$2:$C$9,MATCH($B14,Minutes_by_use_case!$A$2:$A$9,0)),"-")</f>
        <v>114879</v>
      </c>
      <c r="K14" s="113">
        <f>IFERROR(INDEX(Minutes_by_use_case!$C$2:$C$9,MATCH($B14,Minutes_by_use_case!$A$2:$A$9,0)),"-")</f>
        <v>114879</v>
      </c>
      <c r="L14" s="113">
        <f>IFERROR(INDEX(Minutes_by_use_case!$C$2:$C$9,MATCH($B14,Minutes_by_use_case!$A$2:$A$9,0)),"-")</f>
        <v>114879</v>
      </c>
      <c r="M14" s="113">
        <f>IFERROR(INDEX(Minutes_by_use_case!$C$2:$C$9,MATCH($B14,Minutes_by_use_case!$A$2:$A$9,0)),"-")</f>
        <v>114879</v>
      </c>
      <c r="N14" s="113">
        <f>IFERROR(INDEX(Minutes_by_use_case!$C$2:$C$9,MATCH($B14,Minutes_by_use_case!$A$2:$A$9,0)),"-")</f>
        <v>114879</v>
      </c>
      <c r="O14" s="113">
        <f>IFERROR(INDEX(Minutes_by_use_case!$C$2:$C$9,MATCH($B14,Minutes_by_use_case!$A$2:$A$9,0)),"-")</f>
        <v>114879</v>
      </c>
      <c r="P14" s="113">
        <f>IFERROR(INDEX(Minutes_by_use_case!$C$2:$C$9,MATCH($B14,Minutes_by_use_case!$A$2:$A$9,0)),"-")</f>
        <v>114879</v>
      </c>
      <c r="Q14" s="113">
        <f>IFERROR(INDEX(Minutes_by_use_case!$C$2:$C$9,MATCH($B14,Minutes_by_use_case!$A$2:$A$9,0)),"-")</f>
        <v>114879</v>
      </c>
      <c r="R14" s="113">
        <f>IFERROR(INDEX(Minutes_by_use_case!$C$2:$C$9,MATCH($B14,Minutes_by_use_case!$A$2:$A$9,0)),"-")</f>
        <v>114879</v>
      </c>
      <c r="S14" s="113">
        <f>IFERROR(INDEX(Minutes_by_use_case!$C$2:$C$9,MATCH($B14,Minutes_by_use_case!$A$2:$A$9,0)),"-")</f>
        <v>114879</v>
      </c>
      <c r="T14" s="113">
        <f>IFERROR(INDEX(Minutes_by_use_case!$C$2:$C$9,MATCH($B14,Minutes_by_use_case!$A$2:$A$9,0)),"-")</f>
        <v>114879</v>
      </c>
      <c r="U14" s="113">
        <f>IFERROR(INDEX(Minutes_by_use_case!$C$2:$C$9,MATCH($B14,Minutes_by_use_case!$A$2:$A$9,0)),"-")</f>
        <v>114879</v>
      </c>
      <c r="V14" s="113">
        <f>IFERROR(INDEX(Minutes_by_use_case!$C$2:$C$9,MATCH($B14,Minutes_by_use_case!$A$2:$A$9,0)),"-")</f>
        <v>114879</v>
      </c>
    </row>
    <row r="15" spans="1:23" x14ac:dyDescent="0.25">
      <c r="A15" s="35" t="s">
        <v>40</v>
      </c>
      <c r="B15" s="35" t="s">
        <v>58</v>
      </c>
      <c r="C15" s="113">
        <f>IFERROR(INDEX(Minutes_by_use_case!$C$2:$C$9,MATCH($B15,Minutes_by_use_case!$A$2:$A$9,0)),"-")</f>
        <v>2294</v>
      </c>
      <c r="D15" s="113">
        <f>IFERROR(INDEX(Minutes_by_use_case!$C$2:$C$9,MATCH($B15,Minutes_by_use_case!$A$2:$A$9,0)),"-")</f>
        <v>2294</v>
      </c>
      <c r="E15" s="113">
        <f>IFERROR(INDEX(Minutes_by_use_case!$C$2:$C$9,MATCH($B15,Minutes_by_use_case!$A$2:$A$9,0)),"-")</f>
        <v>2294</v>
      </c>
      <c r="F15" s="113">
        <f>IFERROR(INDEX(Minutes_by_use_case!$C$2:$C$9,MATCH($B15,Minutes_by_use_case!$A$2:$A$9,0)),"-")</f>
        <v>2294</v>
      </c>
      <c r="G15" s="113">
        <f>IFERROR(INDEX(Minutes_by_use_case!$C$2:$C$9,MATCH($B15,Minutes_by_use_case!$A$2:$A$9,0)),"-")</f>
        <v>2294</v>
      </c>
      <c r="H15" s="113">
        <f>IFERROR(INDEX(Minutes_by_use_case!$C$2:$C$9,MATCH($B15,Minutes_by_use_case!$A$2:$A$9,0)),"-")</f>
        <v>2294</v>
      </c>
      <c r="I15" s="113">
        <f>IFERROR(INDEX(Minutes_by_use_case!$C$2:$C$9,MATCH($B15,Minutes_by_use_case!$A$2:$A$9,0)),"-")</f>
        <v>2294</v>
      </c>
      <c r="J15" s="113">
        <f>IFERROR(INDEX(Minutes_by_use_case!$C$2:$C$9,MATCH($B15,Minutes_by_use_case!$A$2:$A$9,0)),"-")</f>
        <v>2294</v>
      </c>
      <c r="K15" s="113">
        <f>IFERROR(INDEX(Minutes_by_use_case!$C$2:$C$9,MATCH($B15,Minutes_by_use_case!$A$2:$A$9,0)),"-")</f>
        <v>2294</v>
      </c>
      <c r="L15" s="113">
        <f>IFERROR(INDEX(Minutes_by_use_case!$C$2:$C$9,MATCH($B15,Minutes_by_use_case!$A$2:$A$9,0)),"-")</f>
        <v>2294</v>
      </c>
      <c r="M15" s="113">
        <f>IFERROR(INDEX(Minutes_by_use_case!$C$2:$C$9,MATCH($B15,Minutes_by_use_case!$A$2:$A$9,0)),"-")</f>
        <v>2294</v>
      </c>
      <c r="N15" s="113">
        <f>IFERROR(INDEX(Minutes_by_use_case!$C$2:$C$9,MATCH($B15,Minutes_by_use_case!$A$2:$A$9,0)),"-")</f>
        <v>2294</v>
      </c>
      <c r="O15" s="113">
        <f>IFERROR(INDEX(Minutes_by_use_case!$C$2:$C$9,MATCH($B15,Minutes_by_use_case!$A$2:$A$9,0)),"-")</f>
        <v>2294</v>
      </c>
      <c r="P15" s="113">
        <f>IFERROR(INDEX(Minutes_by_use_case!$C$2:$C$9,MATCH($B15,Minutes_by_use_case!$A$2:$A$9,0)),"-")</f>
        <v>2294</v>
      </c>
      <c r="Q15" s="113">
        <f>IFERROR(INDEX(Minutes_by_use_case!$C$2:$C$9,MATCH($B15,Minutes_by_use_case!$A$2:$A$9,0)),"-")</f>
        <v>2294</v>
      </c>
      <c r="R15" s="113">
        <f>IFERROR(INDEX(Minutes_by_use_case!$C$2:$C$9,MATCH($B15,Minutes_by_use_case!$A$2:$A$9,0)),"-")</f>
        <v>2294</v>
      </c>
      <c r="S15" s="113">
        <f>IFERROR(INDEX(Minutes_by_use_case!$C$2:$C$9,MATCH($B15,Minutes_by_use_case!$A$2:$A$9,0)),"-")</f>
        <v>2294</v>
      </c>
      <c r="T15" s="113">
        <f>IFERROR(INDEX(Minutes_by_use_case!$C$2:$C$9,MATCH($B15,Minutes_by_use_case!$A$2:$A$9,0)),"-")</f>
        <v>2294</v>
      </c>
      <c r="U15" s="113">
        <f>IFERROR(INDEX(Minutes_by_use_case!$C$2:$C$9,MATCH($B15,Minutes_by_use_case!$A$2:$A$9,0)),"-")</f>
        <v>2294</v>
      </c>
      <c r="V15" s="113">
        <f>IFERROR(INDEX(Minutes_by_use_case!$C$2:$C$9,MATCH($B15,Minutes_by_use_case!$A$2:$A$9,0)),"-")</f>
        <v>2294</v>
      </c>
    </row>
    <row r="16" spans="1:23" x14ac:dyDescent="0.25">
      <c r="A16" s="35" t="s">
        <v>41</v>
      </c>
      <c r="B16" s="35" t="s">
        <v>60</v>
      </c>
      <c r="C16" s="113">
        <f>IFERROR(INDEX(Minutes_by_use_case!$C$2:$C$9,MATCH($B16,Minutes_by_use_case!$A$2:$A$9,0)),"-")</f>
        <v>460.5</v>
      </c>
      <c r="D16" s="113">
        <f>IFERROR(INDEX(Minutes_by_use_case!$C$2:$C$9,MATCH($B16,Minutes_by_use_case!$A$2:$A$9,0)),"-")</f>
        <v>460.5</v>
      </c>
      <c r="E16" s="113">
        <f>IFERROR(INDEX(Minutes_by_use_case!$C$2:$C$9,MATCH($B16,Minutes_by_use_case!$A$2:$A$9,0)),"-")</f>
        <v>460.5</v>
      </c>
      <c r="F16" s="113">
        <f>IFERROR(INDEX(Minutes_by_use_case!$C$2:$C$9,MATCH($B16,Minutes_by_use_case!$A$2:$A$9,0)),"-")</f>
        <v>460.5</v>
      </c>
      <c r="G16" s="113">
        <f>IFERROR(INDEX(Minutes_by_use_case!$C$2:$C$9,MATCH($B16,Minutes_by_use_case!$A$2:$A$9,0)),"-")</f>
        <v>460.5</v>
      </c>
      <c r="H16" s="113">
        <f>IFERROR(INDEX(Minutes_by_use_case!$C$2:$C$9,MATCH($B16,Minutes_by_use_case!$A$2:$A$9,0)),"-")</f>
        <v>460.5</v>
      </c>
      <c r="I16" s="113">
        <f>IFERROR(INDEX(Minutes_by_use_case!$C$2:$C$9,MATCH($B16,Minutes_by_use_case!$A$2:$A$9,0)),"-")</f>
        <v>460.5</v>
      </c>
      <c r="J16" s="113">
        <f>IFERROR(INDEX(Minutes_by_use_case!$C$2:$C$9,MATCH($B16,Minutes_by_use_case!$A$2:$A$9,0)),"-")</f>
        <v>460.5</v>
      </c>
      <c r="K16" s="113">
        <f>IFERROR(INDEX(Minutes_by_use_case!$C$2:$C$9,MATCH($B16,Minutes_by_use_case!$A$2:$A$9,0)),"-")</f>
        <v>460.5</v>
      </c>
      <c r="L16" s="113">
        <f>IFERROR(INDEX(Minutes_by_use_case!$C$2:$C$9,MATCH($B16,Minutes_by_use_case!$A$2:$A$9,0)),"-")</f>
        <v>460.5</v>
      </c>
      <c r="M16" s="113">
        <f>IFERROR(INDEX(Minutes_by_use_case!$C$2:$C$9,MATCH($B16,Minutes_by_use_case!$A$2:$A$9,0)),"-")</f>
        <v>460.5</v>
      </c>
      <c r="N16" s="113">
        <f>IFERROR(INDEX(Minutes_by_use_case!$C$2:$C$9,MATCH($B16,Minutes_by_use_case!$A$2:$A$9,0)),"-")</f>
        <v>460.5</v>
      </c>
      <c r="O16" s="113">
        <f>IFERROR(INDEX(Minutes_by_use_case!$C$2:$C$9,MATCH($B16,Minutes_by_use_case!$A$2:$A$9,0)),"-")</f>
        <v>460.5</v>
      </c>
      <c r="P16" s="113">
        <f>IFERROR(INDEX(Minutes_by_use_case!$C$2:$C$9,MATCH($B16,Minutes_by_use_case!$A$2:$A$9,0)),"-")</f>
        <v>460.5</v>
      </c>
      <c r="Q16" s="113">
        <f>IFERROR(INDEX(Minutes_by_use_case!$C$2:$C$9,MATCH($B16,Minutes_by_use_case!$A$2:$A$9,0)),"-")</f>
        <v>460.5</v>
      </c>
      <c r="R16" s="113">
        <f>IFERROR(INDEX(Minutes_by_use_case!$C$2:$C$9,MATCH($B16,Minutes_by_use_case!$A$2:$A$9,0)),"-")</f>
        <v>460.5</v>
      </c>
      <c r="S16" s="113">
        <f>IFERROR(INDEX(Minutes_by_use_case!$C$2:$C$9,MATCH($B16,Minutes_by_use_case!$A$2:$A$9,0)),"-")</f>
        <v>460.5</v>
      </c>
      <c r="T16" s="113">
        <f>IFERROR(INDEX(Minutes_by_use_case!$C$2:$C$9,MATCH($B16,Minutes_by_use_case!$A$2:$A$9,0)),"-")</f>
        <v>460.5</v>
      </c>
      <c r="U16" s="113">
        <f>IFERROR(INDEX(Minutes_by_use_case!$C$2:$C$9,MATCH($B16,Minutes_by_use_case!$A$2:$A$9,0)),"-")</f>
        <v>460.5</v>
      </c>
      <c r="V16" s="113">
        <f>IFERROR(INDEX(Minutes_by_use_case!$C$2:$C$9,MATCH($B16,Minutes_by_use_case!$A$2:$A$9,0)),"-")</f>
        <v>460.5</v>
      </c>
    </row>
    <row r="17" spans="1:22" x14ac:dyDescent="0.25">
      <c r="A17" s="35" t="s">
        <v>74</v>
      </c>
      <c r="B17" s="35" t="s">
        <v>57</v>
      </c>
      <c r="C17" s="113">
        <f>IFERROR(INDEX(Minutes_by_use_case!$C$2:$C$9,MATCH($B17,Minutes_by_use_case!$A$2:$A$9,0)),"-")</f>
        <v>66700.388888888891</v>
      </c>
      <c r="D17" s="113">
        <f>IFERROR(INDEX(Minutes_by_use_case!$C$2:$C$9,MATCH($B17,Minutes_by_use_case!$A$2:$A$9,0)),"-")</f>
        <v>66700.388888888891</v>
      </c>
      <c r="E17" s="113">
        <f>IFERROR(INDEX(Minutes_by_use_case!$C$2:$C$9,MATCH($B17,Minutes_by_use_case!$A$2:$A$9,0)),"-")</f>
        <v>66700.388888888891</v>
      </c>
      <c r="F17" s="113">
        <f>IFERROR(INDEX(Minutes_by_use_case!$C$2:$C$9,MATCH($B17,Minutes_by_use_case!$A$2:$A$9,0)),"-")</f>
        <v>66700.388888888891</v>
      </c>
      <c r="G17" s="113">
        <f>IFERROR(INDEX(Minutes_by_use_case!$C$2:$C$9,MATCH($B17,Minutes_by_use_case!$A$2:$A$9,0)),"-")</f>
        <v>66700.388888888891</v>
      </c>
      <c r="H17" s="113">
        <f>IFERROR(INDEX(Minutes_by_use_case!$C$2:$C$9,MATCH($B17,Minutes_by_use_case!$A$2:$A$9,0)),"-")</f>
        <v>66700.388888888891</v>
      </c>
      <c r="I17" s="113">
        <f>IFERROR(INDEX(Minutes_by_use_case!$C$2:$C$9,MATCH($B17,Minutes_by_use_case!$A$2:$A$9,0)),"-")</f>
        <v>66700.388888888891</v>
      </c>
      <c r="J17" s="113">
        <f>IFERROR(INDEX(Minutes_by_use_case!$C$2:$C$9,MATCH($B17,Minutes_by_use_case!$A$2:$A$9,0)),"-")</f>
        <v>66700.388888888891</v>
      </c>
      <c r="K17" s="113">
        <f>IFERROR(INDEX(Minutes_by_use_case!$C$2:$C$9,MATCH($B17,Minutes_by_use_case!$A$2:$A$9,0)),"-")</f>
        <v>66700.388888888891</v>
      </c>
      <c r="L17" s="113">
        <f>IFERROR(INDEX(Minutes_by_use_case!$C$2:$C$9,MATCH($B17,Minutes_by_use_case!$A$2:$A$9,0)),"-")</f>
        <v>66700.388888888891</v>
      </c>
      <c r="M17" s="113">
        <f>IFERROR(INDEX(Minutes_by_use_case!$C$2:$C$9,MATCH($B17,Minutes_by_use_case!$A$2:$A$9,0)),"-")</f>
        <v>66700.388888888891</v>
      </c>
      <c r="N17" s="113">
        <f>IFERROR(INDEX(Minutes_by_use_case!$C$2:$C$9,MATCH($B17,Minutes_by_use_case!$A$2:$A$9,0)),"-")</f>
        <v>66700.388888888891</v>
      </c>
      <c r="O17" s="113">
        <f>IFERROR(INDEX(Minutes_by_use_case!$C$2:$C$9,MATCH($B17,Minutes_by_use_case!$A$2:$A$9,0)),"-")</f>
        <v>66700.388888888891</v>
      </c>
      <c r="P17" s="113">
        <f>IFERROR(INDEX(Minutes_by_use_case!$C$2:$C$9,MATCH($B17,Minutes_by_use_case!$A$2:$A$9,0)),"-")</f>
        <v>66700.388888888891</v>
      </c>
      <c r="Q17" s="113">
        <f>IFERROR(INDEX(Minutes_by_use_case!$C$2:$C$9,MATCH($B17,Minutes_by_use_case!$A$2:$A$9,0)),"-")</f>
        <v>66700.388888888891</v>
      </c>
      <c r="R17" s="113">
        <f>IFERROR(INDEX(Minutes_by_use_case!$C$2:$C$9,MATCH($B17,Minutes_by_use_case!$A$2:$A$9,0)),"-")</f>
        <v>66700.388888888891</v>
      </c>
      <c r="S17" s="113">
        <f>IFERROR(INDEX(Minutes_by_use_case!$C$2:$C$9,MATCH($B17,Minutes_by_use_case!$A$2:$A$9,0)),"-")</f>
        <v>66700.388888888891</v>
      </c>
      <c r="T17" s="113">
        <f>IFERROR(INDEX(Minutes_by_use_case!$C$2:$C$9,MATCH($B17,Minutes_by_use_case!$A$2:$A$9,0)),"-")</f>
        <v>66700.388888888891</v>
      </c>
      <c r="U17" s="113">
        <f>IFERROR(INDEX(Minutes_by_use_case!$C$2:$C$9,MATCH($B17,Minutes_by_use_case!$A$2:$A$9,0)),"-")</f>
        <v>66700.388888888891</v>
      </c>
      <c r="V17" s="113">
        <f>IFERROR(INDEX(Minutes_by_use_case!$C$2:$C$9,MATCH($B17,Minutes_by_use_case!$A$2:$A$9,0)),"-")</f>
        <v>66700.388888888891</v>
      </c>
    </row>
    <row r="18" spans="1:22" x14ac:dyDescent="0.25">
      <c r="A18" s="35" t="s">
        <v>75</v>
      </c>
      <c r="B18" s="35" t="s">
        <v>57</v>
      </c>
      <c r="C18" s="113">
        <f>IFERROR(INDEX(Minutes_by_use_case!$C$2:$C$9,MATCH($B18,Minutes_by_use_case!$A$2:$A$9,0)),"-")</f>
        <v>66700.388888888891</v>
      </c>
      <c r="D18" s="113">
        <f>IFERROR(INDEX(Minutes_by_use_case!$C$2:$C$9,MATCH($B18,Minutes_by_use_case!$A$2:$A$9,0)),"-")</f>
        <v>66700.388888888891</v>
      </c>
      <c r="E18" s="113">
        <f>IFERROR(INDEX(Minutes_by_use_case!$C$2:$C$9,MATCH($B18,Minutes_by_use_case!$A$2:$A$9,0)),"-")</f>
        <v>66700.388888888891</v>
      </c>
      <c r="F18" s="113">
        <f>IFERROR(INDEX(Minutes_by_use_case!$C$2:$C$9,MATCH($B18,Minutes_by_use_case!$A$2:$A$9,0)),"-")</f>
        <v>66700.388888888891</v>
      </c>
      <c r="G18" s="113">
        <f>IFERROR(INDEX(Minutes_by_use_case!$C$2:$C$9,MATCH($B18,Minutes_by_use_case!$A$2:$A$9,0)),"-")</f>
        <v>66700.388888888891</v>
      </c>
      <c r="H18" s="113">
        <f>IFERROR(INDEX(Minutes_by_use_case!$C$2:$C$9,MATCH($B18,Minutes_by_use_case!$A$2:$A$9,0)),"-")</f>
        <v>66700.388888888891</v>
      </c>
      <c r="I18" s="113">
        <f>IFERROR(INDEX(Minutes_by_use_case!$C$2:$C$9,MATCH($B18,Minutes_by_use_case!$A$2:$A$9,0)),"-")</f>
        <v>66700.388888888891</v>
      </c>
      <c r="J18" s="113">
        <f>IFERROR(INDEX(Minutes_by_use_case!$C$2:$C$9,MATCH($B18,Minutes_by_use_case!$A$2:$A$9,0)),"-")</f>
        <v>66700.388888888891</v>
      </c>
      <c r="K18" s="113">
        <f>IFERROR(INDEX(Minutes_by_use_case!$C$2:$C$9,MATCH($B18,Minutes_by_use_case!$A$2:$A$9,0)),"-")</f>
        <v>66700.388888888891</v>
      </c>
      <c r="L18" s="113">
        <f>IFERROR(INDEX(Minutes_by_use_case!$C$2:$C$9,MATCH($B18,Minutes_by_use_case!$A$2:$A$9,0)),"-")</f>
        <v>66700.388888888891</v>
      </c>
      <c r="M18" s="113">
        <f>IFERROR(INDEX(Minutes_by_use_case!$C$2:$C$9,MATCH($B18,Minutes_by_use_case!$A$2:$A$9,0)),"-")</f>
        <v>66700.388888888891</v>
      </c>
      <c r="N18" s="113">
        <f>IFERROR(INDEX(Minutes_by_use_case!$C$2:$C$9,MATCH($B18,Minutes_by_use_case!$A$2:$A$9,0)),"-")</f>
        <v>66700.388888888891</v>
      </c>
      <c r="O18" s="113">
        <f>IFERROR(INDEX(Minutes_by_use_case!$C$2:$C$9,MATCH($B18,Minutes_by_use_case!$A$2:$A$9,0)),"-")</f>
        <v>66700.388888888891</v>
      </c>
      <c r="P18" s="113">
        <f>IFERROR(INDEX(Minutes_by_use_case!$C$2:$C$9,MATCH($B18,Minutes_by_use_case!$A$2:$A$9,0)),"-")</f>
        <v>66700.388888888891</v>
      </c>
      <c r="Q18" s="113">
        <f>IFERROR(INDEX(Minutes_by_use_case!$C$2:$C$9,MATCH($B18,Minutes_by_use_case!$A$2:$A$9,0)),"-")</f>
        <v>66700.388888888891</v>
      </c>
      <c r="R18" s="113">
        <f>IFERROR(INDEX(Minutes_by_use_case!$C$2:$C$9,MATCH($B18,Minutes_by_use_case!$A$2:$A$9,0)),"-")</f>
        <v>66700.388888888891</v>
      </c>
      <c r="S18" s="113">
        <f>IFERROR(INDEX(Minutes_by_use_case!$C$2:$C$9,MATCH($B18,Minutes_by_use_case!$A$2:$A$9,0)),"-")</f>
        <v>66700.388888888891</v>
      </c>
      <c r="T18" s="113">
        <f>IFERROR(INDEX(Minutes_by_use_case!$C$2:$C$9,MATCH($B18,Minutes_by_use_case!$A$2:$A$9,0)),"-")</f>
        <v>66700.388888888891</v>
      </c>
      <c r="U18" s="113">
        <f>IFERROR(INDEX(Minutes_by_use_case!$C$2:$C$9,MATCH($B18,Minutes_by_use_case!$A$2:$A$9,0)),"-")</f>
        <v>66700.388888888891</v>
      </c>
      <c r="V18" s="113">
        <f>IFERROR(INDEX(Minutes_by_use_case!$C$2:$C$9,MATCH($B18,Minutes_by_use_case!$A$2:$A$9,0)),"-")</f>
        <v>66700.388888888891</v>
      </c>
    </row>
    <row r="19" spans="1:22" x14ac:dyDescent="0.25">
      <c r="A19" s="35" t="s">
        <v>76</v>
      </c>
      <c r="B19" s="35" t="s">
        <v>57</v>
      </c>
      <c r="C19" s="113">
        <f>IFERROR(INDEX(Minutes_by_use_case!$C$2:$C$9,MATCH($B19,Minutes_by_use_case!$A$2:$A$9,0)),"-")</f>
        <v>66700.388888888891</v>
      </c>
      <c r="D19" s="113">
        <f>IFERROR(INDEX(Minutes_by_use_case!$C$2:$C$9,MATCH($B19,Minutes_by_use_case!$A$2:$A$9,0)),"-")</f>
        <v>66700.388888888891</v>
      </c>
      <c r="E19" s="113">
        <f>IFERROR(INDEX(Minutes_by_use_case!$C$2:$C$9,MATCH($B19,Minutes_by_use_case!$A$2:$A$9,0)),"-")</f>
        <v>66700.388888888891</v>
      </c>
      <c r="F19" s="113">
        <f>IFERROR(INDEX(Minutes_by_use_case!$C$2:$C$9,MATCH($B19,Minutes_by_use_case!$A$2:$A$9,0)),"-")</f>
        <v>66700.388888888891</v>
      </c>
      <c r="G19" s="113">
        <f>IFERROR(INDEX(Minutes_by_use_case!$C$2:$C$9,MATCH($B19,Minutes_by_use_case!$A$2:$A$9,0)),"-")</f>
        <v>66700.388888888891</v>
      </c>
      <c r="H19" s="113">
        <f>IFERROR(INDEX(Minutes_by_use_case!$C$2:$C$9,MATCH($B19,Minutes_by_use_case!$A$2:$A$9,0)),"-")</f>
        <v>66700.388888888891</v>
      </c>
      <c r="I19" s="113">
        <f>IFERROR(INDEX(Minutes_by_use_case!$C$2:$C$9,MATCH($B19,Minutes_by_use_case!$A$2:$A$9,0)),"-")</f>
        <v>66700.388888888891</v>
      </c>
      <c r="J19" s="113">
        <f>IFERROR(INDEX(Minutes_by_use_case!$C$2:$C$9,MATCH($B19,Minutes_by_use_case!$A$2:$A$9,0)),"-")</f>
        <v>66700.388888888891</v>
      </c>
      <c r="K19" s="113">
        <f>IFERROR(INDEX(Minutes_by_use_case!$C$2:$C$9,MATCH($B19,Minutes_by_use_case!$A$2:$A$9,0)),"-")</f>
        <v>66700.388888888891</v>
      </c>
      <c r="L19" s="113">
        <f>IFERROR(INDEX(Minutes_by_use_case!$C$2:$C$9,MATCH($B19,Minutes_by_use_case!$A$2:$A$9,0)),"-")</f>
        <v>66700.388888888891</v>
      </c>
      <c r="M19" s="113">
        <f>IFERROR(INDEX(Minutes_by_use_case!$C$2:$C$9,MATCH($B19,Minutes_by_use_case!$A$2:$A$9,0)),"-")</f>
        <v>66700.388888888891</v>
      </c>
      <c r="N19" s="113">
        <f>IFERROR(INDEX(Minutes_by_use_case!$C$2:$C$9,MATCH($B19,Minutes_by_use_case!$A$2:$A$9,0)),"-")</f>
        <v>66700.388888888891</v>
      </c>
      <c r="O19" s="113">
        <f>IFERROR(INDEX(Minutes_by_use_case!$C$2:$C$9,MATCH($B19,Minutes_by_use_case!$A$2:$A$9,0)),"-")</f>
        <v>66700.388888888891</v>
      </c>
      <c r="P19" s="113">
        <f>IFERROR(INDEX(Minutes_by_use_case!$C$2:$C$9,MATCH($B19,Minutes_by_use_case!$A$2:$A$9,0)),"-")</f>
        <v>66700.388888888891</v>
      </c>
      <c r="Q19" s="113">
        <f>IFERROR(INDEX(Minutes_by_use_case!$C$2:$C$9,MATCH($B19,Minutes_by_use_case!$A$2:$A$9,0)),"-")</f>
        <v>66700.388888888891</v>
      </c>
      <c r="R19" s="113">
        <f>IFERROR(INDEX(Minutes_by_use_case!$C$2:$C$9,MATCH($B19,Minutes_by_use_case!$A$2:$A$9,0)),"-")</f>
        <v>66700.388888888891</v>
      </c>
      <c r="S19" s="113">
        <f>IFERROR(INDEX(Minutes_by_use_case!$C$2:$C$9,MATCH($B19,Minutes_by_use_case!$A$2:$A$9,0)),"-")</f>
        <v>66700.388888888891</v>
      </c>
      <c r="T19" s="113">
        <f>IFERROR(INDEX(Minutes_by_use_case!$C$2:$C$9,MATCH($B19,Minutes_by_use_case!$A$2:$A$9,0)),"-")</f>
        <v>66700.388888888891</v>
      </c>
      <c r="U19" s="113">
        <f>IFERROR(INDEX(Minutes_by_use_case!$C$2:$C$9,MATCH($B19,Minutes_by_use_case!$A$2:$A$9,0)),"-")</f>
        <v>66700.388888888891</v>
      </c>
      <c r="V19" s="113">
        <f>IFERROR(INDEX(Minutes_by_use_case!$C$2:$C$9,MATCH($B19,Minutes_by_use_case!$A$2:$A$9,0)),"-")</f>
        <v>66700.388888888891</v>
      </c>
    </row>
    <row r="20" spans="1:22" x14ac:dyDescent="0.25">
      <c r="A20" s="35" t="s">
        <v>42</v>
      </c>
      <c r="B20" s="35" t="s">
        <v>61</v>
      </c>
      <c r="C20" s="113">
        <f>IFERROR(INDEX(Minutes_by_use_case!$C$2:$C$9,MATCH($B20,Minutes_by_use_case!$A$2:$A$9,0)),"-")</f>
        <v>33739.333333333336</v>
      </c>
      <c r="D20" s="113">
        <f>IFERROR(INDEX(Minutes_by_use_case!$C$2:$C$9,MATCH($B20,Minutes_by_use_case!$A$2:$A$9,0)),"-")</f>
        <v>33739.333333333336</v>
      </c>
      <c r="E20" s="113">
        <f>IFERROR(INDEX(Minutes_by_use_case!$C$2:$C$9,MATCH($B20,Minutes_by_use_case!$A$2:$A$9,0)),"-")</f>
        <v>33739.333333333336</v>
      </c>
      <c r="F20" s="113">
        <f>IFERROR(INDEX(Minutes_by_use_case!$C$2:$C$9,MATCH($B20,Minutes_by_use_case!$A$2:$A$9,0)),"-")</f>
        <v>33739.333333333336</v>
      </c>
      <c r="G20" s="113">
        <f>IFERROR(INDEX(Minutes_by_use_case!$C$2:$C$9,MATCH($B20,Minutes_by_use_case!$A$2:$A$9,0)),"-")</f>
        <v>33739.333333333336</v>
      </c>
      <c r="H20" s="113">
        <f>IFERROR(INDEX(Minutes_by_use_case!$C$2:$C$9,MATCH($B20,Minutes_by_use_case!$A$2:$A$9,0)),"-")</f>
        <v>33739.333333333336</v>
      </c>
      <c r="I20" s="113">
        <f>IFERROR(INDEX(Minutes_by_use_case!$C$2:$C$9,MATCH($B20,Minutes_by_use_case!$A$2:$A$9,0)),"-")</f>
        <v>33739.333333333336</v>
      </c>
      <c r="J20" s="113">
        <f>IFERROR(INDEX(Minutes_by_use_case!$C$2:$C$9,MATCH($B20,Minutes_by_use_case!$A$2:$A$9,0)),"-")</f>
        <v>33739.333333333336</v>
      </c>
      <c r="K20" s="113">
        <f>IFERROR(INDEX(Minutes_by_use_case!$C$2:$C$9,MATCH($B20,Minutes_by_use_case!$A$2:$A$9,0)),"-")</f>
        <v>33739.333333333336</v>
      </c>
      <c r="L20" s="113">
        <f>IFERROR(INDEX(Minutes_by_use_case!$C$2:$C$9,MATCH($B20,Minutes_by_use_case!$A$2:$A$9,0)),"-")</f>
        <v>33739.333333333336</v>
      </c>
      <c r="M20" s="113">
        <f>IFERROR(INDEX(Minutes_by_use_case!$C$2:$C$9,MATCH($B20,Minutes_by_use_case!$A$2:$A$9,0)),"-")</f>
        <v>33739.333333333336</v>
      </c>
      <c r="N20" s="113">
        <f>IFERROR(INDEX(Minutes_by_use_case!$C$2:$C$9,MATCH($B20,Minutes_by_use_case!$A$2:$A$9,0)),"-")</f>
        <v>33739.333333333336</v>
      </c>
      <c r="O20" s="113">
        <f>IFERROR(INDEX(Minutes_by_use_case!$C$2:$C$9,MATCH($B20,Minutes_by_use_case!$A$2:$A$9,0)),"-")</f>
        <v>33739.333333333336</v>
      </c>
      <c r="P20" s="113">
        <f>IFERROR(INDEX(Minutes_by_use_case!$C$2:$C$9,MATCH($B20,Minutes_by_use_case!$A$2:$A$9,0)),"-")</f>
        <v>33739.333333333336</v>
      </c>
      <c r="Q20" s="113">
        <f>IFERROR(INDEX(Minutes_by_use_case!$C$2:$C$9,MATCH($B20,Minutes_by_use_case!$A$2:$A$9,0)),"-")</f>
        <v>33739.333333333336</v>
      </c>
      <c r="R20" s="113">
        <f>IFERROR(INDEX(Minutes_by_use_case!$C$2:$C$9,MATCH($B20,Minutes_by_use_case!$A$2:$A$9,0)),"-")</f>
        <v>33739.333333333336</v>
      </c>
      <c r="S20" s="113">
        <f>IFERROR(INDEX(Minutes_by_use_case!$C$2:$C$9,MATCH($B20,Minutes_by_use_case!$A$2:$A$9,0)),"-")</f>
        <v>33739.333333333336</v>
      </c>
      <c r="T20" s="113">
        <f>IFERROR(INDEX(Minutes_by_use_case!$C$2:$C$9,MATCH($B20,Minutes_by_use_case!$A$2:$A$9,0)),"-")</f>
        <v>33739.333333333336</v>
      </c>
      <c r="U20" s="113">
        <f>IFERROR(INDEX(Minutes_by_use_case!$C$2:$C$9,MATCH($B20,Minutes_by_use_case!$A$2:$A$9,0)),"-")</f>
        <v>33739.333333333336</v>
      </c>
      <c r="V20" s="113">
        <f>IFERROR(INDEX(Minutes_by_use_case!$C$2:$C$9,MATCH($B20,Minutes_by_use_case!$A$2:$A$9,0)),"-")</f>
        <v>33739.333333333336</v>
      </c>
    </row>
    <row r="21" spans="1:22" x14ac:dyDescent="0.25">
      <c r="A21" s="35" t="s">
        <v>77</v>
      </c>
      <c r="B21" s="35" t="s">
        <v>58</v>
      </c>
      <c r="C21" s="113">
        <f>IFERROR(INDEX(Minutes_by_use_case!$C$2:$C$9,MATCH($B21,Minutes_by_use_case!$A$2:$A$9,0)),"-")</f>
        <v>2294</v>
      </c>
      <c r="D21" s="113">
        <f>IFERROR(INDEX(Minutes_by_use_case!$C$2:$C$9,MATCH($B21,Minutes_by_use_case!$A$2:$A$9,0)),"-")</f>
        <v>2294</v>
      </c>
      <c r="E21" s="113">
        <f>IFERROR(INDEX(Minutes_by_use_case!$C$2:$C$9,MATCH($B21,Minutes_by_use_case!$A$2:$A$9,0)),"-")</f>
        <v>2294</v>
      </c>
      <c r="F21" s="113">
        <f>IFERROR(INDEX(Minutes_by_use_case!$C$2:$C$9,MATCH($B21,Minutes_by_use_case!$A$2:$A$9,0)),"-")</f>
        <v>2294</v>
      </c>
      <c r="G21" s="113">
        <f>IFERROR(INDEX(Minutes_by_use_case!$C$2:$C$9,MATCH($B21,Minutes_by_use_case!$A$2:$A$9,0)),"-")</f>
        <v>2294</v>
      </c>
      <c r="H21" s="113">
        <f>IFERROR(INDEX(Minutes_by_use_case!$C$2:$C$9,MATCH($B21,Minutes_by_use_case!$A$2:$A$9,0)),"-")</f>
        <v>2294</v>
      </c>
      <c r="I21" s="113">
        <f>IFERROR(INDEX(Minutes_by_use_case!$C$2:$C$9,MATCH($B21,Minutes_by_use_case!$A$2:$A$9,0)),"-")</f>
        <v>2294</v>
      </c>
      <c r="J21" s="113">
        <f>IFERROR(INDEX(Minutes_by_use_case!$C$2:$C$9,MATCH($B21,Minutes_by_use_case!$A$2:$A$9,0)),"-")</f>
        <v>2294</v>
      </c>
      <c r="K21" s="113">
        <f>IFERROR(INDEX(Minutes_by_use_case!$C$2:$C$9,MATCH($B21,Minutes_by_use_case!$A$2:$A$9,0)),"-")</f>
        <v>2294</v>
      </c>
      <c r="L21" s="113">
        <f>IFERROR(INDEX(Minutes_by_use_case!$C$2:$C$9,MATCH($B21,Minutes_by_use_case!$A$2:$A$9,0)),"-")</f>
        <v>2294</v>
      </c>
      <c r="M21" s="113">
        <f>IFERROR(INDEX(Minutes_by_use_case!$C$2:$C$9,MATCH($B21,Minutes_by_use_case!$A$2:$A$9,0)),"-")</f>
        <v>2294</v>
      </c>
      <c r="N21" s="113">
        <f>IFERROR(INDEX(Minutes_by_use_case!$C$2:$C$9,MATCH($B21,Minutes_by_use_case!$A$2:$A$9,0)),"-")</f>
        <v>2294</v>
      </c>
      <c r="O21" s="113">
        <f>IFERROR(INDEX(Minutes_by_use_case!$C$2:$C$9,MATCH($B21,Minutes_by_use_case!$A$2:$A$9,0)),"-")</f>
        <v>2294</v>
      </c>
      <c r="P21" s="113">
        <f>IFERROR(INDEX(Minutes_by_use_case!$C$2:$C$9,MATCH($B21,Minutes_by_use_case!$A$2:$A$9,0)),"-")</f>
        <v>2294</v>
      </c>
      <c r="Q21" s="113">
        <f>IFERROR(INDEX(Minutes_by_use_case!$C$2:$C$9,MATCH($B21,Minutes_by_use_case!$A$2:$A$9,0)),"-")</f>
        <v>2294</v>
      </c>
      <c r="R21" s="113">
        <f>IFERROR(INDEX(Minutes_by_use_case!$C$2:$C$9,MATCH($B21,Minutes_by_use_case!$A$2:$A$9,0)),"-")</f>
        <v>2294</v>
      </c>
      <c r="S21" s="113">
        <f>IFERROR(INDEX(Minutes_by_use_case!$C$2:$C$9,MATCH($B21,Minutes_by_use_case!$A$2:$A$9,0)),"-")</f>
        <v>2294</v>
      </c>
      <c r="T21" s="113">
        <f>IFERROR(INDEX(Minutes_by_use_case!$C$2:$C$9,MATCH($B21,Minutes_by_use_case!$A$2:$A$9,0)),"-")</f>
        <v>2294</v>
      </c>
      <c r="U21" s="113">
        <f>IFERROR(INDEX(Minutes_by_use_case!$C$2:$C$9,MATCH($B21,Minutes_by_use_case!$A$2:$A$9,0)),"-")</f>
        <v>2294</v>
      </c>
      <c r="V21" s="113">
        <f>IFERROR(INDEX(Minutes_by_use_case!$C$2:$C$9,MATCH($B21,Minutes_by_use_case!$A$2:$A$9,0)),"-")</f>
        <v>2294</v>
      </c>
    </row>
    <row r="22" spans="1:22" x14ac:dyDescent="0.25">
      <c r="A22" s="35" t="s">
        <v>131</v>
      </c>
      <c r="B22" s="35" t="s">
        <v>56</v>
      </c>
      <c r="C22" s="113">
        <f>IFERROR(INDEX(Minutes_by_use_case!$C$2:$C$9,MATCH($B22,Minutes_by_use_case!$A$2:$A$9,0)),"-")</f>
        <v>2364.2857142857142</v>
      </c>
      <c r="D22" s="113">
        <f>IFERROR(INDEX(Minutes_by_use_case!$C$2:$C$9,MATCH($B22,Minutes_by_use_case!$A$2:$A$9,0)),"-")</f>
        <v>2364.2857142857142</v>
      </c>
      <c r="E22" s="113">
        <f>IFERROR(INDEX(Minutes_by_use_case!$C$2:$C$9,MATCH($B22,Minutes_by_use_case!$A$2:$A$9,0)),"-")</f>
        <v>2364.2857142857142</v>
      </c>
      <c r="F22" s="113">
        <f>IFERROR(INDEX(Minutes_by_use_case!$C$2:$C$9,MATCH($B22,Minutes_by_use_case!$A$2:$A$9,0)),"-")</f>
        <v>2364.2857142857142</v>
      </c>
      <c r="G22" s="113">
        <f>IFERROR(INDEX(Minutes_by_use_case!$C$2:$C$9,MATCH($B22,Minutes_by_use_case!$A$2:$A$9,0)),"-")</f>
        <v>2364.2857142857142</v>
      </c>
      <c r="H22" s="113">
        <f>IFERROR(INDEX(Minutes_by_use_case!$C$2:$C$9,MATCH($B22,Minutes_by_use_case!$A$2:$A$9,0)),"-")</f>
        <v>2364.2857142857142</v>
      </c>
      <c r="I22" s="113">
        <f>IFERROR(INDEX(Minutes_by_use_case!$C$2:$C$9,MATCH($B22,Minutes_by_use_case!$A$2:$A$9,0)),"-")</f>
        <v>2364.2857142857142</v>
      </c>
      <c r="J22" s="113">
        <f>IFERROR(INDEX(Minutes_by_use_case!$C$2:$C$9,MATCH($B22,Minutes_by_use_case!$A$2:$A$9,0)),"-")</f>
        <v>2364.2857142857142</v>
      </c>
      <c r="K22" s="113">
        <f>IFERROR(INDEX(Minutes_by_use_case!$C$2:$C$9,MATCH($B22,Minutes_by_use_case!$A$2:$A$9,0)),"-")</f>
        <v>2364.2857142857142</v>
      </c>
      <c r="L22" s="113">
        <f>IFERROR(INDEX(Minutes_by_use_case!$C$2:$C$9,MATCH($B22,Minutes_by_use_case!$A$2:$A$9,0)),"-")</f>
        <v>2364.2857142857142</v>
      </c>
      <c r="M22" s="113">
        <f>IFERROR(INDEX(Minutes_by_use_case!$C$2:$C$9,MATCH($B22,Minutes_by_use_case!$A$2:$A$9,0)),"-")</f>
        <v>2364.2857142857142</v>
      </c>
      <c r="N22" s="113">
        <f>IFERROR(INDEX(Minutes_by_use_case!$C$2:$C$9,MATCH($B22,Minutes_by_use_case!$A$2:$A$9,0)),"-")</f>
        <v>2364.2857142857142</v>
      </c>
      <c r="O22" s="113">
        <f>IFERROR(INDEX(Minutes_by_use_case!$C$2:$C$9,MATCH($B22,Minutes_by_use_case!$A$2:$A$9,0)),"-")</f>
        <v>2364.2857142857142</v>
      </c>
      <c r="P22" s="113">
        <f>IFERROR(INDEX(Minutes_by_use_case!$C$2:$C$9,MATCH($B22,Minutes_by_use_case!$A$2:$A$9,0)),"-")</f>
        <v>2364.2857142857142</v>
      </c>
      <c r="Q22" s="113">
        <f>IFERROR(INDEX(Minutes_by_use_case!$C$2:$C$9,MATCH($B22,Minutes_by_use_case!$A$2:$A$9,0)),"-")</f>
        <v>2364.2857142857142</v>
      </c>
      <c r="R22" s="113">
        <f>IFERROR(INDEX(Minutes_by_use_case!$C$2:$C$9,MATCH($B22,Minutes_by_use_case!$A$2:$A$9,0)),"-")</f>
        <v>2364.2857142857142</v>
      </c>
      <c r="S22" s="113">
        <f>IFERROR(INDEX(Minutes_by_use_case!$C$2:$C$9,MATCH($B22,Minutes_by_use_case!$A$2:$A$9,0)),"-")</f>
        <v>2364.2857142857142</v>
      </c>
      <c r="T22" s="113">
        <f>IFERROR(INDEX(Minutes_by_use_case!$C$2:$C$9,MATCH($B22,Minutes_by_use_case!$A$2:$A$9,0)),"-")</f>
        <v>2364.2857142857142</v>
      </c>
      <c r="U22" s="113">
        <f>IFERROR(INDEX(Minutes_by_use_case!$C$2:$C$9,MATCH($B22,Minutes_by_use_case!$A$2:$A$9,0)),"-")</f>
        <v>2364.2857142857142</v>
      </c>
      <c r="V22" s="113">
        <f>IFERROR(INDEX(Minutes_by_use_case!$C$2:$C$9,MATCH($B22,Minutes_by_use_case!$A$2:$A$9,0)),"-")</f>
        <v>2364.2857142857142</v>
      </c>
    </row>
    <row r="23" spans="1:22" x14ac:dyDescent="0.25">
      <c r="A23" s="35" t="s">
        <v>132</v>
      </c>
      <c r="B23" s="35" t="s">
        <v>56</v>
      </c>
      <c r="C23" s="113">
        <f>IFERROR(INDEX(Minutes_by_use_case!$C$2:$C$9,MATCH($B23,Minutes_by_use_case!$A$2:$A$9,0)),"-")</f>
        <v>2364.2857142857142</v>
      </c>
      <c r="D23" s="113">
        <f>IFERROR(INDEX(Minutes_by_use_case!$C$2:$C$9,MATCH($B23,Minutes_by_use_case!$A$2:$A$9,0)),"-")</f>
        <v>2364.2857142857142</v>
      </c>
      <c r="E23" s="113">
        <f>IFERROR(INDEX(Minutes_by_use_case!$C$2:$C$9,MATCH($B23,Minutes_by_use_case!$A$2:$A$9,0)),"-")</f>
        <v>2364.2857142857142</v>
      </c>
      <c r="F23" s="113">
        <f>IFERROR(INDEX(Minutes_by_use_case!$C$2:$C$9,MATCH($B23,Minutes_by_use_case!$A$2:$A$9,0)),"-")</f>
        <v>2364.2857142857142</v>
      </c>
      <c r="G23" s="113">
        <f>IFERROR(INDEX(Minutes_by_use_case!$C$2:$C$9,MATCH($B23,Minutes_by_use_case!$A$2:$A$9,0)),"-")</f>
        <v>2364.2857142857142</v>
      </c>
      <c r="H23" s="113">
        <f>IFERROR(INDEX(Minutes_by_use_case!$C$2:$C$9,MATCH($B23,Minutes_by_use_case!$A$2:$A$9,0)),"-")</f>
        <v>2364.2857142857142</v>
      </c>
      <c r="I23" s="113">
        <f>IFERROR(INDEX(Minutes_by_use_case!$C$2:$C$9,MATCH($B23,Minutes_by_use_case!$A$2:$A$9,0)),"-")</f>
        <v>2364.2857142857142</v>
      </c>
      <c r="J23" s="113">
        <f>IFERROR(INDEX(Minutes_by_use_case!$C$2:$C$9,MATCH($B23,Minutes_by_use_case!$A$2:$A$9,0)),"-")</f>
        <v>2364.2857142857142</v>
      </c>
      <c r="K23" s="113">
        <f>IFERROR(INDEX(Minutes_by_use_case!$C$2:$C$9,MATCH($B23,Minutes_by_use_case!$A$2:$A$9,0)),"-")</f>
        <v>2364.2857142857142</v>
      </c>
      <c r="L23" s="113">
        <f>IFERROR(INDEX(Minutes_by_use_case!$C$2:$C$9,MATCH($B23,Minutes_by_use_case!$A$2:$A$9,0)),"-")</f>
        <v>2364.2857142857142</v>
      </c>
      <c r="M23" s="113">
        <f>IFERROR(INDEX(Minutes_by_use_case!$C$2:$C$9,MATCH($B23,Minutes_by_use_case!$A$2:$A$9,0)),"-")</f>
        <v>2364.2857142857142</v>
      </c>
      <c r="N23" s="113">
        <f>IFERROR(INDEX(Minutes_by_use_case!$C$2:$C$9,MATCH($B23,Minutes_by_use_case!$A$2:$A$9,0)),"-")</f>
        <v>2364.2857142857142</v>
      </c>
      <c r="O23" s="113">
        <f>IFERROR(INDEX(Minutes_by_use_case!$C$2:$C$9,MATCH($B23,Minutes_by_use_case!$A$2:$A$9,0)),"-")</f>
        <v>2364.2857142857142</v>
      </c>
      <c r="P23" s="113">
        <f>IFERROR(INDEX(Minutes_by_use_case!$C$2:$C$9,MATCH($B23,Minutes_by_use_case!$A$2:$A$9,0)),"-")</f>
        <v>2364.2857142857142</v>
      </c>
      <c r="Q23" s="113">
        <f>IFERROR(INDEX(Minutes_by_use_case!$C$2:$C$9,MATCH($B23,Minutes_by_use_case!$A$2:$A$9,0)),"-")</f>
        <v>2364.2857142857142</v>
      </c>
      <c r="R23" s="113">
        <f>IFERROR(INDEX(Minutes_by_use_case!$C$2:$C$9,MATCH($B23,Minutes_by_use_case!$A$2:$A$9,0)),"-")</f>
        <v>2364.2857142857142</v>
      </c>
      <c r="S23" s="113">
        <f>IFERROR(INDEX(Minutes_by_use_case!$C$2:$C$9,MATCH($B23,Minutes_by_use_case!$A$2:$A$9,0)),"-")</f>
        <v>2364.2857142857142</v>
      </c>
      <c r="T23" s="113">
        <f>IFERROR(INDEX(Minutes_by_use_case!$C$2:$C$9,MATCH($B23,Minutes_by_use_case!$A$2:$A$9,0)),"-")</f>
        <v>2364.2857142857142</v>
      </c>
      <c r="U23" s="113">
        <f>IFERROR(INDEX(Minutes_by_use_case!$C$2:$C$9,MATCH($B23,Minutes_by_use_case!$A$2:$A$9,0)),"-")</f>
        <v>2364.2857142857142</v>
      </c>
      <c r="V23" s="113">
        <f>IFERROR(INDEX(Minutes_by_use_case!$C$2:$C$9,MATCH($B23,Minutes_by_use_case!$A$2:$A$9,0)),"-")</f>
        <v>2364.2857142857142</v>
      </c>
    </row>
    <row r="24" spans="1:22" x14ac:dyDescent="0.25">
      <c r="A24" s="35" t="s">
        <v>133</v>
      </c>
      <c r="B24" s="35" t="s">
        <v>56</v>
      </c>
      <c r="C24" s="113">
        <f>IFERROR(INDEX(Minutes_by_use_case!$C$2:$C$9,MATCH($B24,Minutes_by_use_case!$A$2:$A$9,0)),"-")</f>
        <v>2364.2857142857142</v>
      </c>
      <c r="D24" s="113">
        <f>IFERROR(INDEX(Minutes_by_use_case!$C$2:$C$9,MATCH($B24,Minutes_by_use_case!$A$2:$A$9,0)),"-")</f>
        <v>2364.2857142857142</v>
      </c>
      <c r="E24" s="113">
        <f>IFERROR(INDEX(Minutes_by_use_case!$C$2:$C$9,MATCH($B24,Minutes_by_use_case!$A$2:$A$9,0)),"-")</f>
        <v>2364.2857142857142</v>
      </c>
      <c r="F24" s="113">
        <f>IFERROR(INDEX(Minutes_by_use_case!$C$2:$C$9,MATCH($B24,Minutes_by_use_case!$A$2:$A$9,0)),"-")</f>
        <v>2364.2857142857142</v>
      </c>
      <c r="G24" s="113">
        <f>IFERROR(INDEX(Minutes_by_use_case!$C$2:$C$9,MATCH($B24,Minutes_by_use_case!$A$2:$A$9,0)),"-")</f>
        <v>2364.2857142857142</v>
      </c>
      <c r="H24" s="113">
        <f>IFERROR(INDEX(Minutes_by_use_case!$C$2:$C$9,MATCH($B24,Minutes_by_use_case!$A$2:$A$9,0)),"-")</f>
        <v>2364.2857142857142</v>
      </c>
      <c r="I24" s="113">
        <f>IFERROR(INDEX(Minutes_by_use_case!$C$2:$C$9,MATCH($B24,Minutes_by_use_case!$A$2:$A$9,0)),"-")</f>
        <v>2364.2857142857142</v>
      </c>
      <c r="J24" s="113">
        <f>IFERROR(INDEX(Minutes_by_use_case!$C$2:$C$9,MATCH($B24,Minutes_by_use_case!$A$2:$A$9,0)),"-")</f>
        <v>2364.2857142857142</v>
      </c>
      <c r="K24" s="113">
        <f>IFERROR(INDEX(Minutes_by_use_case!$C$2:$C$9,MATCH($B24,Minutes_by_use_case!$A$2:$A$9,0)),"-")</f>
        <v>2364.2857142857142</v>
      </c>
      <c r="L24" s="113">
        <f>IFERROR(INDEX(Minutes_by_use_case!$C$2:$C$9,MATCH($B24,Minutes_by_use_case!$A$2:$A$9,0)),"-")</f>
        <v>2364.2857142857142</v>
      </c>
      <c r="M24" s="113">
        <f>IFERROR(INDEX(Minutes_by_use_case!$C$2:$C$9,MATCH($B24,Minutes_by_use_case!$A$2:$A$9,0)),"-")</f>
        <v>2364.2857142857142</v>
      </c>
      <c r="N24" s="113">
        <f>IFERROR(INDEX(Minutes_by_use_case!$C$2:$C$9,MATCH($B24,Minutes_by_use_case!$A$2:$A$9,0)),"-")</f>
        <v>2364.2857142857142</v>
      </c>
      <c r="O24" s="113">
        <f>IFERROR(INDEX(Minutes_by_use_case!$C$2:$C$9,MATCH($B24,Minutes_by_use_case!$A$2:$A$9,0)),"-")</f>
        <v>2364.2857142857142</v>
      </c>
      <c r="P24" s="113">
        <f>IFERROR(INDEX(Minutes_by_use_case!$C$2:$C$9,MATCH($B24,Minutes_by_use_case!$A$2:$A$9,0)),"-")</f>
        <v>2364.2857142857142</v>
      </c>
      <c r="Q24" s="113">
        <f>IFERROR(INDEX(Minutes_by_use_case!$C$2:$C$9,MATCH($B24,Minutes_by_use_case!$A$2:$A$9,0)),"-")</f>
        <v>2364.2857142857142</v>
      </c>
      <c r="R24" s="113">
        <f>IFERROR(INDEX(Minutes_by_use_case!$C$2:$C$9,MATCH($B24,Minutes_by_use_case!$A$2:$A$9,0)),"-")</f>
        <v>2364.2857142857142</v>
      </c>
      <c r="S24" s="113">
        <f>IFERROR(INDEX(Minutes_by_use_case!$C$2:$C$9,MATCH($B24,Minutes_by_use_case!$A$2:$A$9,0)),"-")</f>
        <v>2364.2857142857142</v>
      </c>
      <c r="T24" s="113">
        <f>IFERROR(INDEX(Minutes_by_use_case!$C$2:$C$9,MATCH($B24,Minutes_by_use_case!$A$2:$A$9,0)),"-")</f>
        <v>2364.2857142857142</v>
      </c>
      <c r="U24" s="113">
        <f>IFERROR(INDEX(Minutes_by_use_case!$C$2:$C$9,MATCH($B24,Minutes_by_use_case!$A$2:$A$9,0)),"-")</f>
        <v>2364.2857142857142</v>
      </c>
      <c r="V24" s="113">
        <f>IFERROR(INDEX(Minutes_by_use_case!$C$2:$C$9,MATCH($B24,Minutes_by_use_case!$A$2:$A$9,0)),"-")</f>
        <v>2364.2857142857142</v>
      </c>
    </row>
    <row r="25" spans="1:22" x14ac:dyDescent="0.25">
      <c r="A25" s="35" t="s">
        <v>134</v>
      </c>
      <c r="B25" s="35" t="s">
        <v>56</v>
      </c>
      <c r="C25" s="113">
        <f>IFERROR(INDEX(Minutes_by_use_case!$C$2:$C$9,MATCH($B25,Minutes_by_use_case!$A$2:$A$9,0)),"-")</f>
        <v>2364.2857142857142</v>
      </c>
      <c r="D25" s="113">
        <f>IFERROR(INDEX(Minutes_by_use_case!$C$2:$C$9,MATCH($B25,Minutes_by_use_case!$A$2:$A$9,0)),"-")</f>
        <v>2364.2857142857142</v>
      </c>
      <c r="E25" s="113">
        <f>IFERROR(INDEX(Minutes_by_use_case!$C$2:$C$9,MATCH($B25,Minutes_by_use_case!$A$2:$A$9,0)),"-")</f>
        <v>2364.2857142857142</v>
      </c>
      <c r="F25" s="113">
        <f>IFERROR(INDEX(Minutes_by_use_case!$C$2:$C$9,MATCH($B25,Minutes_by_use_case!$A$2:$A$9,0)),"-")</f>
        <v>2364.2857142857142</v>
      </c>
      <c r="G25" s="113">
        <f>IFERROR(INDEX(Minutes_by_use_case!$C$2:$C$9,MATCH($B25,Minutes_by_use_case!$A$2:$A$9,0)),"-")</f>
        <v>2364.2857142857142</v>
      </c>
      <c r="H25" s="113">
        <f>IFERROR(INDEX(Minutes_by_use_case!$C$2:$C$9,MATCH($B25,Minutes_by_use_case!$A$2:$A$9,0)),"-")</f>
        <v>2364.2857142857142</v>
      </c>
      <c r="I25" s="113">
        <f>IFERROR(INDEX(Minutes_by_use_case!$C$2:$C$9,MATCH($B25,Minutes_by_use_case!$A$2:$A$9,0)),"-")</f>
        <v>2364.2857142857142</v>
      </c>
      <c r="J25" s="113">
        <f>IFERROR(INDEX(Minutes_by_use_case!$C$2:$C$9,MATCH($B25,Minutes_by_use_case!$A$2:$A$9,0)),"-")</f>
        <v>2364.2857142857142</v>
      </c>
      <c r="K25" s="113">
        <f>IFERROR(INDEX(Minutes_by_use_case!$C$2:$C$9,MATCH($B25,Minutes_by_use_case!$A$2:$A$9,0)),"-")</f>
        <v>2364.2857142857142</v>
      </c>
      <c r="L25" s="113">
        <f>IFERROR(INDEX(Minutes_by_use_case!$C$2:$C$9,MATCH($B25,Minutes_by_use_case!$A$2:$A$9,0)),"-")</f>
        <v>2364.2857142857142</v>
      </c>
      <c r="M25" s="113">
        <f>IFERROR(INDEX(Minutes_by_use_case!$C$2:$C$9,MATCH($B25,Minutes_by_use_case!$A$2:$A$9,0)),"-")</f>
        <v>2364.2857142857142</v>
      </c>
      <c r="N25" s="113">
        <f>IFERROR(INDEX(Minutes_by_use_case!$C$2:$C$9,MATCH($B25,Minutes_by_use_case!$A$2:$A$9,0)),"-")</f>
        <v>2364.2857142857142</v>
      </c>
      <c r="O25" s="113">
        <f>IFERROR(INDEX(Minutes_by_use_case!$C$2:$C$9,MATCH($B25,Minutes_by_use_case!$A$2:$A$9,0)),"-")</f>
        <v>2364.2857142857142</v>
      </c>
      <c r="P25" s="113">
        <f>IFERROR(INDEX(Minutes_by_use_case!$C$2:$C$9,MATCH($B25,Minutes_by_use_case!$A$2:$A$9,0)),"-")</f>
        <v>2364.2857142857142</v>
      </c>
      <c r="Q25" s="113">
        <f>IFERROR(INDEX(Minutes_by_use_case!$C$2:$C$9,MATCH($B25,Minutes_by_use_case!$A$2:$A$9,0)),"-")</f>
        <v>2364.2857142857142</v>
      </c>
      <c r="R25" s="113">
        <f>IFERROR(INDEX(Minutes_by_use_case!$C$2:$C$9,MATCH($B25,Minutes_by_use_case!$A$2:$A$9,0)),"-")</f>
        <v>2364.2857142857142</v>
      </c>
      <c r="S25" s="113">
        <f>IFERROR(INDEX(Minutes_by_use_case!$C$2:$C$9,MATCH($B25,Minutes_by_use_case!$A$2:$A$9,0)),"-")</f>
        <v>2364.2857142857142</v>
      </c>
      <c r="T25" s="113">
        <f>IFERROR(INDEX(Minutes_by_use_case!$C$2:$C$9,MATCH($B25,Minutes_by_use_case!$A$2:$A$9,0)),"-")</f>
        <v>2364.2857142857142</v>
      </c>
      <c r="U25" s="113">
        <f>IFERROR(INDEX(Minutes_by_use_case!$C$2:$C$9,MATCH($B25,Minutes_by_use_case!$A$2:$A$9,0)),"-")</f>
        <v>2364.2857142857142</v>
      </c>
      <c r="V25" s="113">
        <f>IFERROR(INDEX(Minutes_by_use_case!$C$2:$C$9,MATCH($B25,Minutes_by_use_case!$A$2:$A$9,0)),"-")</f>
        <v>2364.2857142857142</v>
      </c>
    </row>
    <row r="26" spans="1:22" x14ac:dyDescent="0.25">
      <c r="A26" s="35" t="s">
        <v>43</v>
      </c>
      <c r="B26" s="35" t="s">
        <v>61</v>
      </c>
      <c r="C26" s="113">
        <f>IFERROR(INDEX(Minutes_by_use_case!$C$2:$C$9,MATCH($B26,Minutes_by_use_case!$A$2:$A$9,0)),"-")</f>
        <v>33739.333333333336</v>
      </c>
      <c r="D26" s="113">
        <f>IFERROR(INDEX(Minutes_by_use_case!$C$2:$C$9,MATCH($B26,Minutes_by_use_case!$A$2:$A$9,0)),"-")</f>
        <v>33739.333333333336</v>
      </c>
      <c r="E26" s="113">
        <f>IFERROR(INDEX(Minutes_by_use_case!$C$2:$C$9,MATCH($B26,Minutes_by_use_case!$A$2:$A$9,0)),"-")</f>
        <v>33739.333333333336</v>
      </c>
      <c r="F26" s="113">
        <f>IFERROR(INDEX(Minutes_by_use_case!$C$2:$C$9,MATCH($B26,Minutes_by_use_case!$A$2:$A$9,0)),"-")</f>
        <v>33739.333333333336</v>
      </c>
      <c r="G26" s="113">
        <f>IFERROR(INDEX(Minutes_by_use_case!$C$2:$C$9,MATCH($B26,Minutes_by_use_case!$A$2:$A$9,0)),"-")</f>
        <v>33739.333333333336</v>
      </c>
      <c r="H26" s="113">
        <f>IFERROR(INDEX(Minutes_by_use_case!$C$2:$C$9,MATCH($B26,Minutes_by_use_case!$A$2:$A$9,0)),"-")</f>
        <v>33739.333333333336</v>
      </c>
      <c r="I26" s="113">
        <f>IFERROR(INDEX(Minutes_by_use_case!$C$2:$C$9,MATCH($B26,Minutes_by_use_case!$A$2:$A$9,0)),"-")</f>
        <v>33739.333333333336</v>
      </c>
      <c r="J26" s="113">
        <f>IFERROR(INDEX(Minutes_by_use_case!$C$2:$C$9,MATCH($B26,Minutes_by_use_case!$A$2:$A$9,0)),"-")</f>
        <v>33739.333333333336</v>
      </c>
      <c r="K26" s="113">
        <f>IFERROR(INDEX(Minutes_by_use_case!$C$2:$C$9,MATCH($B26,Minutes_by_use_case!$A$2:$A$9,0)),"-")</f>
        <v>33739.333333333336</v>
      </c>
      <c r="L26" s="113">
        <f>IFERROR(INDEX(Minutes_by_use_case!$C$2:$C$9,MATCH($B26,Minutes_by_use_case!$A$2:$A$9,0)),"-")</f>
        <v>33739.333333333336</v>
      </c>
      <c r="M26" s="113">
        <f>IFERROR(INDEX(Minutes_by_use_case!$C$2:$C$9,MATCH($B26,Minutes_by_use_case!$A$2:$A$9,0)),"-")</f>
        <v>33739.333333333336</v>
      </c>
      <c r="N26" s="113">
        <f>IFERROR(INDEX(Minutes_by_use_case!$C$2:$C$9,MATCH($B26,Minutes_by_use_case!$A$2:$A$9,0)),"-")</f>
        <v>33739.333333333336</v>
      </c>
      <c r="O26" s="113">
        <f>IFERROR(INDEX(Minutes_by_use_case!$C$2:$C$9,MATCH($B26,Minutes_by_use_case!$A$2:$A$9,0)),"-")</f>
        <v>33739.333333333336</v>
      </c>
      <c r="P26" s="113">
        <f>IFERROR(INDEX(Minutes_by_use_case!$C$2:$C$9,MATCH($B26,Minutes_by_use_case!$A$2:$A$9,0)),"-")</f>
        <v>33739.333333333336</v>
      </c>
      <c r="Q26" s="113">
        <f>IFERROR(INDEX(Minutes_by_use_case!$C$2:$C$9,MATCH($B26,Minutes_by_use_case!$A$2:$A$9,0)),"-")</f>
        <v>33739.333333333336</v>
      </c>
      <c r="R26" s="113">
        <f>IFERROR(INDEX(Minutes_by_use_case!$C$2:$C$9,MATCH($B26,Minutes_by_use_case!$A$2:$A$9,0)),"-")</f>
        <v>33739.333333333336</v>
      </c>
      <c r="S26" s="113">
        <f>IFERROR(INDEX(Minutes_by_use_case!$C$2:$C$9,MATCH($B26,Minutes_by_use_case!$A$2:$A$9,0)),"-")</f>
        <v>33739.333333333336</v>
      </c>
      <c r="T26" s="113">
        <f>IFERROR(INDEX(Minutes_by_use_case!$C$2:$C$9,MATCH($B26,Minutes_by_use_case!$A$2:$A$9,0)),"-")</f>
        <v>33739.333333333336</v>
      </c>
      <c r="U26" s="113">
        <f>IFERROR(INDEX(Minutes_by_use_case!$C$2:$C$9,MATCH($B26,Minutes_by_use_case!$A$2:$A$9,0)),"-")</f>
        <v>33739.333333333336</v>
      </c>
      <c r="V26" s="113">
        <f>IFERROR(INDEX(Minutes_by_use_case!$C$2:$C$9,MATCH($B26,Minutes_by_use_case!$A$2:$A$9,0)),"-")</f>
        <v>33739.333333333336</v>
      </c>
    </row>
    <row r="27" spans="1:22" x14ac:dyDescent="0.25">
      <c r="A27" s="35" t="s">
        <v>44</v>
      </c>
      <c r="B27" s="35" t="s">
        <v>57</v>
      </c>
      <c r="C27" s="113">
        <f>IFERROR(INDEX(Minutes_by_use_case!$C$2:$C$9,MATCH($B27,Minutes_by_use_case!$A$2:$A$9,0)),"-")</f>
        <v>66700.388888888891</v>
      </c>
      <c r="D27" s="113">
        <f>IFERROR(INDEX(Minutes_by_use_case!$C$2:$C$9,MATCH($B27,Minutes_by_use_case!$A$2:$A$9,0)),"-")</f>
        <v>66700.388888888891</v>
      </c>
      <c r="E27" s="113">
        <f>IFERROR(INDEX(Minutes_by_use_case!$C$2:$C$9,MATCH($B27,Minutes_by_use_case!$A$2:$A$9,0)),"-")</f>
        <v>66700.388888888891</v>
      </c>
      <c r="F27" s="113">
        <f>IFERROR(INDEX(Minutes_by_use_case!$C$2:$C$9,MATCH($B27,Minutes_by_use_case!$A$2:$A$9,0)),"-")</f>
        <v>66700.388888888891</v>
      </c>
      <c r="G27" s="113">
        <f>IFERROR(INDEX(Minutes_by_use_case!$C$2:$C$9,MATCH($B27,Minutes_by_use_case!$A$2:$A$9,0)),"-")</f>
        <v>66700.388888888891</v>
      </c>
      <c r="H27" s="113">
        <f>IFERROR(INDEX(Minutes_by_use_case!$C$2:$C$9,MATCH($B27,Minutes_by_use_case!$A$2:$A$9,0)),"-")</f>
        <v>66700.388888888891</v>
      </c>
      <c r="I27" s="113">
        <f>IFERROR(INDEX(Minutes_by_use_case!$C$2:$C$9,MATCH($B27,Minutes_by_use_case!$A$2:$A$9,0)),"-")</f>
        <v>66700.388888888891</v>
      </c>
      <c r="J27" s="113">
        <f>IFERROR(INDEX(Minutes_by_use_case!$C$2:$C$9,MATCH($B27,Minutes_by_use_case!$A$2:$A$9,0)),"-")</f>
        <v>66700.388888888891</v>
      </c>
      <c r="K27" s="113">
        <f>IFERROR(INDEX(Minutes_by_use_case!$C$2:$C$9,MATCH($B27,Minutes_by_use_case!$A$2:$A$9,0)),"-")</f>
        <v>66700.388888888891</v>
      </c>
      <c r="L27" s="113">
        <f>IFERROR(INDEX(Minutes_by_use_case!$C$2:$C$9,MATCH($B27,Minutes_by_use_case!$A$2:$A$9,0)),"-")</f>
        <v>66700.388888888891</v>
      </c>
      <c r="M27" s="113">
        <f>IFERROR(INDEX(Minutes_by_use_case!$C$2:$C$9,MATCH($B27,Minutes_by_use_case!$A$2:$A$9,0)),"-")</f>
        <v>66700.388888888891</v>
      </c>
      <c r="N27" s="113">
        <f>IFERROR(INDEX(Minutes_by_use_case!$C$2:$C$9,MATCH($B27,Minutes_by_use_case!$A$2:$A$9,0)),"-")</f>
        <v>66700.388888888891</v>
      </c>
      <c r="O27" s="113">
        <f>IFERROR(INDEX(Minutes_by_use_case!$C$2:$C$9,MATCH($B27,Minutes_by_use_case!$A$2:$A$9,0)),"-")</f>
        <v>66700.388888888891</v>
      </c>
      <c r="P27" s="113">
        <f>IFERROR(INDEX(Minutes_by_use_case!$C$2:$C$9,MATCH($B27,Minutes_by_use_case!$A$2:$A$9,0)),"-")</f>
        <v>66700.388888888891</v>
      </c>
      <c r="Q27" s="113">
        <f>IFERROR(INDEX(Minutes_by_use_case!$C$2:$C$9,MATCH($B27,Minutes_by_use_case!$A$2:$A$9,0)),"-")</f>
        <v>66700.388888888891</v>
      </c>
      <c r="R27" s="113">
        <f>IFERROR(INDEX(Minutes_by_use_case!$C$2:$C$9,MATCH($B27,Minutes_by_use_case!$A$2:$A$9,0)),"-")</f>
        <v>66700.388888888891</v>
      </c>
      <c r="S27" s="113">
        <f>IFERROR(INDEX(Minutes_by_use_case!$C$2:$C$9,MATCH($B27,Minutes_by_use_case!$A$2:$A$9,0)),"-")</f>
        <v>66700.388888888891</v>
      </c>
      <c r="T27" s="113">
        <f>IFERROR(INDEX(Minutes_by_use_case!$C$2:$C$9,MATCH($B27,Minutes_by_use_case!$A$2:$A$9,0)),"-")</f>
        <v>66700.388888888891</v>
      </c>
      <c r="U27" s="113">
        <f>IFERROR(INDEX(Minutes_by_use_case!$C$2:$C$9,MATCH($B27,Minutes_by_use_case!$A$2:$A$9,0)),"-")</f>
        <v>66700.388888888891</v>
      </c>
      <c r="V27" s="113">
        <f>IFERROR(INDEX(Minutes_by_use_case!$C$2:$C$9,MATCH($B27,Minutes_by_use_case!$A$2:$A$9,0)),"-")</f>
        <v>66700.388888888891</v>
      </c>
    </row>
    <row r="28" spans="1:22" x14ac:dyDescent="0.25">
      <c r="A28" s="35" t="s">
        <v>78</v>
      </c>
      <c r="B28" s="35" t="s">
        <v>57</v>
      </c>
      <c r="C28" s="113">
        <f>IFERROR(INDEX(Minutes_by_use_case!$C$2:$C$9,MATCH($B28,Minutes_by_use_case!$A$2:$A$9,0)),"-")</f>
        <v>66700.388888888891</v>
      </c>
      <c r="D28" s="113">
        <f>IFERROR(INDEX(Minutes_by_use_case!$C$2:$C$9,MATCH($B28,Minutes_by_use_case!$A$2:$A$9,0)),"-")</f>
        <v>66700.388888888891</v>
      </c>
      <c r="E28" s="113">
        <f>IFERROR(INDEX(Minutes_by_use_case!$C$2:$C$9,MATCH($B28,Minutes_by_use_case!$A$2:$A$9,0)),"-")</f>
        <v>66700.388888888891</v>
      </c>
      <c r="F28" s="113">
        <f>IFERROR(INDEX(Minutes_by_use_case!$C$2:$C$9,MATCH($B28,Minutes_by_use_case!$A$2:$A$9,0)),"-")</f>
        <v>66700.388888888891</v>
      </c>
      <c r="G28" s="113">
        <f>IFERROR(INDEX(Minutes_by_use_case!$C$2:$C$9,MATCH($B28,Minutes_by_use_case!$A$2:$A$9,0)),"-")</f>
        <v>66700.388888888891</v>
      </c>
      <c r="H28" s="113">
        <f>IFERROR(INDEX(Minutes_by_use_case!$C$2:$C$9,MATCH($B28,Minutes_by_use_case!$A$2:$A$9,0)),"-")</f>
        <v>66700.388888888891</v>
      </c>
      <c r="I28" s="113">
        <f>IFERROR(INDEX(Minutes_by_use_case!$C$2:$C$9,MATCH($B28,Minutes_by_use_case!$A$2:$A$9,0)),"-")</f>
        <v>66700.388888888891</v>
      </c>
      <c r="J28" s="113">
        <f>IFERROR(INDEX(Minutes_by_use_case!$C$2:$C$9,MATCH($B28,Minutes_by_use_case!$A$2:$A$9,0)),"-")</f>
        <v>66700.388888888891</v>
      </c>
      <c r="K28" s="113">
        <f>IFERROR(INDEX(Minutes_by_use_case!$C$2:$C$9,MATCH($B28,Minutes_by_use_case!$A$2:$A$9,0)),"-")</f>
        <v>66700.388888888891</v>
      </c>
      <c r="L28" s="113">
        <f>IFERROR(INDEX(Minutes_by_use_case!$C$2:$C$9,MATCH($B28,Minutes_by_use_case!$A$2:$A$9,0)),"-")</f>
        <v>66700.388888888891</v>
      </c>
      <c r="M28" s="113">
        <f>IFERROR(INDEX(Minutes_by_use_case!$C$2:$C$9,MATCH($B28,Minutes_by_use_case!$A$2:$A$9,0)),"-")</f>
        <v>66700.388888888891</v>
      </c>
      <c r="N28" s="113">
        <f>IFERROR(INDEX(Minutes_by_use_case!$C$2:$C$9,MATCH($B28,Minutes_by_use_case!$A$2:$A$9,0)),"-")</f>
        <v>66700.388888888891</v>
      </c>
      <c r="O28" s="113">
        <f>IFERROR(INDEX(Minutes_by_use_case!$C$2:$C$9,MATCH($B28,Minutes_by_use_case!$A$2:$A$9,0)),"-")</f>
        <v>66700.388888888891</v>
      </c>
      <c r="P28" s="113">
        <f>IFERROR(INDEX(Minutes_by_use_case!$C$2:$C$9,MATCH($B28,Minutes_by_use_case!$A$2:$A$9,0)),"-")</f>
        <v>66700.388888888891</v>
      </c>
      <c r="Q28" s="113">
        <f>IFERROR(INDEX(Minutes_by_use_case!$C$2:$C$9,MATCH($B28,Minutes_by_use_case!$A$2:$A$9,0)),"-")</f>
        <v>66700.388888888891</v>
      </c>
      <c r="R28" s="113">
        <f>IFERROR(INDEX(Minutes_by_use_case!$C$2:$C$9,MATCH($B28,Minutes_by_use_case!$A$2:$A$9,0)),"-")</f>
        <v>66700.388888888891</v>
      </c>
      <c r="S28" s="113">
        <f>IFERROR(INDEX(Minutes_by_use_case!$C$2:$C$9,MATCH($B28,Minutes_by_use_case!$A$2:$A$9,0)),"-")</f>
        <v>66700.388888888891</v>
      </c>
      <c r="T28" s="113">
        <f>IFERROR(INDEX(Minutes_by_use_case!$C$2:$C$9,MATCH($B28,Minutes_by_use_case!$A$2:$A$9,0)),"-")</f>
        <v>66700.388888888891</v>
      </c>
      <c r="U28" s="113">
        <f>IFERROR(INDEX(Minutes_by_use_case!$C$2:$C$9,MATCH($B28,Minutes_by_use_case!$A$2:$A$9,0)),"-")</f>
        <v>66700.388888888891</v>
      </c>
      <c r="V28" s="113">
        <f>IFERROR(INDEX(Minutes_by_use_case!$C$2:$C$9,MATCH($B28,Minutes_by_use_case!$A$2:$A$9,0)),"-")</f>
        <v>66700.388888888891</v>
      </c>
    </row>
    <row r="29" spans="1:22" x14ac:dyDescent="0.25">
      <c r="A29" s="35" t="s">
        <v>45</v>
      </c>
      <c r="B29" s="35" t="s">
        <v>57</v>
      </c>
      <c r="C29" s="113">
        <f>IFERROR(INDEX(Minutes_by_use_case!$C$2:$C$9,MATCH($B29,Minutes_by_use_case!$A$2:$A$9,0)),"-")</f>
        <v>66700.388888888891</v>
      </c>
      <c r="D29" s="113">
        <f>IFERROR(INDEX(Minutes_by_use_case!$C$2:$C$9,MATCH($B29,Minutes_by_use_case!$A$2:$A$9,0)),"-")</f>
        <v>66700.388888888891</v>
      </c>
      <c r="E29" s="113">
        <f>IFERROR(INDEX(Minutes_by_use_case!$C$2:$C$9,MATCH($B29,Minutes_by_use_case!$A$2:$A$9,0)),"-")</f>
        <v>66700.388888888891</v>
      </c>
      <c r="F29" s="113">
        <f>IFERROR(INDEX(Minutes_by_use_case!$C$2:$C$9,MATCH($B29,Minutes_by_use_case!$A$2:$A$9,0)),"-")</f>
        <v>66700.388888888891</v>
      </c>
      <c r="G29" s="113">
        <f>IFERROR(INDEX(Minutes_by_use_case!$C$2:$C$9,MATCH($B29,Minutes_by_use_case!$A$2:$A$9,0)),"-")</f>
        <v>66700.388888888891</v>
      </c>
      <c r="H29" s="113">
        <f>IFERROR(INDEX(Minutes_by_use_case!$C$2:$C$9,MATCH($B29,Minutes_by_use_case!$A$2:$A$9,0)),"-")</f>
        <v>66700.388888888891</v>
      </c>
      <c r="I29" s="113">
        <f>IFERROR(INDEX(Minutes_by_use_case!$C$2:$C$9,MATCH($B29,Minutes_by_use_case!$A$2:$A$9,0)),"-")</f>
        <v>66700.388888888891</v>
      </c>
      <c r="J29" s="113">
        <f>IFERROR(INDEX(Minutes_by_use_case!$C$2:$C$9,MATCH($B29,Minutes_by_use_case!$A$2:$A$9,0)),"-")</f>
        <v>66700.388888888891</v>
      </c>
      <c r="K29" s="113">
        <f>IFERROR(INDEX(Minutes_by_use_case!$C$2:$C$9,MATCH($B29,Minutes_by_use_case!$A$2:$A$9,0)),"-")</f>
        <v>66700.388888888891</v>
      </c>
      <c r="L29" s="113">
        <f>IFERROR(INDEX(Minutes_by_use_case!$C$2:$C$9,MATCH($B29,Minutes_by_use_case!$A$2:$A$9,0)),"-")</f>
        <v>66700.388888888891</v>
      </c>
      <c r="M29" s="113">
        <f>IFERROR(INDEX(Minutes_by_use_case!$C$2:$C$9,MATCH($B29,Minutes_by_use_case!$A$2:$A$9,0)),"-")</f>
        <v>66700.388888888891</v>
      </c>
      <c r="N29" s="113">
        <f>IFERROR(INDEX(Minutes_by_use_case!$C$2:$C$9,MATCH($B29,Minutes_by_use_case!$A$2:$A$9,0)),"-")</f>
        <v>66700.388888888891</v>
      </c>
      <c r="O29" s="113">
        <f>IFERROR(INDEX(Minutes_by_use_case!$C$2:$C$9,MATCH($B29,Minutes_by_use_case!$A$2:$A$9,0)),"-")</f>
        <v>66700.388888888891</v>
      </c>
      <c r="P29" s="113">
        <f>IFERROR(INDEX(Minutes_by_use_case!$C$2:$C$9,MATCH($B29,Minutes_by_use_case!$A$2:$A$9,0)),"-")</f>
        <v>66700.388888888891</v>
      </c>
      <c r="Q29" s="113">
        <f>IFERROR(INDEX(Minutes_by_use_case!$C$2:$C$9,MATCH($B29,Minutes_by_use_case!$A$2:$A$9,0)),"-")</f>
        <v>66700.388888888891</v>
      </c>
      <c r="R29" s="113">
        <f>IFERROR(INDEX(Minutes_by_use_case!$C$2:$C$9,MATCH($B29,Minutes_by_use_case!$A$2:$A$9,0)),"-")</f>
        <v>66700.388888888891</v>
      </c>
      <c r="S29" s="113">
        <f>IFERROR(INDEX(Minutes_by_use_case!$C$2:$C$9,MATCH($B29,Minutes_by_use_case!$A$2:$A$9,0)),"-")</f>
        <v>66700.388888888891</v>
      </c>
      <c r="T29" s="113">
        <f>IFERROR(INDEX(Minutes_by_use_case!$C$2:$C$9,MATCH($B29,Minutes_by_use_case!$A$2:$A$9,0)),"-")</f>
        <v>66700.388888888891</v>
      </c>
      <c r="U29" s="113">
        <f>IFERROR(INDEX(Minutes_by_use_case!$C$2:$C$9,MATCH($B29,Minutes_by_use_case!$A$2:$A$9,0)),"-")</f>
        <v>66700.388888888891</v>
      </c>
      <c r="V29" s="113">
        <f>IFERROR(INDEX(Minutes_by_use_case!$C$2:$C$9,MATCH($B29,Minutes_by_use_case!$A$2:$A$9,0)),"-")</f>
        <v>66700.388888888891</v>
      </c>
    </row>
    <row r="30" spans="1:22" x14ac:dyDescent="0.25">
      <c r="A30" s="35" t="s">
        <v>46</v>
      </c>
      <c r="B30" s="35" t="s">
        <v>59</v>
      </c>
      <c r="C30" s="113">
        <f>IFERROR(INDEX(Minutes_by_use_case!$C$2:$C$9,MATCH($B30,Minutes_by_use_case!$A$2:$A$9,0)),"-")</f>
        <v>114879</v>
      </c>
      <c r="D30" s="113">
        <f>IFERROR(INDEX(Minutes_by_use_case!$C$2:$C$9,MATCH($B30,Minutes_by_use_case!$A$2:$A$9,0)),"-")</f>
        <v>114879</v>
      </c>
      <c r="E30" s="113">
        <f>IFERROR(INDEX(Minutes_by_use_case!$C$2:$C$9,MATCH($B30,Minutes_by_use_case!$A$2:$A$9,0)),"-")</f>
        <v>114879</v>
      </c>
      <c r="F30" s="113">
        <f>IFERROR(INDEX(Minutes_by_use_case!$C$2:$C$9,MATCH($B30,Minutes_by_use_case!$A$2:$A$9,0)),"-")</f>
        <v>114879</v>
      </c>
      <c r="G30" s="113">
        <f>IFERROR(INDEX(Minutes_by_use_case!$C$2:$C$9,MATCH($B30,Minutes_by_use_case!$A$2:$A$9,0)),"-")</f>
        <v>114879</v>
      </c>
      <c r="H30" s="113">
        <f>IFERROR(INDEX(Minutes_by_use_case!$C$2:$C$9,MATCH($B30,Minutes_by_use_case!$A$2:$A$9,0)),"-")</f>
        <v>114879</v>
      </c>
      <c r="I30" s="113">
        <f>IFERROR(INDEX(Minutes_by_use_case!$C$2:$C$9,MATCH($B30,Minutes_by_use_case!$A$2:$A$9,0)),"-")</f>
        <v>114879</v>
      </c>
      <c r="J30" s="113">
        <f>IFERROR(INDEX(Minutes_by_use_case!$C$2:$C$9,MATCH($B30,Minutes_by_use_case!$A$2:$A$9,0)),"-")</f>
        <v>114879</v>
      </c>
      <c r="K30" s="113">
        <f>IFERROR(INDEX(Minutes_by_use_case!$C$2:$C$9,MATCH($B30,Minutes_by_use_case!$A$2:$A$9,0)),"-")</f>
        <v>114879</v>
      </c>
      <c r="L30" s="113">
        <f>IFERROR(INDEX(Minutes_by_use_case!$C$2:$C$9,MATCH($B30,Minutes_by_use_case!$A$2:$A$9,0)),"-")</f>
        <v>114879</v>
      </c>
      <c r="M30" s="113">
        <f>IFERROR(INDEX(Minutes_by_use_case!$C$2:$C$9,MATCH($B30,Minutes_by_use_case!$A$2:$A$9,0)),"-")</f>
        <v>114879</v>
      </c>
      <c r="N30" s="113">
        <f>IFERROR(INDEX(Minutes_by_use_case!$C$2:$C$9,MATCH($B30,Minutes_by_use_case!$A$2:$A$9,0)),"-")</f>
        <v>114879</v>
      </c>
      <c r="O30" s="113">
        <f>IFERROR(INDEX(Minutes_by_use_case!$C$2:$C$9,MATCH($B30,Minutes_by_use_case!$A$2:$A$9,0)),"-")</f>
        <v>114879</v>
      </c>
      <c r="P30" s="113">
        <f>IFERROR(INDEX(Minutes_by_use_case!$C$2:$C$9,MATCH($B30,Minutes_by_use_case!$A$2:$A$9,0)),"-")</f>
        <v>114879</v>
      </c>
      <c r="Q30" s="113">
        <f>IFERROR(INDEX(Minutes_by_use_case!$C$2:$C$9,MATCH($B30,Minutes_by_use_case!$A$2:$A$9,0)),"-")</f>
        <v>114879</v>
      </c>
      <c r="R30" s="113">
        <f>IFERROR(INDEX(Minutes_by_use_case!$C$2:$C$9,MATCH($B30,Minutes_by_use_case!$A$2:$A$9,0)),"-")</f>
        <v>114879</v>
      </c>
      <c r="S30" s="113">
        <f>IFERROR(INDEX(Minutes_by_use_case!$C$2:$C$9,MATCH($B30,Minutes_by_use_case!$A$2:$A$9,0)),"-")</f>
        <v>114879</v>
      </c>
      <c r="T30" s="113">
        <f>IFERROR(INDEX(Minutes_by_use_case!$C$2:$C$9,MATCH($B30,Minutes_by_use_case!$A$2:$A$9,0)),"-")</f>
        <v>114879</v>
      </c>
      <c r="U30" s="113">
        <f>IFERROR(INDEX(Minutes_by_use_case!$C$2:$C$9,MATCH($B30,Minutes_by_use_case!$A$2:$A$9,0)),"-")</f>
        <v>114879</v>
      </c>
      <c r="V30" s="113">
        <f>IFERROR(INDEX(Minutes_by_use_case!$C$2:$C$9,MATCH($B30,Minutes_by_use_case!$A$2:$A$9,0)),"-")</f>
        <v>114879</v>
      </c>
    </row>
    <row r="31" spans="1:22" x14ac:dyDescent="0.25">
      <c r="A31" s="35" t="s">
        <v>70</v>
      </c>
      <c r="B31" s="35" t="s">
        <v>59</v>
      </c>
      <c r="C31" s="113">
        <f>IFERROR(INDEX(Minutes_by_use_case!$C$2:$C$9,MATCH($B31,Minutes_by_use_case!$A$2:$A$9,0)),"-")</f>
        <v>114879</v>
      </c>
      <c r="D31" s="113">
        <f>IFERROR(INDEX(Minutes_by_use_case!$C$2:$C$9,MATCH($B31,Minutes_by_use_case!$A$2:$A$9,0)),"-")</f>
        <v>114879</v>
      </c>
      <c r="E31" s="113">
        <f>IFERROR(INDEX(Minutes_by_use_case!$C$2:$C$9,MATCH($B31,Minutes_by_use_case!$A$2:$A$9,0)),"-")</f>
        <v>114879</v>
      </c>
      <c r="F31" s="113">
        <f>IFERROR(INDEX(Minutes_by_use_case!$C$2:$C$9,MATCH($B31,Minutes_by_use_case!$A$2:$A$9,0)),"-")</f>
        <v>114879</v>
      </c>
      <c r="G31" s="113">
        <f>IFERROR(INDEX(Minutes_by_use_case!$C$2:$C$9,MATCH($B31,Minutes_by_use_case!$A$2:$A$9,0)),"-")</f>
        <v>114879</v>
      </c>
      <c r="H31" s="113">
        <f>IFERROR(INDEX(Minutes_by_use_case!$C$2:$C$9,MATCH($B31,Minutes_by_use_case!$A$2:$A$9,0)),"-")</f>
        <v>114879</v>
      </c>
      <c r="I31" s="113">
        <f>IFERROR(INDEX(Minutes_by_use_case!$C$2:$C$9,MATCH($B31,Minutes_by_use_case!$A$2:$A$9,0)),"-")</f>
        <v>114879</v>
      </c>
      <c r="J31" s="113">
        <f>IFERROR(INDEX(Minutes_by_use_case!$C$2:$C$9,MATCH($B31,Minutes_by_use_case!$A$2:$A$9,0)),"-")</f>
        <v>114879</v>
      </c>
      <c r="K31" s="113">
        <f>IFERROR(INDEX(Minutes_by_use_case!$C$2:$C$9,MATCH($B31,Minutes_by_use_case!$A$2:$A$9,0)),"-")</f>
        <v>114879</v>
      </c>
      <c r="L31" s="113">
        <f>IFERROR(INDEX(Minutes_by_use_case!$C$2:$C$9,MATCH($B31,Minutes_by_use_case!$A$2:$A$9,0)),"-")</f>
        <v>114879</v>
      </c>
      <c r="M31" s="113">
        <f>IFERROR(INDEX(Minutes_by_use_case!$C$2:$C$9,MATCH($B31,Minutes_by_use_case!$A$2:$A$9,0)),"-")</f>
        <v>114879</v>
      </c>
      <c r="N31" s="113">
        <f>IFERROR(INDEX(Minutes_by_use_case!$C$2:$C$9,MATCH($B31,Minutes_by_use_case!$A$2:$A$9,0)),"-")</f>
        <v>114879</v>
      </c>
      <c r="O31" s="113">
        <f>IFERROR(INDEX(Minutes_by_use_case!$C$2:$C$9,MATCH($B31,Minutes_by_use_case!$A$2:$A$9,0)),"-")</f>
        <v>114879</v>
      </c>
      <c r="P31" s="113">
        <f>IFERROR(INDEX(Minutes_by_use_case!$C$2:$C$9,MATCH($B31,Minutes_by_use_case!$A$2:$A$9,0)),"-")</f>
        <v>114879</v>
      </c>
      <c r="Q31" s="113">
        <f>IFERROR(INDEX(Minutes_by_use_case!$C$2:$C$9,MATCH($B31,Minutes_by_use_case!$A$2:$A$9,0)),"-")</f>
        <v>114879</v>
      </c>
      <c r="R31" s="113">
        <f>IFERROR(INDEX(Minutes_by_use_case!$C$2:$C$9,MATCH($B31,Minutes_by_use_case!$A$2:$A$9,0)),"-")</f>
        <v>114879</v>
      </c>
      <c r="S31" s="113">
        <f>IFERROR(INDEX(Minutes_by_use_case!$C$2:$C$9,MATCH($B31,Minutes_by_use_case!$A$2:$A$9,0)),"-")</f>
        <v>114879</v>
      </c>
      <c r="T31" s="113">
        <f>IFERROR(INDEX(Minutes_by_use_case!$C$2:$C$9,MATCH($B31,Minutes_by_use_case!$A$2:$A$9,0)),"-")</f>
        <v>114879</v>
      </c>
      <c r="U31" s="113">
        <f>IFERROR(INDEX(Minutes_by_use_case!$C$2:$C$9,MATCH($B31,Minutes_by_use_case!$A$2:$A$9,0)),"-")</f>
        <v>114879</v>
      </c>
      <c r="V31" s="113">
        <f>IFERROR(INDEX(Minutes_by_use_case!$C$2:$C$9,MATCH($B31,Minutes_by_use_case!$A$2:$A$9,0)),"-")</f>
        <v>114879</v>
      </c>
    </row>
    <row r="32" spans="1:22" x14ac:dyDescent="0.25">
      <c r="A32" s="35" t="s">
        <v>47</v>
      </c>
      <c r="B32" s="35" t="s">
        <v>64</v>
      </c>
      <c r="C32" s="113" t="str">
        <f>IFERROR(INDEX(Minutes_by_use_case!$C$2:$C$9,MATCH($B32,Minutes_by_use_case!$A$2:$A$9,0)),"-")</f>
        <v>-</v>
      </c>
      <c r="D32" s="113" t="str">
        <f>IFERROR(INDEX(Minutes_by_use_case!$C$2:$C$9,MATCH($B32,Minutes_by_use_case!$A$2:$A$9,0)),"-")</f>
        <v>-</v>
      </c>
      <c r="E32" s="113" t="str">
        <f>IFERROR(INDEX(Minutes_by_use_case!$C$2:$C$9,MATCH($B32,Minutes_by_use_case!$A$2:$A$9,0)),"-")</f>
        <v>-</v>
      </c>
      <c r="F32" s="113" t="str">
        <f>IFERROR(INDEX(Minutes_by_use_case!$C$2:$C$9,MATCH($B32,Minutes_by_use_case!$A$2:$A$9,0)),"-")</f>
        <v>-</v>
      </c>
      <c r="G32" s="113" t="str">
        <f>IFERROR(INDEX(Minutes_by_use_case!$C$2:$C$9,MATCH($B32,Minutes_by_use_case!$A$2:$A$9,0)),"-")</f>
        <v>-</v>
      </c>
      <c r="H32" s="113" t="str">
        <f>IFERROR(INDEX(Minutes_by_use_case!$C$2:$C$9,MATCH($B32,Minutes_by_use_case!$A$2:$A$9,0)),"-")</f>
        <v>-</v>
      </c>
      <c r="I32" s="113" t="str">
        <f>IFERROR(INDEX(Minutes_by_use_case!$C$2:$C$9,MATCH($B32,Minutes_by_use_case!$A$2:$A$9,0)),"-")</f>
        <v>-</v>
      </c>
      <c r="J32" s="113" t="str">
        <f>IFERROR(INDEX(Minutes_by_use_case!$C$2:$C$9,MATCH($B32,Minutes_by_use_case!$A$2:$A$9,0)),"-")</f>
        <v>-</v>
      </c>
      <c r="K32" s="113" t="str">
        <f>IFERROR(INDEX(Minutes_by_use_case!$C$2:$C$9,MATCH($B32,Minutes_by_use_case!$A$2:$A$9,0)),"-")</f>
        <v>-</v>
      </c>
      <c r="L32" s="113" t="str">
        <f>IFERROR(INDEX(Minutes_by_use_case!$C$2:$C$9,MATCH($B32,Minutes_by_use_case!$A$2:$A$9,0)),"-")</f>
        <v>-</v>
      </c>
      <c r="M32" s="113" t="str">
        <f>IFERROR(INDEX(Minutes_by_use_case!$C$2:$C$9,MATCH($B32,Minutes_by_use_case!$A$2:$A$9,0)),"-")</f>
        <v>-</v>
      </c>
      <c r="N32" s="113" t="str">
        <f>IFERROR(INDEX(Minutes_by_use_case!$C$2:$C$9,MATCH($B32,Minutes_by_use_case!$A$2:$A$9,0)),"-")</f>
        <v>-</v>
      </c>
      <c r="O32" s="113" t="str">
        <f>IFERROR(INDEX(Minutes_by_use_case!$C$2:$C$9,MATCH($B32,Minutes_by_use_case!$A$2:$A$9,0)),"-")</f>
        <v>-</v>
      </c>
      <c r="P32" s="113" t="str">
        <f>IFERROR(INDEX(Minutes_by_use_case!$C$2:$C$9,MATCH($B32,Minutes_by_use_case!$A$2:$A$9,0)),"-")</f>
        <v>-</v>
      </c>
      <c r="Q32" s="113" t="str">
        <f>IFERROR(INDEX(Minutes_by_use_case!$C$2:$C$9,MATCH($B32,Minutes_by_use_case!$A$2:$A$9,0)),"-")</f>
        <v>-</v>
      </c>
      <c r="R32" s="113" t="str">
        <f>IFERROR(INDEX(Minutes_by_use_case!$C$2:$C$9,MATCH($B32,Minutes_by_use_case!$A$2:$A$9,0)),"-")</f>
        <v>-</v>
      </c>
      <c r="S32" s="113" t="str">
        <f>IFERROR(INDEX(Minutes_by_use_case!$C$2:$C$9,MATCH($B32,Minutes_by_use_case!$A$2:$A$9,0)),"-")</f>
        <v>-</v>
      </c>
      <c r="T32" s="113" t="str">
        <f>IFERROR(INDEX(Minutes_by_use_case!$C$2:$C$9,MATCH($B32,Minutes_by_use_case!$A$2:$A$9,0)),"-")</f>
        <v>-</v>
      </c>
      <c r="U32" s="113" t="str">
        <f>IFERROR(INDEX(Minutes_by_use_case!$C$2:$C$9,MATCH($B32,Minutes_by_use_case!$A$2:$A$9,0)),"-")</f>
        <v>-</v>
      </c>
      <c r="V32" s="113" t="str">
        <f>IFERROR(INDEX(Minutes_by_use_case!$C$2:$C$9,MATCH($B32,Minutes_by_use_case!$A$2:$A$9,0)),"-")</f>
        <v>-</v>
      </c>
    </row>
    <row r="33" spans="1:22" x14ac:dyDescent="0.25">
      <c r="A33" s="35" t="s">
        <v>48</v>
      </c>
      <c r="B33" s="35" t="s">
        <v>64</v>
      </c>
      <c r="C33" s="113" t="str">
        <f>IFERROR(INDEX(Minutes_by_use_case!$C$2:$C$9,MATCH($B33,Minutes_by_use_case!$A$2:$A$9,0)),"-")</f>
        <v>-</v>
      </c>
      <c r="D33" s="113" t="str">
        <f>IFERROR(INDEX(Minutes_by_use_case!$C$2:$C$9,MATCH($B33,Minutes_by_use_case!$A$2:$A$9,0)),"-")</f>
        <v>-</v>
      </c>
      <c r="E33" s="113" t="str">
        <f>IFERROR(INDEX(Minutes_by_use_case!$C$2:$C$9,MATCH($B33,Minutes_by_use_case!$A$2:$A$9,0)),"-")</f>
        <v>-</v>
      </c>
      <c r="F33" s="113" t="str">
        <f>IFERROR(INDEX(Minutes_by_use_case!$C$2:$C$9,MATCH($B33,Minutes_by_use_case!$A$2:$A$9,0)),"-")</f>
        <v>-</v>
      </c>
      <c r="G33" s="113" t="str">
        <f>IFERROR(INDEX(Minutes_by_use_case!$C$2:$C$9,MATCH($B33,Minutes_by_use_case!$A$2:$A$9,0)),"-")</f>
        <v>-</v>
      </c>
      <c r="H33" s="113" t="str">
        <f>IFERROR(INDEX(Minutes_by_use_case!$C$2:$C$9,MATCH($B33,Minutes_by_use_case!$A$2:$A$9,0)),"-")</f>
        <v>-</v>
      </c>
      <c r="I33" s="113" t="str">
        <f>IFERROR(INDEX(Minutes_by_use_case!$C$2:$C$9,MATCH($B33,Minutes_by_use_case!$A$2:$A$9,0)),"-")</f>
        <v>-</v>
      </c>
      <c r="J33" s="113" t="str">
        <f>IFERROR(INDEX(Minutes_by_use_case!$C$2:$C$9,MATCH($B33,Minutes_by_use_case!$A$2:$A$9,0)),"-")</f>
        <v>-</v>
      </c>
      <c r="K33" s="113" t="str">
        <f>IFERROR(INDEX(Minutes_by_use_case!$C$2:$C$9,MATCH($B33,Minutes_by_use_case!$A$2:$A$9,0)),"-")</f>
        <v>-</v>
      </c>
      <c r="L33" s="113" t="str">
        <f>IFERROR(INDEX(Minutes_by_use_case!$C$2:$C$9,MATCH($B33,Minutes_by_use_case!$A$2:$A$9,0)),"-")</f>
        <v>-</v>
      </c>
      <c r="M33" s="113" t="str">
        <f>IFERROR(INDEX(Minutes_by_use_case!$C$2:$C$9,MATCH($B33,Minutes_by_use_case!$A$2:$A$9,0)),"-")</f>
        <v>-</v>
      </c>
      <c r="N33" s="113" t="str">
        <f>IFERROR(INDEX(Minutes_by_use_case!$C$2:$C$9,MATCH($B33,Minutes_by_use_case!$A$2:$A$9,0)),"-")</f>
        <v>-</v>
      </c>
      <c r="O33" s="113" t="str">
        <f>IFERROR(INDEX(Minutes_by_use_case!$C$2:$C$9,MATCH($B33,Minutes_by_use_case!$A$2:$A$9,0)),"-")</f>
        <v>-</v>
      </c>
      <c r="P33" s="113" t="str">
        <f>IFERROR(INDEX(Minutes_by_use_case!$C$2:$C$9,MATCH($B33,Minutes_by_use_case!$A$2:$A$9,0)),"-")</f>
        <v>-</v>
      </c>
      <c r="Q33" s="113" t="str">
        <f>IFERROR(INDEX(Minutes_by_use_case!$C$2:$C$9,MATCH($B33,Minutes_by_use_case!$A$2:$A$9,0)),"-")</f>
        <v>-</v>
      </c>
      <c r="R33" s="113" t="str">
        <f>IFERROR(INDEX(Minutes_by_use_case!$C$2:$C$9,MATCH($B33,Minutes_by_use_case!$A$2:$A$9,0)),"-")</f>
        <v>-</v>
      </c>
      <c r="S33" s="113" t="str">
        <f>IFERROR(INDEX(Minutes_by_use_case!$C$2:$C$9,MATCH($B33,Minutes_by_use_case!$A$2:$A$9,0)),"-")</f>
        <v>-</v>
      </c>
      <c r="T33" s="113" t="str">
        <f>IFERROR(INDEX(Minutes_by_use_case!$C$2:$C$9,MATCH($B33,Minutes_by_use_case!$A$2:$A$9,0)),"-")</f>
        <v>-</v>
      </c>
      <c r="U33" s="113" t="str">
        <f>IFERROR(INDEX(Minutes_by_use_case!$C$2:$C$9,MATCH($B33,Minutes_by_use_case!$A$2:$A$9,0)),"-")</f>
        <v>-</v>
      </c>
      <c r="V33" s="113" t="str">
        <f>IFERROR(INDEX(Minutes_by_use_case!$C$2:$C$9,MATCH($B33,Minutes_by_use_case!$A$2:$A$9,0)),"-")</f>
        <v>-</v>
      </c>
    </row>
    <row r="34" spans="1:22" x14ac:dyDescent="0.25">
      <c r="A34" s="35" t="s">
        <v>49</v>
      </c>
      <c r="B34" s="35" t="s">
        <v>57</v>
      </c>
      <c r="C34" s="113">
        <f>IFERROR(INDEX(Minutes_by_use_case!$C$2:$C$9,MATCH($B34,Minutes_by_use_case!$A$2:$A$9,0)),"-")</f>
        <v>66700.388888888891</v>
      </c>
      <c r="D34" s="113">
        <f>IFERROR(INDEX(Minutes_by_use_case!$C$2:$C$9,MATCH($B34,Minutes_by_use_case!$A$2:$A$9,0)),"-")</f>
        <v>66700.388888888891</v>
      </c>
      <c r="E34" s="113">
        <f>IFERROR(INDEX(Minutes_by_use_case!$C$2:$C$9,MATCH($B34,Minutes_by_use_case!$A$2:$A$9,0)),"-")</f>
        <v>66700.388888888891</v>
      </c>
      <c r="F34" s="113">
        <f>IFERROR(INDEX(Minutes_by_use_case!$C$2:$C$9,MATCH($B34,Minutes_by_use_case!$A$2:$A$9,0)),"-")</f>
        <v>66700.388888888891</v>
      </c>
      <c r="G34" s="113">
        <f>IFERROR(INDEX(Minutes_by_use_case!$C$2:$C$9,MATCH($B34,Minutes_by_use_case!$A$2:$A$9,0)),"-")</f>
        <v>66700.388888888891</v>
      </c>
      <c r="H34" s="113">
        <f>IFERROR(INDEX(Minutes_by_use_case!$C$2:$C$9,MATCH($B34,Minutes_by_use_case!$A$2:$A$9,0)),"-")</f>
        <v>66700.388888888891</v>
      </c>
      <c r="I34" s="113">
        <f>IFERROR(INDEX(Minutes_by_use_case!$C$2:$C$9,MATCH($B34,Minutes_by_use_case!$A$2:$A$9,0)),"-")</f>
        <v>66700.388888888891</v>
      </c>
      <c r="J34" s="113">
        <f>IFERROR(INDEX(Minutes_by_use_case!$C$2:$C$9,MATCH($B34,Minutes_by_use_case!$A$2:$A$9,0)),"-")</f>
        <v>66700.388888888891</v>
      </c>
      <c r="K34" s="113">
        <f>IFERROR(INDEX(Minutes_by_use_case!$C$2:$C$9,MATCH($B34,Minutes_by_use_case!$A$2:$A$9,0)),"-")</f>
        <v>66700.388888888891</v>
      </c>
      <c r="L34" s="113">
        <f>IFERROR(INDEX(Minutes_by_use_case!$C$2:$C$9,MATCH($B34,Minutes_by_use_case!$A$2:$A$9,0)),"-")</f>
        <v>66700.388888888891</v>
      </c>
      <c r="M34" s="113">
        <f>IFERROR(INDEX(Minutes_by_use_case!$C$2:$C$9,MATCH($B34,Minutes_by_use_case!$A$2:$A$9,0)),"-")</f>
        <v>66700.388888888891</v>
      </c>
      <c r="N34" s="113">
        <f>IFERROR(INDEX(Minutes_by_use_case!$C$2:$C$9,MATCH($B34,Minutes_by_use_case!$A$2:$A$9,0)),"-")</f>
        <v>66700.388888888891</v>
      </c>
      <c r="O34" s="113">
        <f>IFERROR(INDEX(Minutes_by_use_case!$C$2:$C$9,MATCH($B34,Minutes_by_use_case!$A$2:$A$9,0)),"-")</f>
        <v>66700.388888888891</v>
      </c>
      <c r="P34" s="113">
        <f>IFERROR(INDEX(Minutes_by_use_case!$C$2:$C$9,MATCH($B34,Minutes_by_use_case!$A$2:$A$9,0)),"-")</f>
        <v>66700.388888888891</v>
      </c>
      <c r="Q34" s="113">
        <f>IFERROR(INDEX(Minutes_by_use_case!$C$2:$C$9,MATCH($B34,Minutes_by_use_case!$A$2:$A$9,0)),"-")</f>
        <v>66700.388888888891</v>
      </c>
      <c r="R34" s="113">
        <f>IFERROR(INDEX(Minutes_by_use_case!$C$2:$C$9,MATCH($B34,Minutes_by_use_case!$A$2:$A$9,0)),"-")</f>
        <v>66700.388888888891</v>
      </c>
      <c r="S34" s="113">
        <f>IFERROR(INDEX(Minutes_by_use_case!$C$2:$C$9,MATCH($B34,Minutes_by_use_case!$A$2:$A$9,0)),"-")</f>
        <v>66700.388888888891</v>
      </c>
      <c r="T34" s="113">
        <f>IFERROR(INDEX(Minutes_by_use_case!$C$2:$C$9,MATCH($B34,Minutes_by_use_case!$A$2:$A$9,0)),"-")</f>
        <v>66700.388888888891</v>
      </c>
      <c r="U34" s="113">
        <f>IFERROR(INDEX(Minutes_by_use_case!$C$2:$C$9,MATCH($B34,Minutes_by_use_case!$A$2:$A$9,0)),"-")</f>
        <v>66700.388888888891</v>
      </c>
      <c r="V34" s="113">
        <f>IFERROR(INDEX(Minutes_by_use_case!$C$2:$C$9,MATCH($B34,Minutes_by_use_case!$A$2:$A$9,0)),"-")</f>
        <v>66700.388888888891</v>
      </c>
    </row>
    <row r="35" spans="1:22" x14ac:dyDescent="0.25">
      <c r="A35" s="35" t="s">
        <v>50</v>
      </c>
      <c r="B35" s="35" t="s">
        <v>61</v>
      </c>
      <c r="C35" s="113">
        <f>IFERROR(INDEX(Minutes_by_use_case!$C$2:$C$9,MATCH($B35,Minutes_by_use_case!$A$2:$A$9,0)),"-")</f>
        <v>33739.333333333336</v>
      </c>
      <c r="D35" s="113">
        <f>IFERROR(INDEX(Minutes_by_use_case!$C$2:$C$9,MATCH($B35,Minutes_by_use_case!$A$2:$A$9,0)),"-")</f>
        <v>33739.333333333336</v>
      </c>
      <c r="E35" s="113">
        <f>IFERROR(INDEX(Minutes_by_use_case!$C$2:$C$9,MATCH($B35,Minutes_by_use_case!$A$2:$A$9,0)),"-")</f>
        <v>33739.333333333336</v>
      </c>
      <c r="F35" s="113">
        <f>IFERROR(INDEX(Minutes_by_use_case!$C$2:$C$9,MATCH($B35,Minutes_by_use_case!$A$2:$A$9,0)),"-")</f>
        <v>33739.333333333336</v>
      </c>
      <c r="G35" s="113">
        <f>IFERROR(INDEX(Minutes_by_use_case!$C$2:$C$9,MATCH($B35,Minutes_by_use_case!$A$2:$A$9,0)),"-")</f>
        <v>33739.333333333336</v>
      </c>
      <c r="H35" s="113">
        <f>IFERROR(INDEX(Minutes_by_use_case!$C$2:$C$9,MATCH($B35,Minutes_by_use_case!$A$2:$A$9,0)),"-")</f>
        <v>33739.333333333336</v>
      </c>
      <c r="I35" s="113">
        <f>IFERROR(INDEX(Minutes_by_use_case!$C$2:$C$9,MATCH($B35,Minutes_by_use_case!$A$2:$A$9,0)),"-")</f>
        <v>33739.333333333336</v>
      </c>
      <c r="J35" s="113">
        <f>IFERROR(INDEX(Minutes_by_use_case!$C$2:$C$9,MATCH($B35,Minutes_by_use_case!$A$2:$A$9,0)),"-")</f>
        <v>33739.333333333336</v>
      </c>
      <c r="K35" s="113">
        <f>IFERROR(INDEX(Minutes_by_use_case!$C$2:$C$9,MATCH($B35,Minutes_by_use_case!$A$2:$A$9,0)),"-")</f>
        <v>33739.333333333336</v>
      </c>
      <c r="L35" s="113">
        <f>IFERROR(INDEX(Minutes_by_use_case!$C$2:$C$9,MATCH($B35,Minutes_by_use_case!$A$2:$A$9,0)),"-")</f>
        <v>33739.333333333336</v>
      </c>
      <c r="M35" s="113">
        <f>IFERROR(INDEX(Minutes_by_use_case!$C$2:$C$9,MATCH($B35,Minutes_by_use_case!$A$2:$A$9,0)),"-")</f>
        <v>33739.333333333336</v>
      </c>
      <c r="N35" s="113">
        <f>IFERROR(INDEX(Minutes_by_use_case!$C$2:$C$9,MATCH($B35,Minutes_by_use_case!$A$2:$A$9,0)),"-")</f>
        <v>33739.333333333336</v>
      </c>
      <c r="O35" s="113">
        <f>IFERROR(INDEX(Minutes_by_use_case!$C$2:$C$9,MATCH($B35,Minutes_by_use_case!$A$2:$A$9,0)),"-")</f>
        <v>33739.333333333336</v>
      </c>
      <c r="P35" s="113">
        <f>IFERROR(INDEX(Minutes_by_use_case!$C$2:$C$9,MATCH($B35,Minutes_by_use_case!$A$2:$A$9,0)),"-")</f>
        <v>33739.333333333336</v>
      </c>
      <c r="Q35" s="113">
        <f>IFERROR(INDEX(Minutes_by_use_case!$C$2:$C$9,MATCH($B35,Minutes_by_use_case!$A$2:$A$9,0)),"-")</f>
        <v>33739.333333333336</v>
      </c>
      <c r="R35" s="113">
        <f>IFERROR(INDEX(Minutes_by_use_case!$C$2:$C$9,MATCH($B35,Minutes_by_use_case!$A$2:$A$9,0)),"-")</f>
        <v>33739.333333333336</v>
      </c>
      <c r="S35" s="113">
        <f>IFERROR(INDEX(Minutes_by_use_case!$C$2:$C$9,MATCH($B35,Minutes_by_use_case!$A$2:$A$9,0)),"-")</f>
        <v>33739.333333333336</v>
      </c>
      <c r="T35" s="113">
        <f>IFERROR(INDEX(Minutes_by_use_case!$C$2:$C$9,MATCH($B35,Minutes_by_use_case!$A$2:$A$9,0)),"-")</f>
        <v>33739.333333333336</v>
      </c>
      <c r="U35" s="113">
        <f>IFERROR(INDEX(Minutes_by_use_case!$C$2:$C$9,MATCH($B35,Minutes_by_use_case!$A$2:$A$9,0)),"-")</f>
        <v>33739.333333333336</v>
      </c>
      <c r="V35" s="113">
        <f>IFERROR(INDEX(Minutes_by_use_case!$C$2:$C$9,MATCH($B35,Minutes_by_use_case!$A$2:$A$9,0)),"-")</f>
        <v>33739.333333333336</v>
      </c>
    </row>
    <row r="36" spans="1:22" x14ac:dyDescent="0.25">
      <c r="A36" s="35" t="s">
        <v>79</v>
      </c>
      <c r="B36" s="35" t="s">
        <v>59</v>
      </c>
      <c r="C36" s="113">
        <f>IFERROR(INDEX(Minutes_by_use_case!$C$2:$C$9,MATCH($B36,Minutes_by_use_case!$A$2:$A$9,0)),"-")</f>
        <v>114879</v>
      </c>
      <c r="D36" s="113">
        <f>IFERROR(INDEX(Minutes_by_use_case!$C$2:$C$9,MATCH($B36,Minutes_by_use_case!$A$2:$A$9,0)),"-")</f>
        <v>114879</v>
      </c>
      <c r="E36" s="113">
        <f>IFERROR(INDEX(Minutes_by_use_case!$C$2:$C$9,MATCH($B36,Minutes_by_use_case!$A$2:$A$9,0)),"-")</f>
        <v>114879</v>
      </c>
      <c r="F36" s="113">
        <f>IFERROR(INDEX(Minutes_by_use_case!$C$2:$C$9,MATCH($B36,Minutes_by_use_case!$A$2:$A$9,0)),"-")</f>
        <v>114879</v>
      </c>
      <c r="G36" s="113">
        <f>IFERROR(INDEX(Minutes_by_use_case!$C$2:$C$9,MATCH($B36,Minutes_by_use_case!$A$2:$A$9,0)),"-")</f>
        <v>114879</v>
      </c>
      <c r="H36" s="113">
        <f>IFERROR(INDEX(Minutes_by_use_case!$C$2:$C$9,MATCH($B36,Minutes_by_use_case!$A$2:$A$9,0)),"-")</f>
        <v>114879</v>
      </c>
      <c r="I36" s="113">
        <f>IFERROR(INDEX(Minutes_by_use_case!$C$2:$C$9,MATCH($B36,Minutes_by_use_case!$A$2:$A$9,0)),"-")</f>
        <v>114879</v>
      </c>
      <c r="J36" s="113">
        <f>IFERROR(INDEX(Minutes_by_use_case!$C$2:$C$9,MATCH($B36,Minutes_by_use_case!$A$2:$A$9,0)),"-")</f>
        <v>114879</v>
      </c>
      <c r="K36" s="113">
        <f>IFERROR(INDEX(Minutes_by_use_case!$C$2:$C$9,MATCH($B36,Minutes_by_use_case!$A$2:$A$9,0)),"-")</f>
        <v>114879</v>
      </c>
      <c r="L36" s="113">
        <f>IFERROR(INDEX(Minutes_by_use_case!$C$2:$C$9,MATCH($B36,Minutes_by_use_case!$A$2:$A$9,0)),"-")</f>
        <v>114879</v>
      </c>
      <c r="M36" s="113">
        <f>IFERROR(INDEX(Minutes_by_use_case!$C$2:$C$9,MATCH($B36,Minutes_by_use_case!$A$2:$A$9,0)),"-")</f>
        <v>114879</v>
      </c>
      <c r="N36" s="113">
        <f>IFERROR(INDEX(Minutes_by_use_case!$C$2:$C$9,MATCH($B36,Minutes_by_use_case!$A$2:$A$9,0)),"-")</f>
        <v>114879</v>
      </c>
      <c r="O36" s="113">
        <f>IFERROR(INDEX(Minutes_by_use_case!$C$2:$C$9,MATCH($B36,Minutes_by_use_case!$A$2:$A$9,0)),"-")</f>
        <v>114879</v>
      </c>
      <c r="P36" s="113">
        <f>IFERROR(INDEX(Minutes_by_use_case!$C$2:$C$9,MATCH($B36,Minutes_by_use_case!$A$2:$A$9,0)),"-")</f>
        <v>114879</v>
      </c>
      <c r="Q36" s="113">
        <f>IFERROR(INDEX(Minutes_by_use_case!$C$2:$C$9,MATCH($B36,Minutes_by_use_case!$A$2:$A$9,0)),"-")</f>
        <v>114879</v>
      </c>
      <c r="R36" s="113">
        <f>IFERROR(INDEX(Minutes_by_use_case!$C$2:$C$9,MATCH($B36,Minutes_by_use_case!$A$2:$A$9,0)),"-")</f>
        <v>114879</v>
      </c>
      <c r="S36" s="113">
        <f>IFERROR(INDEX(Minutes_by_use_case!$C$2:$C$9,MATCH($B36,Minutes_by_use_case!$A$2:$A$9,0)),"-")</f>
        <v>114879</v>
      </c>
      <c r="T36" s="113">
        <f>IFERROR(INDEX(Minutes_by_use_case!$C$2:$C$9,MATCH($B36,Minutes_by_use_case!$A$2:$A$9,0)),"-")</f>
        <v>114879</v>
      </c>
      <c r="U36" s="113">
        <f>IFERROR(INDEX(Minutes_by_use_case!$C$2:$C$9,MATCH($B36,Minutes_by_use_case!$A$2:$A$9,0)),"-")</f>
        <v>114879</v>
      </c>
      <c r="V36" s="113">
        <f>IFERROR(INDEX(Minutes_by_use_case!$C$2:$C$9,MATCH($B36,Minutes_by_use_case!$A$2:$A$9,0)),"-")</f>
        <v>114879</v>
      </c>
    </row>
    <row r="37" spans="1:22" x14ac:dyDescent="0.25">
      <c r="A37" s="35" t="s">
        <v>80</v>
      </c>
      <c r="B37" s="35" t="s">
        <v>62</v>
      </c>
      <c r="C37" s="113" t="str">
        <f>IFERROR(INDEX(Minutes_by_use_case!$C$2:$C$9,MATCH($B37,Minutes_by_use_case!$A$2:$A$9,0)),"-")</f>
        <v>-</v>
      </c>
      <c r="D37" s="113" t="str">
        <f>IFERROR(INDEX(Minutes_by_use_case!$C$2:$C$9,MATCH($B37,Minutes_by_use_case!$A$2:$A$9,0)),"-")</f>
        <v>-</v>
      </c>
      <c r="E37" s="113" t="str">
        <f>IFERROR(INDEX(Minutes_by_use_case!$C$2:$C$9,MATCH($B37,Minutes_by_use_case!$A$2:$A$9,0)),"-")</f>
        <v>-</v>
      </c>
      <c r="F37" s="113" t="str">
        <f>IFERROR(INDEX(Minutes_by_use_case!$C$2:$C$9,MATCH($B37,Minutes_by_use_case!$A$2:$A$9,0)),"-")</f>
        <v>-</v>
      </c>
      <c r="G37" s="113" t="str">
        <f>IFERROR(INDEX(Minutes_by_use_case!$C$2:$C$9,MATCH($B37,Minutes_by_use_case!$A$2:$A$9,0)),"-")</f>
        <v>-</v>
      </c>
      <c r="H37" s="113" t="str">
        <f>IFERROR(INDEX(Minutes_by_use_case!$C$2:$C$9,MATCH($B37,Minutes_by_use_case!$A$2:$A$9,0)),"-")</f>
        <v>-</v>
      </c>
      <c r="I37" s="113" t="str">
        <f>IFERROR(INDEX(Minutes_by_use_case!$C$2:$C$9,MATCH($B37,Minutes_by_use_case!$A$2:$A$9,0)),"-")</f>
        <v>-</v>
      </c>
      <c r="J37" s="113" t="str">
        <f>IFERROR(INDEX(Minutes_by_use_case!$C$2:$C$9,MATCH($B37,Minutes_by_use_case!$A$2:$A$9,0)),"-")</f>
        <v>-</v>
      </c>
      <c r="K37" s="113" t="str">
        <f>IFERROR(INDEX(Minutes_by_use_case!$C$2:$C$9,MATCH($B37,Minutes_by_use_case!$A$2:$A$9,0)),"-")</f>
        <v>-</v>
      </c>
      <c r="L37" s="113" t="str">
        <f>IFERROR(INDEX(Minutes_by_use_case!$C$2:$C$9,MATCH($B37,Minutes_by_use_case!$A$2:$A$9,0)),"-")</f>
        <v>-</v>
      </c>
      <c r="M37" s="113" t="str">
        <f>IFERROR(INDEX(Minutes_by_use_case!$C$2:$C$9,MATCH($B37,Minutes_by_use_case!$A$2:$A$9,0)),"-")</f>
        <v>-</v>
      </c>
      <c r="N37" s="113" t="str">
        <f>IFERROR(INDEX(Minutes_by_use_case!$C$2:$C$9,MATCH($B37,Minutes_by_use_case!$A$2:$A$9,0)),"-")</f>
        <v>-</v>
      </c>
      <c r="O37" s="113" t="str">
        <f>IFERROR(INDEX(Minutes_by_use_case!$C$2:$C$9,MATCH($B37,Minutes_by_use_case!$A$2:$A$9,0)),"-")</f>
        <v>-</v>
      </c>
      <c r="P37" s="113" t="str">
        <f>IFERROR(INDEX(Minutes_by_use_case!$C$2:$C$9,MATCH($B37,Minutes_by_use_case!$A$2:$A$9,0)),"-")</f>
        <v>-</v>
      </c>
      <c r="Q37" s="113" t="str">
        <f>IFERROR(INDEX(Minutes_by_use_case!$C$2:$C$9,MATCH($B37,Minutes_by_use_case!$A$2:$A$9,0)),"-")</f>
        <v>-</v>
      </c>
      <c r="R37" s="113" t="str">
        <f>IFERROR(INDEX(Minutes_by_use_case!$C$2:$C$9,MATCH($B37,Minutes_by_use_case!$A$2:$A$9,0)),"-")</f>
        <v>-</v>
      </c>
      <c r="S37" s="113" t="str">
        <f>IFERROR(INDEX(Minutes_by_use_case!$C$2:$C$9,MATCH($B37,Minutes_by_use_case!$A$2:$A$9,0)),"-")</f>
        <v>-</v>
      </c>
      <c r="T37" s="113" t="str">
        <f>IFERROR(INDEX(Minutes_by_use_case!$C$2:$C$9,MATCH($B37,Minutes_by_use_case!$A$2:$A$9,0)),"-")</f>
        <v>-</v>
      </c>
      <c r="U37" s="113" t="str">
        <f>IFERROR(INDEX(Minutes_by_use_case!$C$2:$C$9,MATCH($B37,Minutes_by_use_case!$A$2:$A$9,0)),"-")</f>
        <v>-</v>
      </c>
      <c r="V37" s="113" t="str">
        <f>IFERROR(INDEX(Minutes_by_use_case!$C$2:$C$9,MATCH($B37,Minutes_by_use_case!$A$2:$A$9,0)),"-")</f>
        <v>-</v>
      </c>
    </row>
    <row r="38" spans="1:22" x14ac:dyDescent="0.25">
      <c r="A38" s="35" t="s">
        <v>81</v>
      </c>
      <c r="B38" s="35" t="s">
        <v>57</v>
      </c>
      <c r="C38" s="113">
        <f>IFERROR(INDEX(Minutes_by_use_case!$C$2:$C$9,MATCH($B38,Minutes_by_use_case!$A$2:$A$9,0)),"-")</f>
        <v>66700.388888888891</v>
      </c>
      <c r="D38" s="113">
        <f>IFERROR(INDEX(Minutes_by_use_case!$C$2:$C$9,MATCH($B38,Minutes_by_use_case!$A$2:$A$9,0)),"-")</f>
        <v>66700.388888888891</v>
      </c>
      <c r="E38" s="113">
        <f>IFERROR(INDEX(Minutes_by_use_case!$C$2:$C$9,MATCH($B38,Minutes_by_use_case!$A$2:$A$9,0)),"-")</f>
        <v>66700.388888888891</v>
      </c>
      <c r="F38" s="113">
        <f>IFERROR(INDEX(Minutes_by_use_case!$C$2:$C$9,MATCH($B38,Minutes_by_use_case!$A$2:$A$9,0)),"-")</f>
        <v>66700.388888888891</v>
      </c>
      <c r="G38" s="113">
        <f>IFERROR(INDEX(Minutes_by_use_case!$C$2:$C$9,MATCH($B38,Minutes_by_use_case!$A$2:$A$9,0)),"-")</f>
        <v>66700.388888888891</v>
      </c>
      <c r="H38" s="113">
        <f>IFERROR(INDEX(Minutes_by_use_case!$C$2:$C$9,MATCH($B38,Minutes_by_use_case!$A$2:$A$9,0)),"-")</f>
        <v>66700.388888888891</v>
      </c>
      <c r="I38" s="113">
        <f>IFERROR(INDEX(Minutes_by_use_case!$C$2:$C$9,MATCH($B38,Minutes_by_use_case!$A$2:$A$9,0)),"-")</f>
        <v>66700.388888888891</v>
      </c>
      <c r="J38" s="113">
        <f>IFERROR(INDEX(Minutes_by_use_case!$C$2:$C$9,MATCH($B38,Minutes_by_use_case!$A$2:$A$9,0)),"-")</f>
        <v>66700.388888888891</v>
      </c>
      <c r="K38" s="113">
        <f>IFERROR(INDEX(Minutes_by_use_case!$C$2:$C$9,MATCH($B38,Minutes_by_use_case!$A$2:$A$9,0)),"-")</f>
        <v>66700.388888888891</v>
      </c>
      <c r="L38" s="113">
        <f>IFERROR(INDEX(Minutes_by_use_case!$C$2:$C$9,MATCH($B38,Minutes_by_use_case!$A$2:$A$9,0)),"-")</f>
        <v>66700.388888888891</v>
      </c>
      <c r="M38" s="113">
        <f>IFERROR(INDEX(Minutes_by_use_case!$C$2:$C$9,MATCH($B38,Minutes_by_use_case!$A$2:$A$9,0)),"-")</f>
        <v>66700.388888888891</v>
      </c>
      <c r="N38" s="113">
        <f>IFERROR(INDEX(Minutes_by_use_case!$C$2:$C$9,MATCH($B38,Minutes_by_use_case!$A$2:$A$9,0)),"-")</f>
        <v>66700.388888888891</v>
      </c>
      <c r="O38" s="113">
        <f>IFERROR(INDEX(Minutes_by_use_case!$C$2:$C$9,MATCH($B38,Minutes_by_use_case!$A$2:$A$9,0)),"-")</f>
        <v>66700.388888888891</v>
      </c>
      <c r="P38" s="113">
        <f>IFERROR(INDEX(Minutes_by_use_case!$C$2:$C$9,MATCH($B38,Minutes_by_use_case!$A$2:$A$9,0)),"-")</f>
        <v>66700.388888888891</v>
      </c>
      <c r="Q38" s="113">
        <f>IFERROR(INDEX(Minutes_by_use_case!$C$2:$C$9,MATCH($B38,Minutes_by_use_case!$A$2:$A$9,0)),"-")</f>
        <v>66700.388888888891</v>
      </c>
      <c r="R38" s="113">
        <f>IFERROR(INDEX(Minutes_by_use_case!$C$2:$C$9,MATCH($B38,Minutes_by_use_case!$A$2:$A$9,0)),"-")</f>
        <v>66700.388888888891</v>
      </c>
      <c r="S38" s="113">
        <f>IFERROR(INDEX(Minutes_by_use_case!$C$2:$C$9,MATCH($B38,Minutes_by_use_case!$A$2:$A$9,0)),"-")</f>
        <v>66700.388888888891</v>
      </c>
      <c r="T38" s="113">
        <f>IFERROR(INDEX(Minutes_by_use_case!$C$2:$C$9,MATCH($B38,Minutes_by_use_case!$A$2:$A$9,0)),"-")</f>
        <v>66700.388888888891</v>
      </c>
      <c r="U38" s="113">
        <f>IFERROR(INDEX(Minutes_by_use_case!$C$2:$C$9,MATCH($B38,Minutes_by_use_case!$A$2:$A$9,0)),"-")</f>
        <v>66700.388888888891</v>
      </c>
      <c r="V38" s="113">
        <f>IFERROR(INDEX(Minutes_by_use_case!$C$2:$C$9,MATCH($B38,Minutes_by_use_case!$A$2:$A$9,0)),"-")</f>
        <v>66700.388888888891</v>
      </c>
    </row>
    <row r="39" spans="1:22" x14ac:dyDescent="0.25">
      <c r="A39" s="35" t="s">
        <v>51</v>
      </c>
      <c r="B39" s="35" t="s">
        <v>56</v>
      </c>
      <c r="C39" s="113">
        <f>IFERROR(INDEX(Minutes_by_use_case!$C$2:$C$9,MATCH($B39,Minutes_by_use_case!$A$2:$A$9,0)),"-")</f>
        <v>2364.2857142857142</v>
      </c>
      <c r="D39" s="113">
        <f>IFERROR(INDEX(Minutes_by_use_case!$C$2:$C$9,MATCH($B39,Minutes_by_use_case!$A$2:$A$9,0)),"-")</f>
        <v>2364.2857142857142</v>
      </c>
      <c r="E39" s="113">
        <f>IFERROR(INDEX(Minutes_by_use_case!$C$2:$C$9,MATCH($B39,Minutes_by_use_case!$A$2:$A$9,0)),"-")</f>
        <v>2364.2857142857142</v>
      </c>
      <c r="F39" s="113">
        <f>IFERROR(INDEX(Minutes_by_use_case!$C$2:$C$9,MATCH($B39,Minutes_by_use_case!$A$2:$A$9,0)),"-")</f>
        <v>2364.2857142857142</v>
      </c>
      <c r="G39" s="113">
        <f>IFERROR(INDEX(Minutes_by_use_case!$C$2:$C$9,MATCH($B39,Minutes_by_use_case!$A$2:$A$9,0)),"-")</f>
        <v>2364.2857142857142</v>
      </c>
      <c r="H39" s="113">
        <f>IFERROR(INDEX(Minutes_by_use_case!$C$2:$C$9,MATCH($B39,Minutes_by_use_case!$A$2:$A$9,0)),"-")</f>
        <v>2364.2857142857142</v>
      </c>
      <c r="I39" s="113">
        <f>IFERROR(INDEX(Minutes_by_use_case!$C$2:$C$9,MATCH($B39,Minutes_by_use_case!$A$2:$A$9,0)),"-")</f>
        <v>2364.2857142857142</v>
      </c>
      <c r="J39" s="113">
        <f>IFERROR(INDEX(Minutes_by_use_case!$C$2:$C$9,MATCH($B39,Minutes_by_use_case!$A$2:$A$9,0)),"-")</f>
        <v>2364.2857142857142</v>
      </c>
      <c r="K39" s="113">
        <f>IFERROR(INDEX(Minutes_by_use_case!$C$2:$C$9,MATCH($B39,Minutes_by_use_case!$A$2:$A$9,0)),"-")</f>
        <v>2364.2857142857142</v>
      </c>
      <c r="L39" s="113">
        <f>IFERROR(INDEX(Minutes_by_use_case!$C$2:$C$9,MATCH($B39,Minutes_by_use_case!$A$2:$A$9,0)),"-")</f>
        <v>2364.2857142857142</v>
      </c>
      <c r="M39" s="113">
        <f>IFERROR(INDEX(Minutes_by_use_case!$C$2:$C$9,MATCH($B39,Minutes_by_use_case!$A$2:$A$9,0)),"-")</f>
        <v>2364.2857142857142</v>
      </c>
      <c r="N39" s="113">
        <f>IFERROR(INDEX(Minutes_by_use_case!$C$2:$C$9,MATCH($B39,Minutes_by_use_case!$A$2:$A$9,0)),"-")</f>
        <v>2364.2857142857142</v>
      </c>
      <c r="O39" s="113">
        <f>IFERROR(INDEX(Minutes_by_use_case!$C$2:$C$9,MATCH($B39,Minutes_by_use_case!$A$2:$A$9,0)),"-")</f>
        <v>2364.2857142857142</v>
      </c>
      <c r="P39" s="113">
        <f>IFERROR(INDEX(Minutes_by_use_case!$C$2:$C$9,MATCH($B39,Minutes_by_use_case!$A$2:$A$9,0)),"-")</f>
        <v>2364.2857142857142</v>
      </c>
      <c r="Q39" s="113">
        <f>IFERROR(INDEX(Minutes_by_use_case!$C$2:$C$9,MATCH($B39,Minutes_by_use_case!$A$2:$A$9,0)),"-")</f>
        <v>2364.2857142857142</v>
      </c>
      <c r="R39" s="113">
        <f>IFERROR(INDEX(Minutes_by_use_case!$C$2:$C$9,MATCH($B39,Minutes_by_use_case!$A$2:$A$9,0)),"-")</f>
        <v>2364.2857142857142</v>
      </c>
      <c r="S39" s="113">
        <f>IFERROR(INDEX(Minutes_by_use_case!$C$2:$C$9,MATCH($B39,Minutes_by_use_case!$A$2:$A$9,0)),"-")</f>
        <v>2364.2857142857142</v>
      </c>
      <c r="T39" s="113">
        <f>IFERROR(INDEX(Minutes_by_use_case!$C$2:$C$9,MATCH($B39,Minutes_by_use_case!$A$2:$A$9,0)),"-")</f>
        <v>2364.2857142857142</v>
      </c>
      <c r="U39" s="113">
        <f>IFERROR(INDEX(Minutes_by_use_case!$C$2:$C$9,MATCH($B39,Minutes_by_use_case!$A$2:$A$9,0)),"-")</f>
        <v>2364.2857142857142</v>
      </c>
      <c r="V39" s="113">
        <f>IFERROR(INDEX(Minutes_by_use_case!$C$2:$C$9,MATCH($B39,Minutes_by_use_case!$A$2:$A$9,0)),"-")</f>
        <v>2364.2857142857142</v>
      </c>
    </row>
    <row r="40" spans="1:22" x14ac:dyDescent="0.25">
      <c r="A40" s="35" t="s">
        <v>52</v>
      </c>
      <c r="B40" s="35" t="s">
        <v>56</v>
      </c>
      <c r="C40" s="113">
        <f>IFERROR(INDEX(Minutes_by_use_case!$C$2:$C$9,MATCH($B40,Minutes_by_use_case!$A$2:$A$9,0)),"-")</f>
        <v>2364.2857142857142</v>
      </c>
      <c r="D40" s="113">
        <f>IFERROR(INDEX(Minutes_by_use_case!$C$2:$C$9,MATCH($B40,Minutes_by_use_case!$A$2:$A$9,0)),"-")</f>
        <v>2364.2857142857142</v>
      </c>
      <c r="E40" s="113">
        <f>IFERROR(INDEX(Minutes_by_use_case!$C$2:$C$9,MATCH($B40,Minutes_by_use_case!$A$2:$A$9,0)),"-")</f>
        <v>2364.2857142857142</v>
      </c>
      <c r="F40" s="113">
        <f>IFERROR(INDEX(Minutes_by_use_case!$C$2:$C$9,MATCH($B40,Minutes_by_use_case!$A$2:$A$9,0)),"-")</f>
        <v>2364.2857142857142</v>
      </c>
      <c r="G40" s="113">
        <f>IFERROR(INDEX(Minutes_by_use_case!$C$2:$C$9,MATCH($B40,Minutes_by_use_case!$A$2:$A$9,0)),"-")</f>
        <v>2364.2857142857142</v>
      </c>
      <c r="H40" s="113">
        <f>IFERROR(INDEX(Minutes_by_use_case!$C$2:$C$9,MATCH($B40,Minutes_by_use_case!$A$2:$A$9,0)),"-")</f>
        <v>2364.2857142857142</v>
      </c>
      <c r="I40" s="113">
        <f>IFERROR(INDEX(Minutes_by_use_case!$C$2:$C$9,MATCH($B40,Minutes_by_use_case!$A$2:$A$9,0)),"-")</f>
        <v>2364.2857142857142</v>
      </c>
      <c r="J40" s="113">
        <f>IFERROR(INDEX(Minutes_by_use_case!$C$2:$C$9,MATCH($B40,Minutes_by_use_case!$A$2:$A$9,0)),"-")</f>
        <v>2364.2857142857142</v>
      </c>
      <c r="K40" s="113">
        <f>IFERROR(INDEX(Minutes_by_use_case!$C$2:$C$9,MATCH($B40,Minutes_by_use_case!$A$2:$A$9,0)),"-")</f>
        <v>2364.2857142857142</v>
      </c>
      <c r="L40" s="113">
        <f>IFERROR(INDEX(Minutes_by_use_case!$C$2:$C$9,MATCH($B40,Minutes_by_use_case!$A$2:$A$9,0)),"-")</f>
        <v>2364.2857142857142</v>
      </c>
      <c r="M40" s="113">
        <f>IFERROR(INDEX(Minutes_by_use_case!$C$2:$C$9,MATCH($B40,Minutes_by_use_case!$A$2:$A$9,0)),"-")</f>
        <v>2364.2857142857142</v>
      </c>
      <c r="N40" s="113">
        <f>IFERROR(INDEX(Minutes_by_use_case!$C$2:$C$9,MATCH($B40,Minutes_by_use_case!$A$2:$A$9,0)),"-")</f>
        <v>2364.2857142857142</v>
      </c>
      <c r="O40" s="113">
        <f>IFERROR(INDEX(Minutes_by_use_case!$C$2:$C$9,MATCH($B40,Minutes_by_use_case!$A$2:$A$9,0)),"-")</f>
        <v>2364.2857142857142</v>
      </c>
      <c r="P40" s="113">
        <f>IFERROR(INDEX(Minutes_by_use_case!$C$2:$C$9,MATCH($B40,Minutes_by_use_case!$A$2:$A$9,0)),"-")</f>
        <v>2364.2857142857142</v>
      </c>
      <c r="Q40" s="113">
        <f>IFERROR(INDEX(Minutes_by_use_case!$C$2:$C$9,MATCH($B40,Minutes_by_use_case!$A$2:$A$9,0)),"-")</f>
        <v>2364.2857142857142</v>
      </c>
      <c r="R40" s="113">
        <f>IFERROR(INDEX(Minutes_by_use_case!$C$2:$C$9,MATCH($B40,Minutes_by_use_case!$A$2:$A$9,0)),"-")</f>
        <v>2364.2857142857142</v>
      </c>
      <c r="S40" s="113">
        <f>IFERROR(INDEX(Minutes_by_use_case!$C$2:$C$9,MATCH($B40,Minutes_by_use_case!$A$2:$A$9,0)),"-")</f>
        <v>2364.2857142857142</v>
      </c>
      <c r="T40" s="113">
        <f>IFERROR(INDEX(Minutes_by_use_case!$C$2:$C$9,MATCH($B40,Minutes_by_use_case!$A$2:$A$9,0)),"-")</f>
        <v>2364.2857142857142</v>
      </c>
      <c r="U40" s="113">
        <f>IFERROR(INDEX(Minutes_by_use_case!$C$2:$C$9,MATCH($B40,Minutes_by_use_case!$A$2:$A$9,0)),"-")</f>
        <v>2364.2857142857142</v>
      </c>
      <c r="V40" s="113">
        <f>IFERROR(INDEX(Minutes_by_use_case!$C$2:$C$9,MATCH($B40,Minutes_by_use_case!$A$2:$A$9,0)),"-")</f>
        <v>2364.2857142857142</v>
      </c>
    </row>
    <row r="41" spans="1:22" x14ac:dyDescent="0.25">
      <c r="A41" s="35" t="s">
        <v>53</v>
      </c>
      <c r="B41" s="35" t="s">
        <v>56</v>
      </c>
      <c r="C41" s="113">
        <f>IFERROR(INDEX(Minutes_by_use_case!$C$2:$C$9,MATCH($B41,Minutes_by_use_case!$A$2:$A$9,0)),"-")</f>
        <v>2364.2857142857142</v>
      </c>
      <c r="D41" s="113">
        <f>IFERROR(INDEX(Minutes_by_use_case!$C$2:$C$9,MATCH($B41,Minutes_by_use_case!$A$2:$A$9,0)),"-")</f>
        <v>2364.2857142857142</v>
      </c>
      <c r="E41" s="113">
        <f>IFERROR(INDEX(Minutes_by_use_case!$C$2:$C$9,MATCH($B41,Minutes_by_use_case!$A$2:$A$9,0)),"-")</f>
        <v>2364.2857142857142</v>
      </c>
      <c r="F41" s="113">
        <f>IFERROR(INDEX(Minutes_by_use_case!$C$2:$C$9,MATCH($B41,Minutes_by_use_case!$A$2:$A$9,0)),"-")</f>
        <v>2364.2857142857142</v>
      </c>
      <c r="G41" s="113">
        <f>IFERROR(INDEX(Minutes_by_use_case!$C$2:$C$9,MATCH($B41,Minutes_by_use_case!$A$2:$A$9,0)),"-")</f>
        <v>2364.2857142857142</v>
      </c>
      <c r="H41" s="113">
        <f>IFERROR(INDEX(Minutes_by_use_case!$C$2:$C$9,MATCH($B41,Minutes_by_use_case!$A$2:$A$9,0)),"-")</f>
        <v>2364.2857142857142</v>
      </c>
      <c r="I41" s="113">
        <f>IFERROR(INDEX(Minutes_by_use_case!$C$2:$C$9,MATCH($B41,Minutes_by_use_case!$A$2:$A$9,0)),"-")</f>
        <v>2364.2857142857142</v>
      </c>
      <c r="J41" s="113">
        <f>IFERROR(INDEX(Minutes_by_use_case!$C$2:$C$9,MATCH($B41,Minutes_by_use_case!$A$2:$A$9,0)),"-")</f>
        <v>2364.2857142857142</v>
      </c>
      <c r="K41" s="113">
        <f>IFERROR(INDEX(Minutes_by_use_case!$C$2:$C$9,MATCH($B41,Minutes_by_use_case!$A$2:$A$9,0)),"-")</f>
        <v>2364.2857142857142</v>
      </c>
      <c r="L41" s="113">
        <f>IFERROR(INDEX(Minutes_by_use_case!$C$2:$C$9,MATCH($B41,Minutes_by_use_case!$A$2:$A$9,0)),"-")</f>
        <v>2364.2857142857142</v>
      </c>
      <c r="M41" s="113">
        <f>IFERROR(INDEX(Minutes_by_use_case!$C$2:$C$9,MATCH($B41,Minutes_by_use_case!$A$2:$A$9,0)),"-")</f>
        <v>2364.2857142857142</v>
      </c>
      <c r="N41" s="113">
        <f>IFERROR(INDEX(Minutes_by_use_case!$C$2:$C$9,MATCH($B41,Minutes_by_use_case!$A$2:$A$9,0)),"-")</f>
        <v>2364.2857142857142</v>
      </c>
      <c r="O41" s="113">
        <f>IFERROR(INDEX(Minutes_by_use_case!$C$2:$C$9,MATCH($B41,Minutes_by_use_case!$A$2:$A$9,0)),"-")</f>
        <v>2364.2857142857142</v>
      </c>
      <c r="P41" s="113">
        <f>IFERROR(INDEX(Minutes_by_use_case!$C$2:$C$9,MATCH($B41,Minutes_by_use_case!$A$2:$A$9,0)),"-")</f>
        <v>2364.2857142857142</v>
      </c>
      <c r="Q41" s="113">
        <f>IFERROR(INDEX(Minutes_by_use_case!$C$2:$C$9,MATCH($B41,Minutes_by_use_case!$A$2:$A$9,0)),"-")</f>
        <v>2364.2857142857142</v>
      </c>
      <c r="R41" s="113">
        <f>IFERROR(INDEX(Minutes_by_use_case!$C$2:$C$9,MATCH($B41,Minutes_by_use_case!$A$2:$A$9,0)),"-")</f>
        <v>2364.2857142857142</v>
      </c>
      <c r="S41" s="113">
        <f>IFERROR(INDEX(Minutes_by_use_case!$C$2:$C$9,MATCH($B41,Minutes_by_use_case!$A$2:$A$9,0)),"-")</f>
        <v>2364.2857142857142</v>
      </c>
      <c r="T41" s="113">
        <f>IFERROR(INDEX(Minutes_by_use_case!$C$2:$C$9,MATCH($B41,Minutes_by_use_case!$A$2:$A$9,0)),"-")</f>
        <v>2364.2857142857142</v>
      </c>
      <c r="U41" s="113">
        <f>IFERROR(INDEX(Minutes_by_use_case!$C$2:$C$9,MATCH($B41,Minutes_by_use_case!$A$2:$A$9,0)),"-")</f>
        <v>2364.2857142857142</v>
      </c>
      <c r="V41" s="113">
        <f>IFERROR(INDEX(Minutes_by_use_case!$C$2:$C$9,MATCH($B41,Minutes_by_use_case!$A$2:$A$9,0)),"-")</f>
        <v>2364.2857142857142</v>
      </c>
    </row>
    <row r="42" spans="1:22" x14ac:dyDescent="0.25">
      <c r="A42" s="35" t="s">
        <v>54</v>
      </c>
      <c r="B42" s="35" t="s">
        <v>57</v>
      </c>
      <c r="C42" s="113">
        <f>IFERROR(INDEX(Minutes_by_use_case!$C$2:$C$9,MATCH($B42,Minutes_by_use_case!$A$2:$A$9,0)),"-")</f>
        <v>66700.388888888891</v>
      </c>
      <c r="D42" s="113">
        <f>IFERROR(INDEX(Minutes_by_use_case!$C$2:$C$9,MATCH($B42,Minutes_by_use_case!$A$2:$A$9,0)),"-")</f>
        <v>66700.388888888891</v>
      </c>
      <c r="E42" s="113">
        <f>IFERROR(INDEX(Minutes_by_use_case!$C$2:$C$9,MATCH($B42,Minutes_by_use_case!$A$2:$A$9,0)),"-")</f>
        <v>66700.388888888891</v>
      </c>
      <c r="F42" s="113">
        <f>IFERROR(INDEX(Minutes_by_use_case!$C$2:$C$9,MATCH($B42,Minutes_by_use_case!$A$2:$A$9,0)),"-")</f>
        <v>66700.388888888891</v>
      </c>
      <c r="G42" s="113">
        <f>IFERROR(INDEX(Minutes_by_use_case!$C$2:$C$9,MATCH($B42,Minutes_by_use_case!$A$2:$A$9,0)),"-")</f>
        <v>66700.388888888891</v>
      </c>
      <c r="H42" s="113">
        <f>IFERROR(INDEX(Minutes_by_use_case!$C$2:$C$9,MATCH($B42,Minutes_by_use_case!$A$2:$A$9,0)),"-")</f>
        <v>66700.388888888891</v>
      </c>
      <c r="I42" s="113">
        <f>IFERROR(INDEX(Minutes_by_use_case!$C$2:$C$9,MATCH($B42,Minutes_by_use_case!$A$2:$A$9,0)),"-")</f>
        <v>66700.388888888891</v>
      </c>
      <c r="J42" s="113">
        <f>IFERROR(INDEX(Minutes_by_use_case!$C$2:$C$9,MATCH($B42,Minutes_by_use_case!$A$2:$A$9,0)),"-")</f>
        <v>66700.388888888891</v>
      </c>
      <c r="K42" s="113">
        <f>IFERROR(INDEX(Minutes_by_use_case!$C$2:$C$9,MATCH($B42,Minutes_by_use_case!$A$2:$A$9,0)),"-")</f>
        <v>66700.388888888891</v>
      </c>
      <c r="L42" s="113">
        <f>IFERROR(INDEX(Minutes_by_use_case!$C$2:$C$9,MATCH($B42,Minutes_by_use_case!$A$2:$A$9,0)),"-")</f>
        <v>66700.388888888891</v>
      </c>
      <c r="M42" s="113">
        <f>IFERROR(INDEX(Minutes_by_use_case!$C$2:$C$9,MATCH($B42,Minutes_by_use_case!$A$2:$A$9,0)),"-")</f>
        <v>66700.388888888891</v>
      </c>
      <c r="N42" s="113">
        <f>IFERROR(INDEX(Minutes_by_use_case!$C$2:$C$9,MATCH($B42,Minutes_by_use_case!$A$2:$A$9,0)),"-")</f>
        <v>66700.388888888891</v>
      </c>
      <c r="O42" s="113">
        <f>IFERROR(INDEX(Minutes_by_use_case!$C$2:$C$9,MATCH($B42,Minutes_by_use_case!$A$2:$A$9,0)),"-")</f>
        <v>66700.388888888891</v>
      </c>
      <c r="P42" s="113">
        <f>IFERROR(INDEX(Minutes_by_use_case!$C$2:$C$9,MATCH($B42,Minutes_by_use_case!$A$2:$A$9,0)),"-")</f>
        <v>66700.388888888891</v>
      </c>
      <c r="Q42" s="113">
        <f>IFERROR(INDEX(Minutes_by_use_case!$C$2:$C$9,MATCH($B42,Minutes_by_use_case!$A$2:$A$9,0)),"-")</f>
        <v>66700.388888888891</v>
      </c>
      <c r="R42" s="113">
        <f>IFERROR(INDEX(Minutes_by_use_case!$C$2:$C$9,MATCH($B42,Minutes_by_use_case!$A$2:$A$9,0)),"-")</f>
        <v>66700.388888888891</v>
      </c>
      <c r="S42" s="113">
        <f>IFERROR(INDEX(Minutes_by_use_case!$C$2:$C$9,MATCH($B42,Minutes_by_use_case!$A$2:$A$9,0)),"-")</f>
        <v>66700.388888888891</v>
      </c>
      <c r="T42" s="113">
        <f>IFERROR(INDEX(Minutes_by_use_case!$C$2:$C$9,MATCH($B42,Minutes_by_use_case!$A$2:$A$9,0)),"-")</f>
        <v>66700.388888888891</v>
      </c>
      <c r="U42" s="113">
        <f>IFERROR(INDEX(Minutes_by_use_case!$C$2:$C$9,MATCH($B42,Minutes_by_use_case!$A$2:$A$9,0)),"-")</f>
        <v>66700.388888888891</v>
      </c>
      <c r="V42" s="113">
        <f>IFERROR(INDEX(Minutes_by_use_case!$C$2:$C$9,MATCH($B42,Minutes_by_use_case!$A$2:$A$9,0)),"-")</f>
        <v>66700.388888888891</v>
      </c>
    </row>
    <row r="43" spans="1:22" x14ac:dyDescent="0.25">
      <c r="A43" s="35" t="s">
        <v>55</v>
      </c>
      <c r="B43" s="35" t="s">
        <v>57</v>
      </c>
      <c r="C43" s="113">
        <f>IFERROR(INDEX(Minutes_by_use_case!$C$2:$C$9,MATCH($B43,Minutes_by_use_case!$A$2:$A$9,0)),"-")</f>
        <v>66700.388888888891</v>
      </c>
      <c r="D43" s="113">
        <f>IFERROR(INDEX(Minutes_by_use_case!$C$2:$C$9,MATCH($B43,Minutes_by_use_case!$A$2:$A$9,0)),"-")</f>
        <v>66700.388888888891</v>
      </c>
      <c r="E43" s="113">
        <f>IFERROR(INDEX(Minutes_by_use_case!$C$2:$C$9,MATCH($B43,Minutes_by_use_case!$A$2:$A$9,0)),"-")</f>
        <v>66700.388888888891</v>
      </c>
      <c r="F43" s="113">
        <f>IFERROR(INDEX(Minutes_by_use_case!$C$2:$C$9,MATCH($B43,Minutes_by_use_case!$A$2:$A$9,0)),"-")</f>
        <v>66700.388888888891</v>
      </c>
      <c r="G43" s="113">
        <f>IFERROR(INDEX(Minutes_by_use_case!$C$2:$C$9,MATCH($B43,Minutes_by_use_case!$A$2:$A$9,0)),"-")</f>
        <v>66700.388888888891</v>
      </c>
      <c r="H43" s="113">
        <f>IFERROR(INDEX(Minutes_by_use_case!$C$2:$C$9,MATCH($B43,Minutes_by_use_case!$A$2:$A$9,0)),"-")</f>
        <v>66700.388888888891</v>
      </c>
      <c r="I43" s="113">
        <f>IFERROR(INDEX(Minutes_by_use_case!$C$2:$C$9,MATCH($B43,Minutes_by_use_case!$A$2:$A$9,0)),"-")</f>
        <v>66700.388888888891</v>
      </c>
      <c r="J43" s="113">
        <f>IFERROR(INDEX(Minutes_by_use_case!$C$2:$C$9,MATCH($B43,Minutes_by_use_case!$A$2:$A$9,0)),"-")</f>
        <v>66700.388888888891</v>
      </c>
      <c r="K43" s="113">
        <f>IFERROR(INDEX(Minutes_by_use_case!$C$2:$C$9,MATCH($B43,Minutes_by_use_case!$A$2:$A$9,0)),"-")</f>
        <v>66700.388888888891</v>
      </c>
      <c r="L43" s="113">
        <f>IFERROR(INDEX(Minutes_by_use_case!$C$2:$C$9,MATCH($B43,Minutes_by_use_case!$A$2:$A$9,0)),"-")</f>
        <v>66700.388888888891</v>
      </c>
      <c r="M43" s="113">
        <f>IFERROR(INDEX(Minutes_by_use_case!$C$2:$C$9,MATCH($B43,Minutes_by_use_case!$A$2:$A$9,0)),"-")</f>
        <v>66700.388888888891</v>
      </c>
      <c r="N43" s="113">
        <f>IFERROR(INDEX(Minutes_by_use_case!$C$2:$C$9,MATCH($B43,Minutes_by_use_case!$A$2:$A$9,0)),"-")</f>
        <v>66700.388888888891</v>
      </c>
      <c r="O43" s="113">
        <f>IFERROR(INDEX(Minutes_by_use_case!$C$2:$C$9,MATCH($B43,Minutes_by_use_case!$A$2:$A$9,0)),"-")</f>
        <v>66700.388888888891</v>
      </c>
      <c r="P43" s="113">
        <f>IFERROR(INDEX(Minutes_by_use_case!$C$2:$C$9,MATCH($B43,Minutes_by_use_case!$A$2:$A$9,0)),"-")</f>
        <v>66700.388888888891</v>
      </c>
      <c r="Q43" s="113">
        <f>IFERROR(INDEX(Minutes_by_use_case!$C$2:$C$9,MATCH($B43,Minutes_by_use_case!$A$2:$A$9,0)),"-")</f>
        <v>66700.388888888891</v>
      </c>
      <c r="R43" s="113">
        <f>IFERROR(INDEX(Minutes_by_use_case!$C$2:$C$9,MATCH($B43,Minutes_by_use_case!$A$2:$A$9,0)),"-")</f>
        <v>66700.388888888891</v>
      </c>
      <c r="S43" s="113">
        <f>IFERROR(INDEX(Minutes_by_use_case!$C$2:$C$9,MATCH($B43,Minutes_by_use_case!$A$2:$A$9,0)),"-")</f>
        <v>66700.388888888891</v>
      </c>
      <c r="T43" s="113">
        <f>IFERROR(INDEX(Minutes_by_use_case!$C$2:$C$9,MATCH($B43,Minutes_by_use_case!$A$2:$A$9,0)),"-")</f>
        <v>66700.388888888891</v>
      </c>
      <c r="U43" s="113">
        <f>IFERROR(INDEX(Minutes_by_use_case!$C$2:$C$9,MATCH($B43,Minutes_by_use_case!$A$2:$A$9,0)),"-")</f>
        <v>66700.388888888891</v>
      </c>
      <c r="V43" s="113">
        <f>IFERROR(INDEX(Minutes_by_use_case!$C$2:$C$9,MATCH($B43,Minutes_by_use_case!$A$2:$A$9,0)),"-")</f>
        <v>66700.388888888891</v>
      </c>
    </row>
    <row r="44" spans="1:22" x14ac:dyDescent="0.25">
      <c r="A44" s="96" t="s">
        <v>104</v>
      </c>
      <c r="B44" s="26" t="s">
        <v>59</v>
      </c>
      <c r="C44" s="113">
        <f>Minutes_by_use_case!$C2</f>
        <v>114879</v>
      </c>
      <c r="D44" s="113">
        <f>Minutes_by_use_case!$C2</f>
        <v>114879</v>
      </c>
      <c r="E44" s="113">
        <f>Minutes_by_use_case!$C2</f>
        <v>114879</v>
      </c>
      <c r="F44" s="113">
        <f>Minutes_by_use_case!$C2</f>
        <v>114879</v>
      </c>
      <c r="G44" s="113">
        <f>Minutes_by_use_case!$C2</f>
        <v>114879</v>
      </c>
      <c r="H44" s="113">
        <f>Minutes_by_use_case!$C2</f>
        <v>114879</v>
      </c>
      <c r="I44" s="113">
        <f>Minutes_by_use_case!$C2</f>
        <v>114879</v>
      </c>
      <c r="J44" s="113">
        <f>Minutes_by_use_case!$C2</f>
        <v>114879</v>
      </c>
      <c r="K44" s="113">
        <f>Minutes_by_use_case!$C2</f>
        <v>114879</v>
      </c>
      <c r="L44" s="113">
        <f>Minutes_by_use_case!$C2</f>
        <v>114879</v>
      </c>
      <c r="M44" s="113">
        <f>Minutes_by_use_case!$C2</f>
        <v>114879</v>
      </c>
      <c r="N44" s="113">
        <f>Minutes_by_use_case!$C2</f>
        <v>114879</v>
      </c>
      <c r="O44" s="113">
        <f>Minutes_by_use_case!$C2</f>
        <v>114879</v>
      </c>
      <c r="P44" s="113">
        <f>Minutes_by_use_case!$C2</f>
        <v>114879</v>
      </c>
      <c r="Q44" s="113">
        <f>Minutes_by_use_case!$C2</f>
        <v>114879</v>
      </c>
      <c r="R44" s="113">
        <f>Minutes_by_use_case!$C2</f>
        <v>114879</v>
      </c>
      <c r="S44" s="113">
        <f>Minutes_by_use_case!$C2</f>
        <v>114879</v>
      </c>
      <c r="T44" s="113">
        <f>Minutes_by_use_case!$C2</f>
        <v>114879</v>
      </c>
      <c r="U44" s="113">
        <f>Minutes_by_use_case!$C2</f>
        <v>114879</v>
      </c>
      <c r="V44" s="113">
        <f>Minutes_by_use_case!$C2</f>
        <v>114879</v>
      </c>
    </row>
    <row r="45" spans="1:22" x14ac:dyDescent="0.25">
      <c r="A45" s="96" t="s">
        <v>104</v>
      </c>
      <c r="B45" s="26" t="s">
        <v>57</v>
      </c>
      <c r="C45" s="113">
        <f>Minutes_by_use_case!$C3</f>
        <v>66700.388888888891</v>
      </c>
      <c r="D45" s="113">
        <f>Minutes_by_use_case!$C3</f>
        <v>66700.388888888891</v>
      </c>
      <c r="E45" s="113">
        <f>Minutes_by_use_case!$C3</f>
        <v>66700.388888888891</v>
      </c>
      <c r="F45" s="113">
        <f>Minutes_by_use_case!$C3</f>
        <v>66700.388888888891</v>
      </c>
      <c r="G45" s="113">
        <f>Minutes_by_use_case!$C3</f>
        <v>66700.388888888891</v>
      </c>
      <c r="H45" s="113">
        <f>Minutes_by_use_case!$C3</f>
        <v>66700.388888888891</v>
      </c>
      <c r="I45" s="113">
        <f>Minutes_by_use_case!$C3</f>
        <v>66700.388888888891</v>
      </c>
      <c r="J45" s="113">
        <f>Minutes_by_use_case!$C3</f>
        <v>66700.388888888891</v>
      </c>
      <c r="K45" s="113">
        <f>Minutes_by_use_case!$C3</f>
        <v>66700.388888888891</v>
      </c>
      <c r="L45" s="113">
        <f>Minutes_by_use_case!$C3</f>
        <v>66700.388888888891</v>
      </c>
      <c r="M45" s="113">
        <f>Minutes_by_use_case!$C3</f>
        <v>66700.388888888891</v>
      </c>
      <c r="N45" s="113">
        <f>Minutes_by_use_case!$C3</f>
        <v>66700.388888888891</v>
      </c>
      <c r="O45" s="113">
        <f>Minutes_by_use_case!$C3</f>
        <v>66700.388888888891</v>
      </c>
      <c r="P45" s="113">
        <f>Minutes_by_use_case!$C3</f>
        <v>66700.388888888891</v>
      </c>
      <c r="Q45" s="113">
        <f>Minutes_by_use_case!$C3</f>
        <v>66700.388888888891</v>
      </c>
      <c r="R45" s="113">
        <f>Minutes_by_use_case!$C3</f>
        <v>66700.388888888891</v>
      </c>
      <c r="S45" s="113">
        <f>Minutes_by_use_case!$C3</f>
        <v>66700.388888888891</v>
      </c>
      <c r="T45" s="113">
        <f>Minutes_by_use_case!$C3</f>
        <v>66700.388888888891</v>
      </c>
      <c r="U45" s="113">
        <f>Minutes_by_use_case!$C3</f>
        <v>66700.388888888891</v>
      </c>
      <c r="V45" s="113">
        <f>Minutes_by_use_case!$C3</f>
        <v>66700.388888888891</v>
      </c>
    </row>
    <row r="46" spans="1:22" x14ac:dyDescent="0.25">
      <c r="A46" s="96" t="s">
        <v>104</v>
      </c>
      <c r="B46" s="26" t="s">
        <v>56</v>
      </c>
      <c r="C46" s="113">
        <f>Minutes_by_use_case!$C4</f>
        <v>2364.2857142857142</v>
      </c>
      <c r="D46" s="113">
        <f>Minutes_by_use_case!$C4</f>
        <v>2364.2857142857142</v>
      </c>
      <c r="E46" s="113">
        <f>Minutes_by_use_case!$C4</f>
        <v>2364.2857142857142</v>
      </c>
      <c r="F46" s="113">
        <f>Minutes_by_use_case!$C4</f>
        <v>2364.2857142857142</v>
      </c>
      <c r="G46" s="113">
        <f>Minutes_by_use_case!$C4</f>
        <v>2364.2857142857142</v>
      </c>
      <c r="H46" s="113">
        <f>Minutes_by_use_case!$C4</f>
        <v>2364.2857142857142</v>
      </c>
      <c r="I46" s="113">
        <f>Minutes_by_use_case!$C4</f>
        <v>2364.2857142857142</v>
      </c>
      <c r="J46" s="113">
        <f>Minutes_by_use_case!$C4</f>
        <v>2364.2857142857142</v>
      </c>
      <c r="K46" s="113">
        <f>Minutes_by_use_case!$C4</f>
        <v>2364.2857142857142</v>
      </c>
      <c r="L46" s="113">
        <f>Minutes_by_use_case!$C4</f>
        <v>2364.2857142857142</v>
      </c>
      <c r="M46" s="113">
        <f>Minutes_by_use_case!$C4</f>
        <v>2364.2857142857142</v>
      </c>
      <c r="N46" s="113">
        <f>Minutes_by_use_case!$C4</f>
        <v>2364.2857142857142</v>
      </c>
      <c r="O46" s="113">
        <f>Minutes_by_use_case!$C4</f>
        <v>2364.2857142857142</v>
      </c>
      <c r="P46" s="113">
        <f>Minutes_by_use_case!$C4</f>
        <v>2364.2857142857142</v>
      </c>
      <c r="Q46" s="113">
        <f>Minutes_by_use_case!$C4</f>
        <v>2364.2857142857142</v>
      </c>
      <c r="R46" s="113">
        <f>Minutes_by_use_case!$C4</f>
        <v>2364.2857142857142</v>
      </c>
      <c r="S46" s="113">
        <f>Minutes_by_use_case!$C4</f>
        <v>2364.2857142857142</v>
      </c>
      <c r="T46" s="113">
        <f>Minutes_by_use_case!$C4</f>
        <v>2364.2857142857142</v>
      </c>
      <c r="U46" s="113">
        <f>Minutes_by_use_case!$C4</f>
        <v>2364.2857142857142</v>
      </c>
      <c r="V46" s="113">
        <f>Minutes_by_use_case!$C4</f>
        <v>2364.2857142857142</v>
      </c>
    </row>
    <row r="47" spans="1:22" x14ac:dyDescent="0.25">
      <c r="A47" s="96" t="s">
        <v>104</v>
      </c>
      <c r="B47" s="26" t="s">
        <v>96</v>
      </c>
      <c r="C47" s="113" t="str">
        <f>Minutes_by_use_case!$C5</f>
        <v>-</v>
      </c>
      <c r="D47" s="113" t="str">
        <f>Minutes_by_use_case!$C5</f>
        <v>-</v>
      </c>
      <c r="E47" s="113" t="str">
        <f>Minutes_by_use_case!$C5</f>
        <v>-</v>
      </c>
      <c r="F47" s="113" t="str">
        <f>Minutes_by_use_case!$C5</f>
        <v>-</v>
      </c>
      <c r="G47" s="113" t="str">
        <f>Minutes_by_use_case!$C5</f>
        <v>-</v>
      </c>
      <c r="H47" s="113" t="str">
        <f>Minutes_by_use_case!$C5</f>
        <v>-</v>
      </c>
      <c r="I47" s="113" t="str">
        <f>Minutes_by_use_case!$C5</f>
        <v>-</v>
      </c>
      <c r="J47" s="113" t="str">
        <f>Minutes_by_use_case!$C5</f>
        <v>-</v>
      </c>
      <c r="K47" s="113" t="str">
        <f>Minutes_by_use_case!$C5</f>
        <v>-</v>
      </c>
      <c r="L47" s="113" t="str">
        <f>Minutes_by_use_case!$C5</f>
        <v>-</v>
      </c>
      <c r="M47" s="113" t="str">
        <f>Minutes_by_use_case!$C5</f>
        <v>-</v>
      </c>
      <c r="N47" s="113" t="str">
        <f>Minutes_by_use_case!$C5</f>
        <v>-</v>
      </c>
      <c r="O47" s="113" t="str">
        <f>Minutes_by_use_case!$C5</f>
        <v>-</v>
      </c>
      <c r="P47" s="113" t="str">
        <f>Minutes_by_use_case!$C5</f>
        <v>-</v>
      </c>
      <c r="Q47" s="113" t="str">
        <f>Minutes_by_use_case!$C5</f>
        <v>-</v>
      </c>
      <c r="R47" s="113" t="str">
        <f>Minutes_by_use_case!$C5</f>
        <v>-</v>
      </c>
      <c r="S47" s="113" t="str">
        <f>Minutes_by_use_case!$C5</f>
        <v>-</v>
      </c>
      <c r="T47" s="113" t="str">
        <f>Minutes_by_use_case!$C5</f>
        <v>-</v>
      </c>
      <c r="U47" s="113" t="str">
        <f>Minutes_by_use_case!$C5</f>
        <v>-</v>
      </c>
      <c r="V47" s="113" t="str">
        <f>Minutes_by_use_case!$C5</f>
        <v>-</v>
      </c>
    </row>
    <row r="48" spans="1:22" x14ac:dyDescent="0.25">
      <c r="A48" s="96" t="s">
        <v>104</v>
      </c>
      <c r="B48" s="26" t="s">
        <v>60</v>
      </c>
      <c r="C48" s="113">
        <f>Minutes_by_use_case!$C6</f>
        <v>460.5</v>
      </c>
      <c r="D48" s="113">
        <f>Minutes_by_use_case!$C6</f>
        <v>460.5</v>
      </c>
      <c r="E48" s="113">
        <f>Minutes_by_use_case!$C6</f>
        <v>460.5</v>
      </c>
      <c r="F48" s="113">
        <f>Minutes_by_use_case!$C6</f>
        <v>460.5</v>
      </c>
      <c r="G48" s="113">
        <f>Minutes_by_use_case!$C6</f>
        <v>460.5</v>
      </c>
      <c r="H48" s="113">
        <f>Minutes_by_use_case!$C6</f>
        <v>460.5</v>
      </c>
      <c r="I48" s="113">
        <f>Minutes_by_use_case!$C6</f>
        <v>460.5</v>
      </c>
      <c r="J48" s="113">
        <f>Minutes_by_use_case!$C6</f>
        <v>460.5</v>
      </c>
      <c r="K48" s="113">
        <f>Minutes_by_use_case!$C6</f>
        <v>460.5</v>
      </c>
      <c r="L48" s="113">
        <f>Minutes_by_use_case!$C6</f>
        <v>460.5</v>
      </c>
      <c r="M48" s="113">
        <f>Minutes_by_use_case!$C6</f>
        <v>460.5</v>
      </c>
      <c r="N48" s="113">
        <f>Minutes_by_use_case!$C6</f>
        <v>460.5</v>
      </c>
      <c r="O48" s="113">
        <f>Minutes_by_use_case!$C6</f>
        <v>460.5</v>
      </c>
      <c r="P48" s="113">
        <f>Minutes_by_use_case!$C6</f>
        <v>460.5</v>
      </c>
      <c r="Q48" s="113">
        <f>Minutes_by_use_case!$C6</f>
        <v>460.5</v>
      </c>
      <c r="R48" s="113">
        <f>Minutes_by_use_case!$C6</f>
        <v>460.5</v>
      </c>
      <c r="S48" s="113">
        <f>Minutes_by_use_case!$C6</f>
        <v>460.5</v>
      </c>
      <c r="T48" s="113">
        <f>Minutes_by_use_case!$C6</f>
        <v>460.5</v>
      </c>
      <c r="U48" s="113">
        <f>Minutes_by_use_case!$C6</f>
        <v>460.5</v>
      </c>
      <c r="V48" s="113">
        <f>Minutes_by_use_case!$C6</f>
        <v>460.5</v>
      </c>
    </row>
    <row r="49" spans="1:22" x14ac:dyDescent="0.25">
      <c r="A49" s="96" t="s">
        <v>104</v>
      </c>
      <c r="B49" s="26" t="s">
        <v>97</v>
      </c>
      <c r="C49" s="113" t="str">
        <f>Minutes_by_use_case!$C7</f>
        <v>-</v>
      </c>
      <c r="D49" s="113" t="str">
        <f>Minutes_by_use_case!$C7</f>
        <v>-</v>
      </c>
      <c r="E49" s="113" t="str">
        <f>Minutes_by_use_case!$C7</f>
        <v>-</v>
      </c>
      <c r="F49" s="113" t="str">
        <f>Minutes_by_use_case!$C7</f>
        <v>-</v>
      </c>
      <c r="G49" s="113" t="str">
        <f>Minutes_by_use_case!$C7</f>
        <v>-</v>
      </c>
      <c r="H49" s="113" t="str">
        <f>Minutes_by_use_case!$C7</f>
        <v>-</v>
      </c>
      <c r="I49" s="113" t="str">
        <f>Minutes_by_use_case!$C7</f>
        <v>-</v>
      </c>
      <c r="J49" s="113" t="str">
        <f>Minutes_by_use_case!$C7</f>
        <v>-</v>
      </c>
      <c r="K49" s="113" t="str">
        <f>Minutes_by_use_case!$C7</f>
        <v>-</v>
      </c>
      <c r="L49" s="113" t="str">
        <f>Minutes_by_use_case!$C7</f>
        <v>-</v>
      </c>
      <c r="M49" s="113" t="str">
        <f>Minutes_by_use_case!$C7</f>
        <v>-</v>
      </c>
      <c r="N49" s="113" t="str">
        <f>Minutes_by_use_case!$C7</f>
        <v>-</v>
      </c>
      <c r="O49" s="113" t="str">
        <f>Minutes_by_use_case!$C7</f>
        <v>-</v>
      </c>
      <c r="P49" s="113" t="str">
        <f>Minutes_by_use_case!$C7</f>
        <v>-</v>
      </c>
      <c r="Q49" s="113" t="str">
        <f>Minutes_by_use_case!$C7</f>
        <v>-</v>
      </c>
      <c r="R49" s="113" t="str">
        <f>Minutes_by_use_case!$C7</f>
        <v>-</v>
      </c>
      <c r="S49" s="113" t="str">
        <f>Minutes_by_use_case!$C7</f>
        <v>-</v>
      </c>
      <c r="T49" s="113" t="str">
        <f>Minutes_by_use_case!$C7</f>
        <v>-</v>
      </c>
      <c r="U49" s="113" t="str">
        <f>Minutes_by_use_case!$C7</f>
        <v>-</v>
      </c>
      <c r="V49" s="113" t="str">
        <f>Minutes_by_use_case!$C7</f>
        <v>-</v>
      </c>
    </row>
    <row r="50" spans="1:22" x14ac:dyDescent="0.25">
      <c r="A50" s="96" t="s">
        <v>104</v>
      </c>
      <c r="B50" s="26" t="s">
        <v>58</v>
      </c>
      <c r="C50" s="113">
        <f>Minutes_by_use_case!$C8</f>
        <v>2294</v>
      </c>
      <c r="D50" s="113">
        <f>Minutes_by_use_case!$C8</f>
        <v>2294</v>
      </c>
      <c r="E50" s="113">
        <f>Minutes_by_use_case!$C8</f>
        <v>2294</v>
      </c>
      <c r="F50" s="113">
        <f>Minutes_by_use_case!$C8</f>
        <v>2294</v>
      </c>
      <c r="G50" s="113">
        <f>Minutes_by_use_case!$C8</f>
        <v>2294</v>
      </c>
      <c r="H50" s="113">
        <f>Minutes_by_use_case!$C8</f>
        <v>2294</v>
      </c>
      <c r="I50" s="113">
        <f>Minutes_by_use_case!$C8</f>
        <v>2294</v>
      </c>
      <c r="J50" s="113">
        <f>Minutes_by_use_case!$C8</f>
        <v>2294</v>
      </c>
      <c r="K50" s="113">
        <f>Minutes_by_use_case!$C8</f>
        <v>2294</v>
      </c>
      <c r="L50" s="113">
        <f>Minutes_by_use_case!$C8</f>
        <v>2294</v>
      </c>
      <c r="M50" s="113">
        <f>Minutes_by_use_case!$C8</f>
        <v>2294</v>
      </c>
      <c r="N50" s="113">
        <f>Minutes_by_use_case!$C8</f>
        <v>2294</v>
      </c>
      <c r="O50" s="113">
        <f>Minutes_by_use_case!$C8</f>
        <v>2294</v>
      </c>
      <c r="P50" s="113">
        <f>Minutes_by_use_case!$C8</f>
        <v>2294</v>
      </c>
      <c r="Q50" s="113">
        <f>Minutes_by_use_case!$C8</f>
        <v>2294</v>
      </c>
      <c r="R50" s="113">
        <f>Minutes_by_use_case!$C8</f>
        <v>2294</v>
      </c>
      <c r="S50" s="113">
        <f>Minutes_by_use_case!$C8</f>
        <v>2294</v>
      </c>
      <c r="T50" s="113">
        <f>Minutes_by_use_case!$C8</f>
        <v>2294</v>
      </c>
      <c r="U50" s="113">
        <f>Minutes_by_use_case!$C8</f>
        <v>2294</v>
      </c>
      <c r="V50" s="113">
        <f>Minutes_by_use_case!$C8</f>
        <v>2294</v>
      </c>
    </row>
    <row r="51" spans="1:22" x14ac:dyDescent="0.25">
      <c r="A51" s="96" t="s">
        <v>104</v>
      </c>
      <c r="B51" s="26" t="s">
        <v>61</v>
      </c>
      <c r="C51" s="113">
        <f>Minutes_by_use_case!$C9</f>
        <v>33739.333333333336</v>
      </c>
      <c r="D51" s="113">
        <f>Minutes_by_use_case!$C9</f>
        <v>33739.333333333336</v>
      </c>
      <c r="E51" s="113">
        <f>Minutes_by_use_case!$C9</f>
        <v>33739.333333333336</v>
      </c>
      <c r="F51" s="113">
        <f>Minutes_by_use_case!$C9</f>
        <v>33739.333333333336</v>
      </c>
      <c r="G51" s="113">
        <f>Minutes_by_use_case!$C9</f>
        <v>33739.333333333336</v>
      </c>
      <c r="H51" s="113">
        <f>Minutes_by_use_case!$C9</f>
        <v>33739.333333333336</v>
      </c>
      <c r="I51" s="113">
        <f>Minutes_by_use_case!$C9</f>
        <v>33739.333333333336</v>
      </c>
      <c r="J51" s="113">
        <f>Minutes_by_use_case!$C9</f>
        <v>33739.333333333336</v>
      </c>
      <c r="K51" s="113">
        <f>Minutes_by_use_case!$C9</f>
        <v>33739.333333333336</v>
      </c>
      <c r="L51" s="113">
        <f>Minutes_by_use_case!$C9</f>
        <v>33739.333333333336</v>
      </c>
      <c r="M51" s="113">
        <f>Minutes_by_use_case!$C9</f>
        <v>33739.333333333336</v>
      </c>
      <c r="N51" s="113">
        <f>Minutes_by_use_case!$C9</f>
        <v>33739.333333333336</v>
      </c>
      <c r="O51" s="113">
        <f>Minutes_by_use_case!$C9</f>
        <v>33739.333333333336</v>
      </c>
      <c r="P51" s="113">
        <f>Minutes_by_use_case!$C9</f>
        <v>33739.333333333336</v>
      </c>
      <c r="Q51" s="113">
        <f>Minutes_by_use_case!$C9</f>
        <v>33739.333333333336</v>
      </c>
      <c r="R51" s="113">
        <f>Minutes_by_use_case!$C9</f>
        <v>33739.333333333336</v>
      </c>
      <c r="S51" s="113">
        <f>Minutes_by_use_case!$C9</f>
        <v>33739.333333333336</v>
      </c>
      <c r="T51" s="113">
        <f>Minutes_by_use_case!$C9</f>
        <v>33739.333333333336</v>
      </c>
      <c r="U51" s="113">
        <f>Minutes_by_use_case!$C9</f>
        <v>33739.333333333336</v>
      </c>
      <c r="V51" s="113">
        <f>Minutes_by_use_case!$C9</f>
        <v>33739.333333333336</v>
      </c>
    </row>
    <row r="53" spans="1:22" ht="14.4" x14ac:dyDescent="0.3">
      <c r="A53" s="117" t="s">
        <v>159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AF-8872-4B85-A96F-20913412F09E}">
  <sheetPr>
    <tabColor rgb="FF0B3D91"/>
  </sheetPr>
  <dimension ref="A1:W220"/>
  <sheetViews>
    <sheetView zoomScaleNormal="100" workbookViewId="0">
      <selection activeCell="H71" sqref="H71"/>
    </sheetView>
  </sheetViews>
  <sheetFormatPr defaultRowHeight="13.8" x14ac:dyDescent="0.25"/>
  <cols>
    <col min="1" max="1" width="19.6640625" style="3" customWidth="1"/>
    <col min="2" max="2" width="50.5546875" style="3" customWidth="1"/>
    <col min="3" max="22" width="13.5546875" style="90" bestFit="1" customWidth="1"/>
    <col min="23" max="23" width="13.21875" style="3" bestFit="1" customWidth="1"/>
    <col min="24" max="16384" width="8.88671875" style="3"/>
  </cols>
  <sheetData>
    <row r="1" spans="1:23" x14ac:dyDescent="0.25">
      <c r="A1" s="84" t="s">
        <v>32</v>
      </c>
      <c r="B1" s="84" t="s">
        <v>98</v>
      </c>
      <c r="C1" s="83">
        <v>2021</v>
      </c>
      <c r="D1" s="84">
        <v>2022</v>
      </c>
      <c r="E1" s="83">
        <v>2023</v>
      </c>
      <c r="F1" s="84">
        <v>2024</v>
      </c>
      <c r="G1" s="83">
        <v>2025</v>
      </c>
      <c r="H1" s="84">
        <v>2026</v>
      </c>
      <c r="I1" s="83">
        <v>2027</v>
      </c>
      <c r="J1" s="84">
        <v>2028</v>
      </c>
      <c r="K1" s="83">
        <v>2029</v>
      </c>
      <c r="L1" s="84">
        <v>2030</v>
      </c>
      <c r="M1" s="83">
        <v>2031</v>
      </c>
      <c r="N1" s="84">
        <v>2032</v>
      </c>
      <c r="O1" s="83">
        <v>2033</v>
      </c>
      <c r="P1" s="84">
        <v>2034</v>
      </c>
      <c r="Q1" s="83">
        <v>2035</v>
      </c>
      <c r="R1" s="84">
        <v>2036</v>
      </c>
      <c r="S1" s="83">
        <v>2037</v>
      </c>
      <c r="T1" s="84">
        <v>2038</v>
      </c>
      <c r="U1" s="83">
        <v>2039</v>
      </c>
      <c r="V1" s="84">
        <v>2040</v>
      </c>
    </row>
    <row r="2" spans="1:23" x14ac:dyDescent="0.25">
      <c r="A2" s="35" t="s">
        <v>33</v>
      </c>
      <c r="B2" s="35" t="s">
        <v>57</v>
      </c>
      <c r="C2" s="113">
        <f>IFERROR(INDEX(lifespans_all!C$2:C$56,MATCH($A2,lifespans_all!$A$2:$A$56,0))*INDEX(SR_mission_minutes!C$2:C$43,MATCH($A2,SR_mission_minutes!$A$2:$A$43)),"-")</f>
        <v>66700.388888888891</v>
      </c>
      <c r="D2" s="113">
        <f>IFERROR(INDEX(lifespans_all!D$2:D$56,MATCH($A2,lifespans_all!$A$2:$A$56,0))*INDEX(SR_mission_minutes!D$2:D$43,MATCH($A2,SR_mission_minutes!$A$2:$A$43)),"-")</f>
        <v>66700.388888888891</v>
      </c>
      <c r="E2" s="113">
        <f>IFERROR(INDEX(lifespans_all!E$2:E$56,MATCH($A2,lifespans_all!$A$2:$A$56,0))*INDEX(SR_mission_minutes!E$2:E$43,MATCH($A2,SR_mission_minutes!$A$2:$A$43)),"-")</f>
        <v>66700.388888888891</v>
      </c>
      <c r="F2" s="113">
        <f>IFERROR(INDEX(lifespans_all!F$2:F$56,MATCH($A2,lifespans_all!$A$2:$A$56,0))*INDEX(SR_mission_minutes!F$2:F$43,MATCH($A2,SR_mission_minutes!$A$2:$A$43)),"-")</f>
        <v>66700.388888888891</v>
      </c>
      <c r="G2" s="113">
        <f>IFERROR(INDEX(lifespans_all!G$2:G$56,MATCH($A2,lifespans_all!$A$2:$A$56,0))*INDEX(SR_mission_minutes!G$2:G$43,MATCH($A2,SR_mission_minutes!$A$2:$A$43)),"-")</f>
        <v>0</v>
      </c>
      <c r="H2" s="113">
        <f>IFERROR(INDEX(lifespans_all!H$2:H$56,MATCH($A2,lifespans_all!$A$2:$A$56,0))*INDEX(SR_mission_minutes!H$2:H$43,MATCH($A2,SR_mission_minutes!$A$2:$A$43)),"-")</f>
        <v>0</v>
      </c>
      <c r="I2" s="113">
        <f>IFERROR(INDEX(lifespans_all!I$2:I$56,MATCH($A2,lifespans_all!$A$2:$A$56,0))*INDEX(SR_mission_minutes!I$2:I$43,MATCH($A2,SR_mission_minutes!$A$2:$A$43)),"-")</f>
        <v>0</v>
      </c>
      <c r="J2" s="113">
        <f>IFERROR(INDEX(lifespans_all!J$2:J$56,MATCH($A2,lifespans_all!$A$2:$A$56,0))*INDEX(SR_mission_minutes!J$2:J$43,MATCH($A2,SR_mission_minutes!$A$2:$A$43)),"-")</f>
        <v>0</v>
      </c>
      <c r="K2" s="113">
        <f>IFERROR(INDEX(lifespans_all!K$2:K$56,MATCH($A2,lifespans_all!$A$2:$A$56,0))*INDEX(SR_mission_minutes!K$2:K$43,MATCH($A2,SR_mission_minutes!$A$2:$A$43)),"-")</f>
        <v>0</v>
      </c>
      <c r="L2" s="113">
        <f>IFERROR(INDEX(lifespans_all!L$2:L$56,MATCH($A2,lifespans_all!$A$2:$A$56,0))*INDEX(SR_mission_minutes!L$2:L$43,MATCH($A2,SR_mission_minutes!$A$2:$A$43)),"-")</f>
        <v>0</v>
      </c>
      <c r="M2" s="113">
        <f>IFERROR(INDEX(lifespans_all!M$2:M$56,MATCH($A2,lifespans_all!$A$2:$A$56,0))*INDEX(SR_mission_minutes!M$2:M$43,MATCH($A2,SR_mission_minutes!$A$2:$A$43)),"-")</f>
        <v>0</v>
      </c>
      <c r="N2" s="113">
        <f>IFERROR(INDEX(lifespans_all!N$2:N$56,MATCH($A2,lifespans_all!$A$2:$A$56,0))*INDEX(SR_mission_minutes!N$2:N$43,MATCH($A2,SR_mission_minutes!$A$2:$A$43)),"-")</f>
        <v>0</v>
      </c>
      <c r="O2" s="113">
        <f>IFERROR(INDEX(lifespans_all!O$2:O$56,MATCH($A2,lifespans_all!$A$2:$A$56,0))*INDEX(SR_mission_minutes!O$2:O$43,MATCH($A2,SR_mission_minutes!$A$2:$A$43)),"-")</f>
        <v>0</v>
      </c>
      <c r="P2" s="113">
        <f>IFERROR(INDEX(lifespans_all!P$2:P$56,MATCH($A2,lifespans_all!$A$2:$A$56,0))*INDEX(SR_mission_minutes!P$2:P$43,MATCH($A2,SR_mission_minutes!$A$2:$A$43)),"-")</f>
        <v>0</v>
      </c>
      <c r="Q2" s="113">
        <f>IFERROR(INDEX(lifespans_all!Q$2:Q$56,MATCH($A2,lifespans_all!$A$2:$A$56,0))*INDEX(SR_mission_minutes!Q$2:Q$43,MATCH($A2,SR_mission_minutes!$A$2:$A$43)),"-")</f>
        <v>0</v>
      </c>
      <c r="R2" s="113">
        <f>IFERROR(INDEX(lifespans_all!R$2:R$56,MATCH($A2,lifespans_all!$A$2:$A$56,0))*INDEX(SR_mission_minutes!R$2:R$43,MATCH($A2,SR_mission_minutes!$A$2:$A$43)),"-")</f>
        <v>0</v>
      </c>
      <c r="S2" s="113">
        <f>IFERROR(INDEX(lifespans_all!S$2:S$56,MATCH($A2,lifespans_all!$A$2:$A$56,0))*INDEX(SR_mission_minutes!S$2:S$43,MATCH($A2,SR_mission_minutes!$A$2:$A$43)),"-")</f>
        <v>0</v>
      </c>
      <c r="T2" s="113">
        <f>IFERROR(INDEX(lifespans_all!T$2:T$56,MATCH($A2,lifespans_all!$A$2:$A$56,0))*INDEX(SR_mission_minutes!T$2:T$43,MATCH($A2,SR_mission_minutes!$A$2:$A$43)),"-")</f>
        <v>0</v>
      </c>
      <c r="U2" s="113">
        <f>IFERROR(INDEX(lifespans_all!U$2:U$56,MATCH($A2,lifespans_all!$A$2:$A$56,0))*INDEX(SR_mission_minutes!U$2:U$43,MATCH($A2,SR_mission_minutes!$A$2:$A$43)),"-")</f>
        <v>0</v>
      </c>
      <c r="V2" s="113">
        <f>IFERROR(INDEX(lifespans_all!V$2:V$56,MATCH($A2,lifespans_all!$A$2:$A$56,0))*INDEX(SR_mission_minutes!V$2:V$43,MATCH($A2,SR_mission_minutes!$A$2:$A$43)),"-")</f>
        <v>0</v>
      </c>
      <c r="W2" s="25"/>
    </row>
    <row r="3" spans="1:23" x14ac:dyDescent="0.25">
      <c r="A3" s="35" t="s">
        <v>65</v>
      </c>
      <c r="B3" s="35" t="s">
        <v>57</v>
      </c>
      <c r="C3" s="113">
        <f>IFERROR(INDEX(lifespans_all!C$2:C$56,MATCH($A3,lifespans_all!$A$2:$A$56,0))*INDEX(SR_mission_minutes!C$2:C$43,MATCH($A3,SR_mission_minutes!$A$2:$A$43)),"-")</f>
        <v>66700.388888888891</v>
      </c>
      <c r="D3" s="113">
        <f>IFERROR(INDEX(lifespans_all!D$2:D$56,MATCH($A3,lifespans_all!$A$2:$A$56,0))*INDEX(SR_mission_minutes!D$2:D$43,MATCH($A3,SR_mission_minutes!$A$2:$A$43)),"-")</f>
        <v>66700.388888888891</v>
      </c>
      <c r="E3" s="113">
        <f>IFERROR(INDEX(lifespans_all!E$2:E$56,MATCH($A3,lifespans_all!$A$2:$A$56,0))*INDEX(SR_mission_minutes!E$2:E$43,MATCH($A3,SR_mission_minutes!$A$2:$A$43)),"-")</f>
        <v>66700.388888888891</v>
      </c>
      <c r="F3" s="113">
        <f>IFERROR(INDEX(lifespans_all!F$2:F$56,MATCH($A3,lifespans_all!$A$2:$A$56,0))*INDEX(SR_mission_minutes!F$2:F$43,MATCH($A3,SR_mission_minutes!$A$2:$A$43)),"-")</f>
        <v>66700.388888888891</v>
      </c>
      <c r="G3" s="113">
        <f>IFERROR(INDEX(lifespans_all!G$2:G$56,MATCH($A3,lifespans_all!$A$2:$A$56,0))*INDEX(SR_mission_minutes!G$2:G$43,MATCH($A3,SR_mission_minutes!$A$2:$A$43)),"-")</f>
        <v>66700.388888888891</v>
      </c>
      <c r="H3" s="113">
        <f>IFERROR(INDEX(lifespans_all!H$2:H$56,MATCH($A3,lifespans_all!$A$2:$A$56,0))*INDEX(SR_mission_minutes!H$2:H$43,MATCH($A3,SR_mission_minutes!$A$2:$A$43)),"-")</f>
        <v>66700.388888888891</v>
      </c>
      <c r="I3" s="113">
        <f>IFERROR(INDEX(lifespans_all!I$2:I$56,MATCH($A3,lifespans_all!$A$2:$A$56,0))*INDEX(SR_mission_minutes!I$2:I$43,MATCH($A3,SR_mission_minutes!$A$2:$A$43)),"-")</f>
        <v>0</v>
      </c>
      <c r="J3" s="113">
        <f>IFERROR(INDEX(lifespans_all!J$2:J$56,MATCH($A3,lifespans_all!$A$2:$A$56,0))*INDEX(SR_mission_minutes!J$2:J$43,MATCH($A3,SR_mission_minutes!$A$2:$A$43)),"-")</f>
        <v>0</v>
      </c>
      <c r="K3" s="113">
        <f>IFERROR(INDEX(lifespans_all!K$2:K$56,MATCH($A3,lifespans_all!$A$2:$A$56,0))*INDEX(SR_mission_minutes!K$2:K$43,MATCH($A3,SR_mission_minutes!$A$2:$A$43)),"-")</f>
        <v>0</v>
      </c>
      <c r="L3" s="113">
        <f>IFERROR(INDEX(lifespans_all!L$2:L$56,MATCH($A3,lifespans_all!$A$2:$A$56,0))*INDEX(SR_mission_minutes!L$2:L$43,MATCH($A3,SR_mission_minutes!$A$2:$A$43)),"-")</f>
        <v>0</v>
      </c>
      <c r="M3" s="113">
        <f>IFERROR(INDEX(lifespans_all!M$2:M$56,MATCH($A3,lifespans_all!$A$2:$A$56,0))*INDEX(SR_mission_minutes!M$2:M$43,MATCH($A3,SR_mission_minutes!$A$2:$A$43)),"-")</f>
        <v>0</v>
      </c>
      <c r="N3" s="113">
        <f>IFERROR(INDEX(lifespans_all!N$2:N$56,MATCH($A3,lifespans_all!$A$2:$A$56,0))*INDEX(SR_mission_minutes!N$2:N$43,MATCH($A3,SR_mission_minutes!$A$2:$A$43)),"-")</f>
        <v>0</v>
      </c>
      <c r="O3" s="113">
        <f>IFERROR(INDEX(lifespans_all!O$2:O$56,MATCH($A3,lifespans_all!$A$2:$A$56,0))*INDEX(SR_mission_minutes!O$2:O$43,MATCH($A3,SR_mission_minutes!$A$2:$A$43)),"-")</f>
        <v>0</v>
      </c>
      <c r="P3" s="113">
        <f>IFERROR(INDEX(lifespans_all!P$2:P$56,MATCH($A3,lifespans_all!$A$2:$A$56,0))*INDEX(SR_mission_minutes!P$2:P$43,MATCH($A3,SR_mission_minutes!$A$2:$A$43)),"-")</f>
        <v>0</v>
      </c>
      <c r="Q3" s="113">
        <f>IFERROR(INDEX(lifespans_all!Q$2:Q$56,MATCH($A3,lifespans_all!$A$2:$A$56,0))*INDEX(SR_mission_minutes!Q$2:Q$43,MATCH($A3,SR_mission_minutes!$A$2:$A$43)),"-")</f>
        <v>0</v>
      </c>
      <c r="R3" s="113">
        <f>IFERROR(INDEX(lifespans_all!R$2:R$56,MATCH($A3,lifespans_all!$A$2:$A$56,0))*INDEX(SR_mission_minutes!R$2:R$43,MATCH($A3,SR_mission_minutes!$A$2:$A$43)),"-")</f>
        <v>0</v>
      </c>
      <c r="S3" s="113">
        <f>IFERROR(INDEX(lifespans_all!S$2:S$56,MATCH($A3,lifespans_all!$A$2:$A$56,0))*INDEX(SR_mission_minutes!S$2:S$43,MATCH($A3,SR_mission_minutes!$A$2:$A$43)),"-")</f>
        <v>0</v>
      </c>
      <c r="T3" s="113">
        <f>IFERROR(INDEX(lifespans_all!T$2:T$56,MATCH($A3,lifespans_all!$A$2:$A$56,0))*INDEX(SR_mission_minutes!T$2:T$43,MATCH($A3,SR_mission_minutes!$A$2:$A$43)),"-")</f>
        <v>0</v>
      </c>
      <c r="U3" s="113">
        <f>IFERROR(INDEX(lifespans_all!U$2:U$56,MATCH($A3,lifespans_all!$A$2:$A$56,0))*INDEX(SR_mission_minutes!U$2:U$43,MATCH($A3,SR_mission_minutes!$A$2:$A$43)),"-")</f>
        <v>0</v>
      </c>
      <c r="V3" s="113">
        <f>IFERROR(INDEX(lifespans_all!V$2:V$56,MATCH($A3,lifespans_all!$A$2:$A$56,0))*INDEX(SR_mission_minutes!V$2:V$43,MATCH($A3,SR_mission_minutes!$A$2:$A$43)),"-")</f>
        <v>0</v>
      </c>
    </row>
    <row r="4" spans="1:23" x14ac:dyDescent="0.25">
      <c r="A4" s="35" t="s">
        <v>67</v>
      </c>
      <c r="B4" s="35" t="s">
        <v>58</v>
      </c>
      <c r="C4" s="113">
        <f>IFERROR(INDEX(lifespans_all!C$2:C$56,MATCH($A4,lifespans_all!$A$2:$A$56,0))*INDEX(SR_mission_minutes!C$2:C$43,MATCH($A4,SR_mission_minutes!$A$2:$A$43)),"-")</f>
        <v>2294</v>
      </c>
      <c r="D4" s="113">
        <f>IFERROR(INDEX(lifespans_all!D$2:D$56,MATCH($A4,lifespans_all!$A$2:$A$56,0))*INDEX(SR_mission_minutes!D$2:D$43,MATCH($A4,SR_mission_minutes!$A$2:$A$43)),"-")</f>
        <v>2294</v>
      </c>
      <c r="E4" s="113">
        <f>IFERROR(INDEX(lifespans_all!E$2:E$56,MATCH($A4,lifespans_all!$A$2:$A$56,0))*INDEX(SR_mission_minutes!E$2:E$43,MATCH($A4,SR_mission_minutes!$A$2:$A$43)),"-")</f>
        <v>2294</v>
      </c>
      <c r="F4" s="113">
        <f>IFERROR(INDEX(lifespans_all!F$2:F$56,MATCH($A4,lifespans_all!$A$2:$A$56,0))*INDEX(SR_mission_minutes!F$2:F$43,MATCH($A4,SR_mission_minutes!$A$2:$A$43)),"-")</f>
        <v>2294</v>
      </c>
      <c r="G4" s="113">
        <f>IFERROR(INDEX(lifespans_all!G$2:G$56,MATCH($A4,lifespans_all!$A$2:$A$56,0))*INDEX(SR_mission_minutes!G$2:G$43,MATCH($A4,SR_mission_minutes!$A$2:$A$43)),"-")</f>
        <v>0</v>
      </c>
      <c r="H4" s="113">
        <f>IFERROR(INDEX(lifespans_all!H$2:H$56,MATCH($A4,lifespans_all!$A$2:$A$56,0))*INDEX(SR_mission_minutes!H$2:H$43,MATCH($A4,SR_mission_minutes!$A$2:$A$43)),"-")</f>
        <v>0</v>
      </c>
      <c r="I4" s="113">
        <f>IFERROR(INDEX(lifespans_all!I$2:I$56,MATCH($A4,lifespans_all!$A$2:$A$56,0))*INDEX(SR_mission_minutes!I$2:I$43,MATCH($A4,SR_mission_minutes!$A$2:$A$43)),"-")</f>
        <v>0</v>
      </c>
      <c r="J4" s="113">
        <f>IFERROR(INDEX(lifespans_all!J$2:J$56,MATCH($A4,lifespans_all!$A$2:$A$56,0))*INDEX(SR_mission_minutes!J$2:J$43,MATCH($A4,SR_mission_minutes!$A$2:$A$43)),"-")</f>
        <v>0</v>
      </c>
      <c r="K4" s="113">
        <f>IFERROR(INDEX(lifespans_all!K$2:K$56,MATCH($A4,lifespans_all!$A$2:$A$56,0))*INDEX(SR_mission_minutes!K$2:K$43,MATCH($A4,SR_mission_minutes!$A$2:$A$43)),"-")</f>
        <v>0</v>
      </c>
      <c r="L4" s="113">
        <f>IFERROR(INDEX(lifespans_all!L$2:L$56,MATCH($A4,lifespans_all!$A$2:$A$56,0))*INDEX(SR_mission_minutes!L$2:L$43,MATCH($A4,SR_mission_minutes!$A$2:$A$43)),"-")</f>
        <v>0</v>
      </c>
      <c r="M4" s="113">
        <f>IFERROR(INDEX(lifespans_all!M$2:M$56,MATCH($A4,lifespans_all!$A$2:$A$56,0))*INDEX(SR_mission_minutes!M$2:M$43,MATCH($A4,SR_mission_minutes!$A$2:$A$43)),"-")</f>
        <v>0</v>
      </c>
      <c r="N4" s="113">
        <f>IFERROR(INDEX(lifespans_all!N$2:N$56,MATCH($A4,lifespans_all!$A$2:$A$56,0))*INDEX(SR_mission_minutes!N$2:N$43,MATCH($A4,SR_mission_minutes!$A$2:$A$43)),"-")</f>
        <v>0</v>
      </c>
      <c r="O4" s="113">
        <f>IFERROR(INDEX(lifespans_all!O$2:O$56,MATCH($A4,lifespans_all!$A$2:$A$56,0))*INDEX(SR_mission_minutes!O$2:O$43,MATCH($A4,SR_mission_minutes!$A$2:$A$43)),"-")</f>
        <v>0</v>
      </c>
      <c r="P4" s="113">
        <f>IFERROR(INDEX(lifespans_all!P$2:P$56,MATCH($A4,lifespans_all!$A$2:$A$56,0))*INDEX(SR_mission_minutes!P$2:P$43,MATCH($A4,SR_mission_minutes!$A$2:$A$43)),"-")</f>
        <v>0</v>
      </c>
      <c r="Q4" s="113">
        <f>IFERROR(INDEX(lifespans_all!Q$2:Q$56,MATCH($A4,lifespans_all!$A$2:$A$56,0))*INDEX(SR_mission_minutes!Q$2:Q$43,MATCH($A4,SR_mission_minutes!$A$2:$A$43)),"-")</f>
        <v>0</v>
      </c>
      <c r="R4" s="113">
        <f>IFERROR(INDEX(lifespans_all!R$2:R$56,MATCH($A4,lifespans_all!$A$2:$A$56,0))*INDEX(SR_mission_minutes!R$2:R$43,MATCH($A4,SR_mission_minutes!$A$2:$A$43)),"-")</f>
        <v>0</v>
      </c>
      <c r="S4" s="113">
        <f>IFERROR(INDEX(lifespans_all!S$2:S$56,MATCH($A4,lifespans_all!$A$2:$A$56,0))*INDEX(SR_mission_minutes!S$2:S$43,MATCH($A4,SR_mission_minutes!$A$2:$A$43)),"-")</f>
        <v>0</v>
      </c>
      <c r="T4" s="113">
        <f>IFERROR(INDEX(lifespans_all!T$2:T$56,MATCH($A4,lifespans_all!$A$2:$A$56,0))*INDEX(SR_mission_minutes!T$2:T$43,MATCH($A4,SR_mission_minutes!$A$2:$A$43)),"-")</f>
        <v>0</v>
      </c>
      <c r="U4" s="113">
        <f>IFERROR(INDEX(lifespans_all!U$2:U$56,MATCH($A4,lifespans_all!$A$2:$A$56,0))*INDEX(SR_mission_minutes!U$2:U$43,MATCH($A4,SR_mission_minutes!$A$2:$A$43)),"-")</f>
        <v>0</v>
      </c>
      <c r="V4" s="113">
        <f>IFERROR(INDEX(lifespans_all!V$2:V$56,MATCH($A4,lifespans_all!$A$2:$A$56,0))*INDEX(SR_mission_minutes!V$2:V$43,MATCH($A4,SR_mission_minutes!$A$2:$A$43)),"-")</f>
        <v>0</v>
      </c>
    </row>
    <row r="5" spans="1:23" x14ac:dyDescent="0.25">
      <c r="A5" s="35" t="s">
        <v>68</v>
      </c>
      <c r="B5" s="35" t="s">
        <v>57</v>
      </c>
      <c r="C5" s="113">
        <f>IFERROR(INDEX(lifespans_all!C$2:C$56,MATCH($A5,lifespans_all!$A$2:$A$56,0))*INDEX(SR_mission_minutes!C$2:C$43,MATCH($A5,SR_mission_minutes!$A$2:$A$43)),"-")</f>
        <v>66700.388888888891</v>
      </c>
      <c r="D5" s="113">
        <f>IFERROR(INDEX(lifespans_all!D$2:D$56,MATCH($A5,lifespans_all!$A$2:$A$56,0))*INDEX(SR_mission_minutes!D$2:D$43,MATCH($A5,SR_mission_minutes!$A$2:$A$43)),"-")</f>
        <v>66700.388888888891</v>
      </c>
      <c r="E5" s="113">
        <f>IFERROR(INDEX(lifespans_all!E$2:E$56,MATCH($A5,lifespans_all!$A$2:$A$56,0))*INDEX(SR_mission_minutes!E$2:E$43,MATCH($A5,SR_mission_minutes!$A$2:$A$43)),"-")</f>
        <v>66700.388888888891</v>
      </c>
      <c r="F5" s="113">
        <f>IFERROR(INDEX(lifespans_all!F$2:F$56,MATCH($A5,lifespans_all!$A$2:$A$56,0))*INDEX(SR_mission_minutes!F$2:F$43,MATCH($A5,SR_mission_minutes!$A$2:$A$43)),"-")</f>
        <v>66700.388888888891</v>
      </c>
      <c r="G5" s="113">
        <f>IFERROR(INDEX(lifespans_all!G$2:G$56,MATCH($A5,lifespans_all!$A$2:$A$56,0))*INDEX(SR_mission_minutes!G$2:G$43,MATCH($A5,SR_mission_minutes!$A$2:$A$43)),"-")</f>
        <v>66700.388888888891</v>
      </c>
      <c r="H5" s="113">
        <f>IFERROR(INDEX(lifespans_all!H$2:H$56,MATCH($A5,lifespans_all!$A$2:$A$56,0))*INDEX(SR_mission_minutes!H$2:H$43,MATCH($A5,SR_mission_minutes!$A$2:$A$43)),"-")</f>
        <v>66700.388888888891</v>
      </c>
      <c r="I5" s="113">
        <f>IFERROR(INDEX(lifespans_all!I$2:I$56,MATCH($A5,lifespans_all!$A$2:$A$56,0))*INDEX(SR_mission_minutes!I$2:I$43,MATCH($A5,SR_mission_minutes!$A$2:$A$43)),"-")</f>
        <v>0</v>
      </c>
      <c r="J5" s="113">
        <f>IFERROR(INDEX(lifespans_all!J$2:J$56,MATCH($A5,lifespans_all!$A$2:$A$56,0))*INDEX(SR_mission_minutes!J$2:J$43,MATCH($A5,SR_mission_minutes!$A$2:$A$43)),"-")</f>
        <v>0</v>
      </c>
      <c r="K5" s="113">
        <f>IFERROR(INDEX(lifespans_all!K$2:K$56,MATCH($A5,lifespans_all!$A$2:$A$56,0))*INDEX(SR_mission_minutes!K$2:K$43,MATCH($A5,SR_mission_minutes!$A$2:$A$43)),"-")</f>
        <v>0</v>
      </c>
      <c r="L5" s="113">
        <f>IFERROR(INDEX(lifespans_all!L$2:L$56,MATCH($A5,lifespans_all!$A$2:$A$56,0))*INDEX(SR_mission_minutes!L$2:L$43,MATCH($A5,SR_mission_minutes!$A$2:$A$43)),"-")</f>
        <v>0</v>
      </c>
      <c r="M5" s="113">
        <f>IFERROR(INDEX(lifespans_all!M$2:M$56,MATCH($A5,lifespans_all!$A$2:$A$56,0))*INDEX(SR_mission_minutes!M$2:M$43,MATCH($A5,SR_mission_minutes!$A$2:$A$43)),"-")</f>
        <v>0</v>
      </c>
      <c r="N5" s="113">
        <f>IFERROR(INDEX(lifespans_all!N$2:N$56,MATCH($A5,lifespans_all!$A$2:$A$56,0))*INDEX(SR_mission_minutes!N$2:N$43,MATCH($A5,SR_mission_minutes!$A$2:$A$43)),"-")</f>
        <v>0</v>
      </c>
      <c r="O5" s="113">
        <f>IFERROR(INDEX(lifespans_all!O$2:O$56,MATCH($A5,lifespans_all!$A$2:$A$56,0))*INDEX(SR_mission_minutes!O$2:O$43,MATCH($A5,SR_mission_minutes!$A$2:$A$43)),"-")</f>
        <v>0</v>
      </c>
      <c r="P5" s="113">
        <f>IFERROR(INDEX(lifespans_all!P$2:P$56,MATCH($A5,lifespans_all!$A$2:$A$56,0))*INDEX(SR_mission_minutes!P$2:P$43,MATCH($A5,SR_mission_minutes!$A$2:$A$43)),"-")</f>
        <v>0</v>
      </c>
      <c r="Q5" s="113">
        <f>IFERROR(INDEX(lifespans_all!Q$2:Q$56,MATCH($A5,lifespans_all!$A$2:$A$56,0))*INDEX(SR_mission_minutes!Q$2:Q$43,MATCH($A5,SR_mission_minutes!$A$2:$A$43)),"-")</f>
        <v>0</v>
      </c>
      <c r="R5" s="113">
        <f>IFERROR(INDEX(lifespans_all!R$2:R$56,MATCH($A5,lifespans_all!$A$2:$A$56,0))*INDEX(SR_mission_minutes!R$2:R$43,MATCH($A5,SR_mission_minutes!$A$2:$A$43)),"-")</f>
        <v>0</v>
      </c>
      <c r="S5" s="113">
        <f>IFERROR(INDEX(lifespans_all!S$2:S$56,MATCH($A5,lifespans_all!$A$2:$A$56,0))*INDEX(SR_mission_minutes!S$2:S$43,MATCH($A5,SR_mission_minutes!$A$2:$A$43)),"-")</f>
        <v>0</v>
      </c>
      <c r="T5" s="113">
        <f>IFERROR(INDEX(lifespans_all!T$2:T$56,MATCH($A5,lifespans_all!$A$2:$A$56,0))*INDEX(SR_mission_minutes!T$2:T$43,MATCH($A5,SR_mission_minutes!$A$2:$A$43)),"-")</f>
        <v>0</v>
      </c>
      <c r="U5" s="113">
        <f>IFERROR(INDEX(lifespans_all!U$2:U$56,MATCH($A5,lifespans_all!$A$2:$A$56,0))*INDEX(SR_mission_minutes!U$2:U$43,MATCH($A5,SR_mission_minutes!$A$2:$A$43)),"-")</f>
        <v>0</v>
      </c>
      <c r="V5" s="113">
        <f>IFERROR(INDEX(lifespans_all!V$2:V$56,MATCH($A5,lifespans_all!$A$2:$A$56,0))*INDEX(SR_mission_minutes!V$2:V$43,MATCH($A5,SR_mission_minutes!$A$2:$A$43)),"-")</f>
        <v>0</v>
      </c>
    </row>
    <row r="6" spans="1:23" x14ac:dyDescent="0.25">
      <c r="A6" s="35" t="s">
        <v>34</v>
      </c>
      <c r="B6" s="35" t="s">
        <v>64</v>
      </c>
      <c r="C6" s="113" t="str">
        <f>IFERROR(INDEX(lifespans_all!C$2:C$56,MATCH($A6,lifespans_all!$A$2:$A$56,0))*INDEX(SR_mission_minutes!C$2:C$43,MATCH($A6,SR_mission_minutes!$A$2:$A$43)),"-")</f>
        <v>-</v>
      </c>
      <c r="D6" s="113" t="str">
        <f>IFERROR(INDEX(lifespans_all!D$2:D$56,MATCH($A6,lifespans_all!$A$2:$A$56,0))*INDEX(SR_mission_minutes!D$2:D$43,MATCH($A6,SR_mission_minutes!$A$2:$A$43)),"-")</f>
        <v>-</v>
      </c>
      <c r="E6" s="113" t="str">
        <f>IFERROR(INDEX(lifespans_all!E$2:E$56,MATCH($A6,lifespans_all!$A$2:$A$56,0))*INDEX(SR_mission_minutes!E$2:E$43,MATCH($A6,SR_mission_minutes!$A$2:$A$43)),"-")</f>
        <v>-</v>
      </c>
      <c r="F6" s="113" t="str">
        <f>IFERROR(INDEX(lifespans_all!F$2:F$56,MATCH($A6,lifespans_all!$A$2:$A$56,0))*INDEX(SR_mission_minutes!F$2:F$43,MATCH($A6,SR_mission_minutes!$A$2:$A$43)),"-")</f>
        <v>-</v>
      </c>
      <c r="G6" s="113" t="str">
        <f>IFERROR(INDEX(lifespans_all!G$2:G$56,MATCH($A6,lifespans_all!$A$2:$A$56,0))*INDEX(SR_mission_minutes!G$2:G$43,MATCH($A6,SR_mission_minutes!$A$2:$A$43)),"-")</f>
        <v>-</v>
      </c>
      <c r="H6" s="113" t="str">
        <f>IFERROR(INDEX(lifespans_all!H$2:H$56,MATCH($A6,lifespans_all!$A$2:$A$56,0))*INDEX(SR_mission_minutes!H$2:H$43,MATCH($A6,SR_mission_minutes!$A$2:$A$43)),"-")</f>
        <v>-</v>
      </c>
      <c r="I6" s="113" t="str">
        <f>IFERROR(INDEX(lifespans_all!I$2:I$56,MATCH($A6,lifespans_all!$A$2:$A$56,0))*INDEX(SR_mission_minutes!I$2:I$43,MATCH($A6,SR_mission_minutes!$A$2:$A$43)),"-")</f>
        <v>-</v>
      </c>
      <c r="J6" s="113" t="str">
        <f>IFERROR(INDEX(lifespans_all!J$2:J$56,MATCH($A6,lifespans_all!$A$2:$A$56,0))*INDEX(SR_mission_minutes!J$2:J$43,MATCH($A6,SR_mission_minutes!$A$2:$A$43)),"-")</f>
        <v>-</v>
      </c>
      <c r="K6" s="113" t="str">
        <f>IFERROR(INDEX(lifespans_all!K$2:K$56,MATCH($A6,lifespans_all!$A$2:$A$56,0))*INDEX(SR_mission_minutes!K$2:K$43,MATCH($A6,SR_mission_minutes!$A$2:$A$43)),"-")</f>
        <v>-</v>
      </c>
      <c r="L6" s="113" t="str">
        <f>IFERROR(INDEX(lifespans_all!L$2:L$56,MATCH($A6,lifespans_all!$A$2:$A$56,0))*INDEX(SR_mission_minutes!L$2:L$43,MATCH($A6,SR_mission_minutes!$A$2:$A$43)),"-")</f>
        <v>-</v>
      </c>
      <c r="M6" s="113" t="str">
        <f>IFERROR(INDEX(lifespans_all!M$2:M$56,MATCH($A6,lifespans_all!$A$2:$A$56,0))*INDEX(SR_mission_minutes!M$2:M$43,MATCH($A6,SR_mission_minutes!$A$2:$A$43)),"-")</f>
        <v>-</v>
      </c>
      <c r="N6" s="113" t="str">
        <f>IFERROR(INDEX(lifespans_all!N$2:N$56,MATCH($A6,lifespans_all!$A$2:$A$56,0))*INDEX(SR_mission_minutes!N$2:N$43,MATCH($A6,SR_mission_minutes!$A$2:$A$43)),"-")</f>
        <v>-</v>
      </c>
      <c r="O6" s="113" t="str">
        <f>IFERROR(INDEX(lifespans_all!O$2:O$56,MATCH($A6,lifespans_all!$A$2:$A$56,0))*INDEX(SR_mission_minutes!O$2:O$43,MATCH($A6,SR_mission_minutes!$A$2:$A$43)),"-")</f>
        <v>-</v>
      </c>
      <c r="P6" s="113" t="str">
        <f>IFERROR(INDEX(lifespans_all!P$2:P$56,MATCH($A6,lifespans_all!$A$2:$A$56,0))*INDEX(SR_mission_minutes!P$2:P$43,MATCH($A6,SR_mission_minutes!$A$2:$A$43)),"-")</f>
        <v>-</v>
      </c>
      <c r="Q6" s="113" t="str">
        <f>IFERROR(INDEX(lifespans_all!Q$2:Q$56,MATCH($A6,lifespans_all!$A$2:$A$56,0))*INDEX(SR_mission_minutes!Q$2:Q$43,MATCH($A6,SR_mission_minutes!$A$2:$A$43)),"-")</f>
        <v>-</v>
      </c>
      <c r="R6" s="113" t="str">
        <f>IFERROR(INDEX(lifespans_all!R$2:R$56,MATCH($A6,lifespans_all!$A$2:$A$56,0))*INDEX(SR_mission_minutes!R$2:R$43,MATCH($A6,SR_mission_minutes!$A$2:$A$43)),"-")</f>
        <v>-</v>
      </c>
      <c r="S6" s="113" t="str">
        <f>IFERROR(INDEX(lifespans_all!S$2:S$56,MATCH($A6,lifespans_all!$A$2:$A$56,0))*INDEX(SR_mission_minutes!S$2:S$43,MATCH($A6,SR_mission_minutes!$A$2:$A$43)),"-")</f>
        <v>-</v>
      </c>
      <c r="T6" s="113" t="str">
        <f>IFERROR(INDEX(lifespans_all!T$2:T$56,MATCH($A6,lifespans_all!$A$2:$A$56,0))*INDEX(SR_mission_minutes!T$2:T$43,MATCH($A6,SR_mission_minutes!$A$2:$A$43)),"-")</f>
        <v>-</v>
      </c>
      <c r="U6" s="113" t="str">
        <f>IFERROR(INDEX(lifespans_all!U$2:U$56,MATCH($A6,lifespans_all!$A$2:$A$56,0))*INDEX(SR_mission_minutes!U$2:U$43,MATCH($A6,SR_mission_minutes!$A$2:$A$43)),"-")</f>
        <v>-</v>
      </c>
      <c r="V6" s="113" t="str">
        <f>IFERROR(INDEX(lifespans_all!V$2:V$56,MATCH($A6,lifespans_all!$A$2:$A$56,0))*INDEX(SR_mission_minutes!V$2:V$43,MATCH($A6,SR_mission_minutes!$A$2:$A$43)),"-")</f>
        <v>-</v>
      </c>
    </row>
    <row r="7" spans="1:23" x14ac:dyDescent="0.25">
      <c r="A7" s="35" t="s">
        <v>71</v>
      </c>
      <c r="B7" s="35" t="s">
        <v>58</v>
      </c>
      <c r="C7" s="113">
        <f>IFERROR(INDEX(lifespans_all!C$2:C$56,MATCH($A7,lifespans_all!$A$2:$A$56,0))*INDEX(SR_mission_minutes!C$2:C$43,MATCH($A7,SR_mission_minutes!$A$2:$A$43)),"-")</f>
        <v>2294</v>
      </c>
      <c r="D7" s="113">
        <f>IFERROR(INDEX(lifespans_all!D$2:D$56,MATCH($A7,lifespans_all!$A$2:$A$56,0))*INDEX(SR_mission_minutes!D$2:D$43,MATCH($A7,SR_mission_minutes!$A$2:$A$43)),"-")</f>
        <v>2294</v>
      </c>
      <c r="E7" s="113">
        <f>IFERROR(INDEX(lifespans_all!E$2:E$56,MATCH($A7,lifespans_all!$A$2:$A$56,0))*INDEX(SR_mission_minutes!E$2:E$43,MATCH($A7,SR_mission_minutes!$A$2:$A$43)),"-")</f>
        <v>2294</v>
      </c>
      <c r="F7" s="113">
        <f>IFERROR(INDEX(lifespans_all!F$2:F$56,MATCH($A7,lifespans_all!$A$2:$A$56,0))*INDEX(SR_mission_minutes!F$2:F$43,MATCH($A7,SR_mission_minutes!$A$2:$A$43)),"-")</f>
        <v>2294</v>
      </c>
      <c r="G7" s="113">
        <f>IFERROR(INDEX(lifespans_all!G$2:G$56,MATCH($A7,lifespans_all!$A$2:$A$56,0))*INDEX(SR_mission_minutes!G$2:G$43,MATCH($A7,SR_mission_minutes!$A$2:$A$43)),"-")</f>
        <v>2294</v>
      </c>
      <c r="H7" s="113">
        <f>IFERROR(INDEX(lifespans_all!H$2:H$56,MATCH($A7,lifespans_all!$A$2:$A$56,0))*INDEX(SR_mission_minutes!H$2:H$43,MATCH($A7,SR_mission_minutes!$A$2:$A$43)),"-")</f>
        <v>2294</v>
      </c>
      <c r="I7" s="113">
        <f>IFERROR(INDEX(lifespans_all!I$2:I$56,MATCH($A7,lifespans_all!$A$2:$A$56,0))*INDEX(SR_mission_minutes!I$2:I$43,MATCH($A7,SR_mission_minutes!$A$2:$A$43)),"-")</f>
        <v>2294</v>
      </c>
      <c r="J7" s="113">
        <f>IFERROR(INDEX(lifespans_all!J$2:J$56,MATCH($A7,lifespans_all!$A$2:$A$56,0))*INDEX(SR_mission_minutes!J$2:J$43,MATCH($A7,SR_mission_minutes!$A$2:$A$43)),"-")</f>
        <v>2294</v>
      </c>
      <c r="K7" s="113">
        <f>IFERROR(INDEX(lifespans_all!K$2:K$56,MATCH($A7,lifespans_all!$A$2:$A$56,0))*INDEX(SR_mission_minutes!K$2:K$43,MATCH($A7,SR_mission_minutes!$A$2:$A$43)),"-")</f>
        <v>2294</v>
      </c>
      <c r="L7" s="113">
        <f>IFERROR(INDEX(lifespans_all!L$2:L$56,MATCH($A7,lifespans_all!$A$2:$A$56,0))*INDEX(SR_mission_minutes!L$2:L$43,MATCH($A7,SR_mission_minutes!$A$2:$A$43)),"-")</f>
        <v>2294</v>
      </c>
      <c r="M7" s="113">
        <f>IFERROR(INDEX(lifespans_all!M$2:M$56,MATCH($A7,lifespans_all!$A$2:$A$56,0))*INDEX(SR_mission_minutes!M$2:M$43,MATCH($A7,SR_mission_minutes!$A$2:$A$43)),"-")</f>
        <v>2294</v>
      </c>
      <c r="N7" s="113">
        <f>IFERROR(INDEX(lifespans_all!N$2:N$56,MATCH($A7,lifespans_all!$A$2:$A$56,0))*INDEX(SR_mission_minutes!N$2:N$43,MATCH($A7,SR_mission_minutes!$A$2:$A$43)),"-")</f>
        <v>2294</v>
      </c>
      <c r="O7" s="113">
        <f>IFERROR(INDEX(lifespans_all!O$2:O$56,MATCH($A7,lifespans_all!$A$2:$A$56,0))*INDEX(SR_mission_minutes!O$2:O$43,MATCH($A7,SR_mission_minutes!$A$2:$A$43)),"-")</f>
        <v>2294</v>
      </c>
      <c r="P7" s="113">
        <f>IFERROR(INDEX(lifespans_all!P$2:P$56,MATCH($A7,lifespans_all!$A$2:$A$56,0))*INDEX(SR_mission_minutes!P$2:P$43,MATCH($A7,SR_mission_minutes!$A$2:$A$43)),"-")</f>
        <v>2294</v>
      </c>
      <c r="Q7" s="113">
        <f>IFERROR(INDEX(lifespans_all!Q$2:Q$56,MATCH($A7,lifespans_all!$A$2:$A$56,0))*INDEX(SR_mission_minutes!Q$2:Q$43,MATCH($A7,SR_mission_minutes!$A$2:$A$43)),"-")</f>
        <v>2294</v>
      </c>
      <c r="R7" s="113">
        <f>IFERROR(INDEX(lifespans_all!R$2:R$56,MATCH($A7,lifespans_all!$A$2:$A$56,0))*INDEX(SR_mission_minutes!R$2:R$43,MATCH($A7,SR_mission_minutes!$A$2:$A$43)),"-")</f>
        <v>2294</v>
      </c>
      <c r="S7" s="113">
        <f>IFERROR(INDEX(lifespans_all!S$2:S$56,MATCH($A7,lifespans_all!$A$2:$A$56,0))*INDEX(SR_mission_minutes!S$2:S$43,MATCH($A7,SR_mission_minutes!$A$2:$A$43)),"-")</f>
        <v>2294</v>
      </c>
      <c r="T7" s="113">
        <f>IFERROR(INDEX(lifespans_all!T$2:T$56,MATCH($A7,lifespans_all!$A$2:$A$56,0))*INDEX(SR_mission_minutes!T$2:T$43,MATCH($A7,SR_mission_minutes!$A$2:$A$43)),"-")</f>
        <v>2294</v>
      </c>
      <c r="U7" s="113">
        <f>IFERROR(INDEX(lifespans_all!U$2:U$56,MATCH($A7,lifespans_all!$A$2:$A$56,0))*INDEX(SR_mission_minutes!U$2:U$43,MATCH($A7,SR_mission_minutes!$A$2:$A$43)),"-")</f>
        <v>2294</v>
      </c>
      <c r="V7" s="113">
        <f>IFERROR(INDEX(lifespans_all!V$2:V$56,MATCH($A7,lifespans_all!$A$2:$A$56,0))*INDEX(SR_mission_minutes!V$2:V$43,MATCH($A7,SR_mission_minutes!$A$2:$A$43)),"-")</f>
        <v>2294</v>
      </c>
    </row>
    <row r="8" spans="1:23" x14ac:dyDescent="0.25">
      <c r="A8" s="35" t="s">
        <v>72</v>
      </c>
      <c r="B8" s="35" t="s">
        <v>59</v>
      </c>
      <c r="C8" s="113">
        <f>IFERROR(INDEX(lifespans_all!C$2:C$56,MATCH($A8,lifespans_all!$A$2:$A$56,0))*INDEX(SR_mission_minutes!C$2:C$43,MATCH($A8,SR_mission_minutes!$A$2:$A$43)),"-")</f>
        <v>114879</v>
      </c>
      <c r="D8" s="113">
        <f>IFERROR(INDEX(lifespans_all!D$2:D$56,MATCH($A8,lifespans_all!$A$2:$A$56,0))*INDEX(SR_mission_minutes!D$2:D$43,MATCH($A8,SR_mission_minutes!$A$2:$A$43)),"-")</f>
        <v>114879</v>
      </c>
      <c r="E8" s="113">
        <f>IFERROR(INDEX(lifespans_all!E$2:E$56,MATCH($A8,lifespans_all!$A$2:$A$56,0))*INDEX(SR_mission_minutes!E$2:E$43,MATCH($A8,SR_mission_minutes!$A$2:$A$43)),"-")</f>
        <v>114879</v>
      </c>
      <c r="F8" s="113">
        <f>IFERROR(INDEX(lifespans_all!F$2:F$56,MATCH($A8,lifespans_all!$A$2:$A$56,0))*INDEX(SR_mission_minutes!F$2:F$43,MATCH($A8,SR_mission_minutes!$A$2:$A$43)),"-")</f>
        <v>114879</v>
      </c>
      <c r="G8" s="113">
        <f>IFERROR(INDEX(lifespans_all!G$2:G$56,MATCH($A8,lifespans_all!$A$2:$A$56,0))*INDEX(SR_mission_minutes!G$2:G$43,MATCH($A8,SR_mission_minutes!$A$2:$A$43)),"-")</f>
        <v>114879</v>
      </c>
      <c r="H8" s="113">
        <f>IFERROR(INDEX(lifespans_all!H$2:H$56,MATCH($A8,lifespans_all!$A$2:$A$56,0))*INDEX(SR_mission_minutes!H$2:H$43,MATCH($A8,SR_mission_minutes!$A$2:$A$43)),"-")</f>
        <v>114879</v>
      </c>
      <c r="I8" s="113">
        <f>IFERROR(INDEX(lifespans_all!I$2:I$56,MATCH($A8,lifespans_all!$A$2:$A$56,0))*INDEX(SR_mission_minutes!I$2:I$43,MATCH($A8,SR_mission_minutes!$A$2:$A$43)),"-")</f>
        <v>114879</v>
      </c>
      <c r="J8" s="113">
        <f>IFERROR(INDEX(lifespans_all!J$2:J$56,MATCH($A8,lifespans_all!$A$2:$A$56,0))*INDEX(SR_mission_minutes!J$2:J$43,MATCH($A8,SR_mission_minutes!$A$2:$A$43)),"-")</f>
        <v>114879</v>
      </c>
      <c r="K8" s="113">
        <f>IFERROR(INDEX(lifespans_all!K$2:K$56,MATCH($A8,lifespans_all!$A$2:$A$56,0))*INDEX(SR_mission_minutes!K$2:K$43,MATCH($A8,SR_mission_minutes!$A$2:$A$43)),"-")</f>
        <v>114879</v>
      </c>
      <c r="L8" s="113">
        <f>IFERROR(INDEX(lifespans_all!L$2:L$56,MATCH($A8,lifespans_all!$A$2:$A$56,0))*INDEX(SR_mission_minutes!L$2:L$43,MATCH($A8,SR_mission_minutes!$A$2:$A$43)),"-")</f>
        <v>114879</v>
      </c>
      <c r="M8" s="113">
        <f>IFERROR(INDEX(lifespans_all!M$2:M$56,MATCH($A8,lifespans_all!$A$2:$A$56,0))*INDEX(SR_mission_minutes!M$2:M$43,MATCH($A8,SR_mission_minutes!$A$2:$A$43)),"-")</f>
        <v>114879</v>
      </c>
      <c r="N8" s="113">
        <f>IFERROR(INDEX(lifespans_all!N$2:N$56,MATCH($A8,lifespans_all!$A$2:$A$56,0))*INDEX(SR_mission_minutes!N$2:N$43,MATCH($A8,SR_mission_minutes!$A$2:$A$43)),"-")</f>
        <v>114879</v>
      </c>
      <c r="O8" s="113">
        <f>IFERROR(INDEX(lifespans_all!O$2:O$56,MATCH($A8,lifespans_all!$A$2:$A$56,0))*INDEX(SR_mission_minutes!O$2:O$43,MATCH($A8,SR_mission_minutes!$A$2:$A$43)),"-")</f>
        <v>114879</v>
      </c>
      <c r="P8" s="113">
        <f>IFERROR(INDEX(lifespans_all!P$2:P$56,MATCH($A8,lifespans_all!$A$2:$A$56,0))*INDEX(SR_mission_minutes!P$2:P$43,MATCH($A8,SR_mission_minutes!$A$2:$A$43)),"-")</f>
        <v>114879</v>
      </c>
      <c r="Q8" s="113">
        <f>IFERROR(INDEX(lifespans_all!Q$2:Q$56,MATCH($A8,lifespans_all!$A$2:$A$56,0))*INDEX(SR_mission_minutes!Q$2:Q$43,MATCH($A8,SR_mission_minutes!$A$2:$A$43)),"-")</f>
        <v>114879</v>
      </c>
      <c r="R8" s="113">
        <f>IFERROR(INDEX(lifespans_all!R$2:R$56,MATCH($A8,lifespans_all!$A$2:$A$56,0))*INDEX(SR_mission_minutes!R$2:R$43,MATCH($A8,SR_mission_minutes!$A$2:$A$43)),"-")</f>
        <v>114879</v>
      </c>
      <c r="S8" s="113">
        <f>IFERROR(INDEX(lifespans_all!S$2:S$56,MATCH($A8,lifespans_all!$A$2:$A$56,0))*INDEX(SR_mission_minutes!S$2:S$43,MATCH($A8,SR_mission_minutes!$A$2:$A$43)),"-")</f>
        <v>114879</v>
      </c>
      <c r="T8" s="113">
        <f>IFERROR(INDEX(lifespans_all!T$2:T$56,MATCH($A8,lifespans_all!$A$2:$A$56,0))*INDEX(SR_mission_minutes!T$2:T$43,MATCH($A8,SR_mission_minutes!$A$2:$A$43)),"-")</f>
        <v>114879</v>
      </c>
      <c r="U8" s="113">
        <f>IFERROR(INDEX(lifespans_all!U$2:U$56,MATCH($A8,lifespans_all!$A$2:$A$56,0))*INDEX(SR_mission_minutes!U$2:U$43,MATCH($A8,SR_mission_minutes!$A$2:$A$43)),"-")</f>
        <v>114879</v>
      </c>
      <c r="V8" s="113">
        <f>IFERROR(INDEX(lifespans_all!V$2:V$56,MATCH($A8,lifespans_all!$A$2:$A$56,0))*INDEX(SR_mission_minutes!V$2:V$43,MATCH($A8,SR_mission_minutes!$A$2:$A$43)),"-")</f>
        <v>114879</v>
      </c>
    </row>
    <row r="9" spans="1:23" x14ac:dyDescent="0.25">
      <c r="A9" s="35" t="s">
        <v>35</v>
      </c>
      <c r="B9" s="35" t="s">
        <v>57</v>
      </c>
      <c r="C9" s="113">
        <f>IFERROR(INDEX(lifespans_all!C$2:C$56,MATCH($A9,lifespans_all!$A$2:$A$56,0))*INDEX(SR_mission_minutes!C$2:C$43,MATCH($A9,SR_mission_minutes!$A$2:$A$43)),"-")</f>
        <v>66700.388888888891</v>
      </c>
      <c r="D9" s="113">
        <f>IFERROR(INDEX(lifespans_all!D$2:D$56,MATCH($A9,lifespans_all!$A$2:$A$56,0))*INDEX(SR_mission_minutes!D$2:D$43,MATCH($A9,SR_mission_minutes!$A$2:$A$43)),"-")</f>
        <v>66700.388888888891</v>
      </c>
      <c r="E9" s="113">
        <f>IFERROR(INDEX(lifespans_all!E$2:E$56,MATCH($A9,lifespans_all!$A$2:$A$56,0))*INDEX(SR_mission_minutes!E$2:E$43,MATCH($A9,SR_mission_minutes!$A$2:$A$43)),"-")</f>
        <v>66700.388888888891</v>
      </c>
      <c r="F9" s="113">
        <f>IFERROR(INDEX(lifespans_all!F$2:F$56,MATCH($A9,lifespans_all!$A$2:$A$56,0))*INDEX(SR_mission_minutes!F$2:F$43,MATCH($A9,SR_mission_minutes!$A$2:$A$43)),"-")</f>
        <v>66700.388888888891</v>
      </c>
      <c r="G9" s="113">
        <f>IFERROR(INDEX(lifespans_all!G$2:G$56,MATCH($A9,lifespans_all!$A$2:$A$56,0))*INDEX(SR_mission_minutes!G$2:G$43,MATCH($A9,SR_mission_minutes!$A$2:$A$43)),"-")</f>
        <v>66700.388888888891</v>
      </c>
      <c r="H9" s="113">
        <f>IFERROR(INDEX(lifespans_all!H$2:H$56,MATCH($A9,lifespans_all!$A$2:$A$56,0))*INDEX(SR_mission_minutes!H$2:H$43,MATCH($A9,SR_mission_minutes!$A$2:$A$43)),"-")</f>
        <v>66700.388888888891</v>
      </c>
      <c r="I9" s="113">
        <f>IFERROR(INDEX(lifespans_all!I$2:I$56,MATCH($A9,lifespans_all!$A$2:$A$56,0))*INDEX(SR_mission_minutes!I$2:I$43,MATCH($A9,SR_mission_minutes!$A$2:$A$43)),"-")</f>
        <v>66700.388888888891</v>
      </c>
      <c r="J9" s="113">
        <f>IFERROR(INDEX(lifespans_all!J$2:J$56,MATCH($A9,lifespans_all!$A$2:$A$56,0))*INDEX(SR_mission_minutes!J$2:J$43,MATCH($A9,SR_mission_minutes!$A$2:$A$43)),"-")</f>
        <v>0</v>
      </c>
      <c r="K9" s="113">
        <f>IFERROR(INDEX(lifespans_all!K$2:K$56,MATCH($A9,lifespans_all!$A$2:$A$56,0))*INDEX(SR_mission_minutes!K$2:K$43,MATCH($A9,SR_mission_minutes!$A$2:$A$43)),"-")</f>
        <v>0</v>
      </c>
      <c r="L9" s="113">
        <f>IFERROR(INDEX(lifespans_all!L$2:L$56,MATCH($A9,lifespans_all!$A$2:$A$56,0))*INDEX(SR_mission_minutes!L$2:L$43,MATCH($A9,SR_mission_minutes!$A$2:$A$43)),"-")</f>
        <v>0</v>
      </c>
      <c r="M9" s="113">
        <f>IFERROR(INDEX(lifespans_all!M$2:M$56,MATCH($A9,lifespans_all!$A$2:$A$56,0))*INDEX(SR_mission_minutes!M$2:M$43,MATCH($A9,SR_mission_minutes!$A$2:$A$43)),"-")</f>
        <v>0</v>
      </c>
      <c r="N9" s="113">
        <f>IFERROR(INDEX(lifespans_all!N$2:N$56,MATCH($A9,lifespans_all!$A$2:$A$56,0))*INDEX(SR_mission_minutes!N$2:N$43,MATCH($A9,SR_mission_minutes!$A$2:$A$43)),"-")</f>
        <v>0</v>
      </c>
      <c r="O9" s="113">
        <f>IFERROR(INDEX(lifespans_all!O$2:O$56,MATCH($A9,lifespans_all!$A$2:$A$56,0))*INDEX(SR_mission_minutes!O$2:O$43,MATCH($A9,SR_mission_minutes!$A$2:$A$43)),"-")</f>
        <v>0</v>
      </c>
      <c r="P9" s="113">
        <f>IFERROR(INDEX(lifespans_all!P$2:P$56,MATCH($A9,lifespans_all!$A$2:$A$56,0))*INDEX(SR_mission_minutes!P$2:P$43,MATCH($A9,SR_mission_minutes!$A$2:$A$43)),"-")</f>
        <v>0</v>
      </c>
      <c r="Q9" s="113">
        <f>IFERROR(INDEX(lifespans_all!Q$2:Q$56,MATCH($A9,lifespans_all!$A$2:$A$56,0))*INDEX(SR_mission_minutes!Q$2:Q$43,MATCH($A9,SR_mission_minutes!$A$2:$A$43)),"-")</f>
        <v>0</v>
      </c>
      <c r="R9" s="113">
        <f>IFERROR(INDEX(lifespans_all!R$2:R$56,MATCH($A9,lifespans_all!$A$2:$A$56,0))*INDEX(SR_mission_minutes!R$2:R$43,MATCH($A9,SR_mission_minutes!$A$2:$A$43)),"-")</f>
        <v>0</v>
      </c>
      <c r="S9" s="113">
        <f>IFERROR(INDEX(lifespans_all!S$2:S$56,MATCH($A9,lifespans_all!$A$2:$A$56,0))*INDEX(SR_mission_minutes!S$2:S$43,MATCH($A9,SR_mission_minutes!$A$2:$A$43)),"-")</f>
        <v>0</v>
      </c>
      <c r="T9" s="113">
        <f>IFERROR(INDEX(lifespans_all!T$2:T$56,MATCH($A9,lifespans_all!$A$2:$A$56,0))*INDEX(SR_mission_minutes!T$2:T$43,MATCH($A9,SR_mission_minutes!$A$2:$A$43)),"-")</f>
        <v>0</v>
      </c>
      <c r="U9" s="113">
        <f>IFERROR(INDEX(lifespans_all!U$2:U$56,MATCH($A9,lifespans_all!$A$2:$A$56,0))*INDEX(SR_mission_minutes!U$2:U$43,MATCH($A9,SR_mission_minutes!$A$2:$A$43)),"-")</f>
        <v>0</v>
      </c>
      <c r="V9" s="113">
        <f>IFERROR(INDEX(lifespans_all!V$2:V$56,MATCH($A9,lifespans_all!$A$2:$A$56,0))*INDEX(SR_mission_minutes!V$2:V$43,MATCH($A9,SR_mission_minutes!$A$2:$A$43)),"-")</f>
        <v>0</v>
      </c>
    </row>
    <row r="10" spans="1:23" x14ac:dyDescent="0.25">
      <c r="A10" s="35" t="s">
        <v>36</v>
      </c>
      <c r="B10" s="35" t="s">
        <v>57</v>
      </c>
      <c r="C10" s="113">
        <f>IFERROR(INDEX(lifespans_all!C$2:C$56,MATCH($A10,lifespans_all!$A$2:$A$56,0))*INDEX(SR_mission_minutes!C$2:C$43,MATCH($A10,SR_mission_minutes!$A$2:$A$43)),"-")</f>
        <v>66700.388888888891</v>
      </c>
      <c r="D10" s="113">
        <f>IFERROR(INDEX(lifespans_all!D$2:D$56,MATCH($A10,lifespans_all!$A$2:$A$56,0))*INDEX(SR_mission_minutes!D$2:D$43,MATCH($A10,SR_mission_minutes!$A$2:$A$43)),"-")</f>
        <v>66700.388888888891</v>
      </c>
      <c r="E10" s="113">
        <f>IFERROR(INDEX(lifespans_all!E$2:E$56,MATCH($A10,lifespans_all!$A$2:$A$56,0))*INDEX(SR_mission_minutes!E$2:E$43,MATCH($A10,SR_mission_minutes!$A$2:$A$43)),"-")</f>
        <v>66700.388888888891</v>
      </c>
      <c r="F10" s="113">
        <f>IFERROR(INDEX(lifespans_all!F$2:F$56,MATCH($A10,lifespans_all!$A$2:$A$56,0))*INDEX(SR_mission_minutes!F$2:F$43,MATCH($A10,SR_mission_minutes!$A$2:$A$43)),"-")</f>
        <v>66700.388888888891</v>
      </c>
      <c r="G10" s="113">
        <f>IFERROR(INDEX(lifespans_all!G$2:G$56,MATCH($A10,lifespans_all!$A$2:$A$56,0))*INDEX(SR_mission_minutes!G$2:G$43,MATCH($A10,SR_mission_minutes!$A$2:$A$43)),"-")</f>
        <v>66700.388888888891</v>
      </c>
      <c r="H10" s="113">
        <f>IFERROR(INDEX(lifespans_all!H$2:H$56,MATCH($A10,lifespans_all!$A$2:$A$56,0))*INDEX(SR_mission_minutes!H$2:H$43,MATCH($A10,SR_mission_minutes!$A$2:$A$43)),"-")</f>
        <v>66700.388888888891</v>
      </c>
      <c r="I10" s="113">
        <f>IFERROR(INDEX(lifespans_all!I$2:I$56,MATCH($A10,lifespans_all!$A$2:$A$56,0))*INDEX(SR_mission_minutes!I$2:I$43,MATCH($A10,SR_mission_minutes!$A$2:$A$43)),"-")</f>
        <v>66700.388888888891</v>
      </c>
      <c r="J10" s="113">
        <f>IFERROR(INDEX(lifespans_all!J$2:J$56,MATCH($A10,lifespans_all!$A$2:$A$56,0))*INDEX(SR_mission_minutes!J$2:J$43,MATCH($A10,SR_mission_minutes!$A$2:$A$43)),"-")</f>
        <v>66700.388888888891</v>
      </c>
      <c r="K10" s="113">
        <f>IFERROR(INDEX(lifespans_all!K$2:K$56,MATCH($A10,lifespans_all!$A$2:$A$56,0))*INDEX(SR_mission_minutes!K$2:K$43,MATCH($A10,SR_mission_minutes!$A$2:$A$43)),"-")</f>
        <v>66700.388888888891</v>
      </c>
      <c r="L10" s="113">
        <f>IFERROR(INDEX(lifespans_all!L$2:L$56,MATCH($A10,lifespans_all!$A$2:$A$56,0))*INDEX(SR_mission_minutes!L$2:L$43,MATCH($A10,SR_mission_minutes!$A$2:$A$43)),"-")</f>
        <v>66700.388888888891</v>
      </c>
      <c r="M10" s="113">
        <f>IFERROR(INDEX(lifespans_all!M$2:M$56,MATCH($A10,lifespans_all!$A$2:$A$56,0))*INDEX(SR_mission_minutes!M$2:M$43,MATCH($A10,SR_mission_minutes!$A$2:$A$43)),"-")</f>
        <v>66700.388888888891</v>
      </c>
      <c r="N10" s="113">
        <f>IFERROR(INDEX(lifespans_all!N$2:N$56,MATCH($A10,lifespans_all!$A$2:$A$56,0))*INDEX(SR_mission_minutes!N$2:N$43,MATCH($A10,SR_mission_minutes!$A$2:$A$43)),"-")</f>
        <v>66700.388888888891</v>
      </c>
      <c r="O10" s="113">
        <f>IFERROR(INDEX(lifespans_all!O$2:O$56,MATCH($A10,lifespans_all!$A$2:$A$56,0))*INDEX(SR_mission_minutes!O$2:O$43,MATCH($A10,SR_mission_minutes!$A$2:$A$43)),"-")</f>
        <v>66700.388888888891</v>
      </c>
      <c r="P10" s="113">
        <f>IFERROR(INDEX(lifespans_all!P$2:P$56,MATCH($A10,lifespans_all!$A$2:$A$56,0))*INDEX(SR_mission_minutes!P$2:P$43,MATCH($A10,SR_mission_minutes!$A$2:$A$43)),"-")</f>
        <v>66700.388888888891</v>
      </c>
      <c r="Q10" s="113">
        <f>IFERROR(INDEX(lifespans_all!Q$2:Q$56,MATCH($A10,lifespans_all!$A$2:$A$56,0))*INDEX(SR_mission_minutes!Q$2:Q$43,MATCH($A10,SR_mission_minutes!$A$2:$A$43)),"-")</f>
        <v>66700.388888888891</v>
      </c>
      <c r="R10" s="113">
        <f>IFERROR(INDEX(lifespans_all!R$2:R$56,MATCH($A10,lifespans_all!$A$2:$A$56,0))*INDEX(SR_mission_minutes!R$2:R$43,MATCH($A10,SR_mission_minutes!$A$2:$A$43)),"-")</f>
        <v>66700.388888888891</v>
      </c>
      <c r="S10" s="113">
        <f>IFERROR(INDEX(lifespans_all!S$2:S$56,MATCH($A10,lifespans_all!$A$2:$A$56,0))*INDEX(SR_mission_minutes!S$2:S$43,MATCH($A10,SR_mission_minutes!$A$2:$A$43)),"-")</f>
        <v>66700.388888888891</v>
      </c>
      <c r="T10" s="113">
        <f>IFERROR(INDEX(lifespans_all!T$2:T$56,MATCH($A10,lifespans_all!$A$2:$A$56,0))*INDEX(SR_mission_minutes!T$2:T$43,MATCH($A10,SR_mission_minutes!$A$2:$A$43)),"-")</f>
        <v>66700.388888888891</v>
      </c>
      <c r="U10" s="113">
        <f>IFERROR(INDEX(lifespans_all!U$2:U$56,MATCH($A10,lifespans_all!$A$2:$A$56,0))*INDEX(SR_mission_minutes!U$2:U$43,MATCH($A10,SR_mission_minutes!$A$2:$A$43)),"-")</f>
        <v>66700.388888888891</v>
      </c>
      <c r="V10" s="113">
        <f>IFERROR(INDEX(lifespans_all!V$2:V$56,MATCH($A10,lifespans_all!$A$2:$A$56,0))*INDEX(SR_mission_minutes!V$2:V$43,MATCH($A10,SR_mission_minutes!$A$2:$A$43)),"-")</f>
        <v>66700.388888888891</v>
      </c>
    </row>
    <row r="11" spans="1:23" x14ac:dyDescent="0.25">
      <c r="A11" s="35" t="s">
        <v>37</v>
      </c>
      <c r="B11" s="35" t="s">
        <v>57</v>
      </c>
      <c r="C11" s="113">
        <f>IFERROR(INDEX(lifespans_all!C$2:C$56,MATCH($A11,lifespans_all!$A$2:$A$56,0))*INDEX(SR_mission_minutes!C$2:C$43,MATCH($A11,SR_mission_minutes!$A$2:$A$43)),"-")</f>
        <v>66700.388888888891</v>
      </c>
      <c r="D11" s="113">
        <f>IFERROR(INDEX(lifespans_all!D$2:D$56,MATCH($A11,lifespans_all!$A$2:$A$56,0))*INDEX(SR_mission_minutes!D$2:D$43,MATCH($A11,SR_mission_minutes!$A$2:$A$43)),"-")</f>
        <v>66700.388888888891</v>
      </c>
      <c r="E11" s="113">
        <f>IFERROR(INDEX(lifespans_all!E$2:E$56,MATCH($A11,lifespans_all!$A$2:$A$56,0))*INDEX(SR_mission_minutes!E$2:E$43,MATCH($A11,SR_mission_minutes!$A$2:$A$43)),"-")</f>
        <v>66700.388888888891</v>
      </c>
      <c r="F11" s="113">
        <f>IFERROR(INDEX(lifespans_all!F$2:F$56,MATCH($A11,lifespans_all!$A$2:$A$56,0))*INDEX(SR_mission_minutes!F$2:F$43,MATCH($A11,SR_mission_minutes!$A$2:$A$43)),"-")</f>
        <v>66700.388888888891</v>
      </c>
      <c r="G11" s="113">
        <f>IFERROR(INDEX(lifespans_all!G$2:G$56,MATCH($A11,lifespans_all!$A$2:$A$56,0))*INDEX(SR_mission_minutes!G$2:G$43,MATCH($A11,SR_mission_minutes!$A$2:$A$43)),"-")</f>
        <v>66700.388888888891</v>
      </c>
      <c r="H11" s="113">
        <f>IFERROR(INDEX(lifespans_all!H$2:H$56,MATCH($A11,lifespans_all!$A$2:$A$56,0))*INDEX(SR_mission_minutes!H$2:H$43,MATCH($A11,SR_mission_minutes!$A$2:$A$43)),"-")</f>
        <v>0</v>
      </c>
      <c r="I11" s="113">
        <f>IFERROR(INDEX(lifespans_all!I$2:I$56,MATCH($A11,lifespans_all!$A$2:$A$56,0))*INDEX(SR_mission_minutes!I$2:I$43,MATCH($A11,SR_mission_minutes!$A$2:$A$43)),"-")</f>
        <v>0</v>
      </c>
      <c r="J11" s="113">
        <f>IFERROR(INDEX(lifespans_all!J$2:J$56,MATCH($A11,lifespans_all!$A$2:$A$56,0))*INDEX(SR_mission_minutes!J$2:J$43,MATCH($A11,SR_mission_minutes!$A$2:$A$43)),"-")</f>
        <v>0</v>
      </c>
      <c r="K11" s="113">
        <f>IFERROR(INDEX(lifespans_all!K$2:K$56,MATCH($A11,lifespans_all!$A$2:$A$56,0))*INDEX(SR_mission_minutes!K$2:K$43,MATCH($A11,SR_mission_minutes!$A$2:$A$43)),"-")</f>
        <v>0</v>
      </c>
      <c r="L11" s="113">
        <f>IFERROR(INDEX(lifespans_all!L$2:L$56,MATCH($A11,lifespans_all!$A$2:$A$56,0))*INDEX(SR_mission_minutes!L$2:L$43,MATCH($A11,SR_mission_minutes!$A$2:$A$43)),"-")</f>
        <v>0</v>
      </c>
      <c r="M11" s="113">
        <f>IFERROR(INDEX(lifespans_all!M$2:M$56,MATCH($A11,lifespans_all!$A$2:$A$56,0))*INDEX(SR_mission_minutes!M$2:M$43,MATCH($A11,SR_mission_minutes!$A$2:$A$43)),"-")</f>
        <v>0</v>
      </c>
      <c r="N11" s="113">
        <f>IFERROR(INDEX(lifespans_all!N$2:N$56,MATCH($A11,lifespans_all!$A$2:$A$56,0))*INDEX(SR_mission_minutes!N$2:N$43,MATCH($A11,SR_mission_minutes!$A$2:$A$43)),"-")</f>
        <v>0</v>
      </c>
      <c r="O11" s="113">
        <f>IFERROR(INDEX(lifespans_all!O$2:O$56,MATCH($A11,lifespans_all!$A$2:$A$56,0))*INDEX(SR_mission_minutes!O$2:O$43,MATCH($A11,SR_mission_minutes!$A$2:$A$43)),"-")</f>
        <v>0</v>
      </c>
      <c r="P11" s="113">
        <f>IFERROR(INDEX(lifespans_all!P$2:P$56,MATCH($A11,lifespans_all!$A$2:$A$56,0))*INDEX(SR_mission_minutes!P$2:P$43,MATCH($A11,SR_mission_minutes!$A$2:$A$43)),"-")</f>
        <v>0</v>
      </c>
      <c r="Q11" s="113">
        <f>IFERROR(INDEX(lifespans_all!Q$2:Q$56,MATCH($A11,lifespans_all!$A$2:$A$56,0))*INDEX(SR_mission_minutes!Q$2:Q$43,MATCH($A11,SR_mission_minutes!$A$2:$A$43)),"-")</f>
        <v>0</v>
      </c>
      <c r="R11" s="113">
        <f>IFERROR(INDEX(lifespans_all!R$2:R$56,MATCH($A11,lifespans_all!$A$2:$A$56,0))*INDEX(SR_mission_minutes!R$2:R$43,MATCH($A11,SR_mission_minutes!$A$2:$A$43)),"-")</f>
        <v>0</v>
      </c>
      <c r="S11" s="113">
        <f>IFERROR(INDEX(lifespans_all!S$2:S$56,MATCH($A11,lifespans_all!$A$2:$A$56,0))*INDEX(SR_mission_minutes!S$2:S$43,MATCH($A11,SR_mission_minutes!$A$2:$A$43)),"-")</f>
        <v>0</v>
      </c>
      <c r="T11" s="113">
        <f>IFERROR(INDEX(lifespans_all!T$2:T$56,MATCH($A11,lifespans_all!$A$2:$A$56,0))*INDEX(SR_mission_minutes!T$2:T$43,MATCH($A11,SR_mission_minutes!$A$2:$A$43)),"-")</f>
        <v>0</v>
      </c>
      <c r="U11" s="113">
        <f>IFERROR(INDEX(lifespans_all!U$2:U$56,MATCH($A11,lifespans_all!$A$2:$A$56,0))*INDEX(SR_mission_minutes!U$2:U$43,MATCH($A11,SR_mission_minutes!$A$2:$A$43)),"-")</f>
        <v>0</v>
      </c>
      <c r="V11" s="113">
        <f>IFERROR(INDEX(lifespans_all!V$2:V$56,MATCH($A11,lifespans_all!$A$2:$A$56,0))*INDEX(SR_mission_minutes!V$2:V$43,MATCH($A11,SR_mission_minutes!$A$2:$A$43)),"-")</f>
        <v>0</v>
      </c>
    </row>
    <row r="12" spans="1:23" x14ac:dyDescent="0.25">
      <c r="A12" s="35" t="s">
        <v>73</v>
      </c>
      <c r="B12" s="35" t="s">
        <v>57</v>
      </c>
      <c r="C12" s="113">
        <f>IFERROR(INDEX(lifespans_all!C$2:C$56,MATCH($A12,lifespans_all!$A$2:$A$56,0))*INDEX(SR_mission_minutes!C$2:C$43,MATCH($A12,SR_mission_minutes!$A$2:$A$43)),"-")</f>
        <v>66700.388888888891</v>
      </c>
      <c r="D12" s="113">
        <f>IFERROR(INDEX(lifespans_all!D$2:D$56,MATCH($A12,lifespans_all!$A$2:$A$56,0))*INDEX(SR_mission_minutes!D$2:D$43,MATCH($A12,SR_mission_minutes!$A$2:$A$43)),"-")</f>
        <v>66700.388888888891</v>
      </c>
      <c r="E12" s="113">
        <f>IFERROR(INDEX(lifespans_all!E$2:E$56,MATCH($A12,lifespans_all!$A$2:$A$56,0))*INDEX(SR_mission_minutes!E$2:E$43,MATCH($A12,SR_mission_minutes!$A$2:$A$43)),"-")</f>
        <v>66700.388888888891</v>
      </c>
      <c r="F12" s="113">
        <f>IFERROR(INDEX(lifespans_all!F$2:F$56,MATCH($A12,lifespans_all!$A$2:$A$56,0))*INDEX(SR_mission_minutes!F$2:F$43,MATCH($A12,SR_mission_minutes!$A$2:$A$43)),"-")</f>
        <v>66700.388888888891</v>
      </c>
      <c r="G12" s="113">
        <f>IFERROR(INDEX(lifespans_all!G$2:G$56,MATCH($A12,lifespans_all!$A$2:$A$56,0))*INDEX(SR_mission_minutes!G$2:G$43,MATCH($A12,SR_mission_minutes!$A$2:$A$43)),"-")</f>
        <v>66700.388888888891</v>
      </c>
      <c r="H12" s="113">
        <f>IFERROR(INDEX(lifespans_all!H$2:H$56,MATCH($A12,lifespans_all!$A$2:$A$56,0))*INDEX(SR_mission_minutes!H$2:H$43,MATCH($A12,SR_mission_minutes!$A$2:$A$43)),"-")</f>
        <v>0</v>
      </c>
      <c r="I12" s="113">
        <f>IFERROR(INDEX(lifespans_all!I$2:I$56,MATCH($A12,lifespans_all!$A$2:$A$56,0))*INDEX(SR_mission_minutes!I$2:I$43,MATCH($A12,SR_mission_minutes!$A$2:$A$43)),"-")</f>
        <v>0</v>
      </c>
      <c r="J12" s="113">
        <f>IFERROR(INDEX(lifespans_all!J$2:J$56,MATCH($A12,lifespans_all!$A$2:$A$56,0))*INDEX(SR_mission_minutes!J$2:J$43,MATCH($A12,SR_mission_minutes!$A$2:$A$43)),"-")</f>
        <v>0</v>
      </c>
      <c r="K12" s="113">
        <f>IFERROR(INDEX(lifespans_all!K$2:K$56,MATCH($A12,lifespans_all!$A$2:$A$56,0))*INDEX(SR_mission_minutes!K$2:K$43,MATCH($A12,SR_mission_minutes!$A$2:$A$43)),"-")</f>
        <v>0</v>
      </c>
      <c r="L12" s="113">
        <f>IFERROR(INDEX(lifespans_all!L$2:L$56,MATCH($A12,lifespans_all!$A$2:$A$56,0))*INDEX(SR_mission_minutes!L$2:L$43,MATCH($A12,SR_mission_minutes!$A$2:$A$43)),"-")</f>
        <v>0</v>
      </c>
      <c r="M12" s="113">
        <f>IFERROR(INDEX(lifespans_all!M$2:M$56,MATCH($A12,lifespans_all!$A$2:$A$56,0))*INDEX(SR_mission_minutes!M$2:M$43,MATCH($A12,SR_mission_minutes!$A$2:$A$43)),"-")</f>
        <v>0</v>
      </c>
      <c r="N12" s="113">
        <f>IFERROR(INDEX(lifespans_all!N$2:N$56,MATCH($A12,lifespans_all!$A$2:$A$56,0))*INDEX(SR_mission_minutes!N$2:N$43,MATCH($A12,SR_mission_minutes!$A$2:$A$43)),"-")</f>
        <v>0</v>
      </c>
      <c r="O12" s="113">
        <f>IFERROR(INDEX(lifespans_all!O$2:O$56,MATCH($A12,lifespans_all!$A$2:$A$56,0))*INDEX(SR_mission_minutes!O$2:O$43,MATCH($A12,SR_mission_minutes!$A$2:$A$43)),"-")</f>
        <v>0</v>
      </c>
      <c r="P12" s="113">
        <f>IFERROR(INDEX(lifespans_all!P$2:P$56,MATCH($A12,lifespans_all!$A$2:$A$56,0))*INDEX(SR_mission_minutes!P$2:P$43,MATCH($A12,SR_mission_minutes!$A$2:$A$43)),"-")</f>
        <v>0</v>
      </c>
      <c r="Q12" s="113">
        <f>IFERROR(INDEX(lifespans_all!Q$2:Q$56,MATCH($A12,lifespans_all!$A$2:$A$56,0))*INDEX(SR_mission_minutes!Q$2:Q$43,MATCH($A12,SR_mission_minutes!$A$2:$A$43)),"-")</f>
        <v>0</v>
      </c>
      <c r="R12" s="113">
        <f>IFERROR(INDEX(lifespans_all!R$2:R$56,MATCH($A12,lifespans_all!$A$2:$A$56,0))*INDEX(SR_mission_minutes!R$2:R$43,MATCH($A12,SR_mission_minutes!$A$2:$A$43)),"-")</f>
        <v>0</v>
      </c>
      <c r="S12" s="113">
        <f>IFERROR(INDEX(lifespans_all!S$2:S$56,MATCH($A12,lifespans_all!$A$2:$A$56,0))*INDEX(SR_mission_minutes!S$2:S$43,MATCH($A12,SR_mission_minutes!$A$2:$A$43)),"-")</f>
        <v>0</v>
      </c>
      <c r="T12" s="113">
        <f>IFERROR(INDEX(lifespans_all!T$2:T$56,MATCH($A12,lifespans_all!$A$2:$A$56,0))*INDEX(SR_mission_minutes!T$2:T$43,MATCH($A12,SR_mission_minutes!$A$2:$A$43)),"-")</f>
        <v>0</v>
      </c>
      <c r="U12" s="113">
        <f>IFERROR(INDEX(lifespans_all!U$2:U$56,MATCH($A12,lifespans_all!$A$2:$A$56,0))*INDEX(SR_mission_minutes!U$2:U$43,MATCH($A12,SR_mission_minutes!$A$2:$A$43)),"-")</f>
        <v>0</v>
      </c>
      <c r="V12" s="113">
        <f>IFERROR(INDEX(lifespans_all!V$2:V$56,MATCH($A12,lifespans_all!$A$2:$A$56,0))*INDEX(SR_mission_minutes!V$2:V$43,MATCH($A12,SR_mission_minutes!$A$2:$A$43)),"-")</f>
        <v>0</v>
      </c>
    </row>
    <row r="13" spans="1:23" x14ac:dyDescent="0.25">
      <c r="A13" s="35" t="s">
        <v>38</v>
      </c>
      <c r="B13" s="35" t="s">
        <v>57</v>
      </c>
      <c r="C13" s="113">
        <f>IFERROR(INDEX(lifespans_all!C$2:C$56,MATCH($A13,lifespans_all!$A$2:$A$56,0))*INDEX(SR_mission_minutes!C$2:C$43,MATCH($A13,SR_mission_minutes!$A$2:$A$43)),"-")</f>
        <v>66700.388888888891</v>
      </c>
      <c r="D13" s="113">
        <f>IFERROR(INDEX(lifespans_all!D$2:D$56,MATCH($A13,lifespans_all!$A$2:$A$56,0))*INDEX(SR_mission_minutes!D$2:D$43,MATCH($A13,SR_mission_minutes!$A$2:$A$43)),"-")</f>
        <v>66700.388888888891</v>
      </c>
      <c r="E13" s="113">
        <f>IFERROR(INDEX(lifespans_all!E$2:E$56,MATCH($A13,lifespans_all!$A$2:$A$56,0))*INDEX(SR_mission_minutes!E$2:E$43,MATCH($A13,SR_mission_minutes!$A$2:$A$43)),"-")</f>
        <v>66700.388888888891</v>
      </c>
      <c r="F13" s="113">
        <f>IFERROR(INDEX(lifespans_all!F$2:F$56,MATCH($A13,lifespans_all!$A$2:$A$56,0))*INDEX(SR_mission_minutes!F$2:F$43,MATCH($A13,SR_mission_minutes!$A$2:$A$43)),"-")</f>
        <v>66700.388888888891</v>
      </c>
      <c r="G13" s="113">
        <f>IFERROR(INDEX(lifespans_all!G$2:G$56,MATCH($A13,lifespans_all!$A$2:$A$56,0))*INDEX(SR_mission_minutes!G$2:G$43,MATCH($A13,SR_mission_minutes!$A$2:$A$43)),"-")</f>
        <v>0</v>
      </c>
      <c r="H13" s="113">
        <f>IFERROR(INDEX(lifespans_all!H$2:H$56,MATCH($A13,lifespans_all!$A$2:$A$56,0))*INDEX(SR_mission_minutes!H$2:H$43,MATCH($A13,SR_mission_minutes!$A$2:$A$43)),"-")</f>
        <v>0</v>
      </c>
      <c r="I13" s="113">
        <f>IFERROR(INDEX(lifespans_all!I$2:I$56,MATCH($A13,lifespans_all!$A$2:$A$56,0))*INDEX(SR_mission_minutes!I$2:I$43,MATCH($A13,SR_mission_minutes!$A$2:$A$43)),"-")</f>
        <v>0</v>
      </c>
      <c r="J13" s="113">
        <f>IFERROR(INDEX(lifespans_all!J$2:J$56,MATCH($A13,lifespans_all!$A$2:$A$56,0))*INDEX(SR_mission_minutes!J$2:J$43,MATCH($A13,SR_mission_minutes!$A$2:$A$43)),"-")</f>
        <v>0</v>
      </c>
      <c r="K13" s="113">
        <f>IFERROR(INDEX(lifespans_all!K$2:K$56,MATCH($A13,lifespans_all!$A$2:$A$56,0))*INDEX(SR_mission_minutes!K$2:K$43,MATCH($A13,SR_mission_minutes!$A$2:$A$43)),"-")</f>
        <v>0</v>
      </c>
      <c r="L13" s="113">
        <f>IFERROR(INDEX(lifespans_all!L$2:L$56,MATCH($A13,lifespans_all!$A$2:$A$56,0))*INDEX(SR_mission_minutes!L$2:L$43,MATCH($A13,SR_mission_minutes!$A$2:$A$43)),"-")</f>
        <v>0</v>
      </c>
      <c r="M13" s="113">
        <f>IFERROR(INDEX(lifespans_all!M$2:M$56,MATCH($A13,lifespans_all!$A$2:$A$56,0))*INDEX(SR_mission_minutes!M$2:M$43,MATCH($A13,SR_mission_minutes!$A$2:$A$43)),"-")</f>
        <v>0</v>
      </c>
      <c r="N13" s="113">
        <f>IFERROR(INDEX(lifespans_all!N$2:N$56,MATCH($A13,lifespans_all!$A$2:$A$56,0))*INDEX(SR_mission_minutes!N$2:N$43,MATCH($A13,SR_mission_minutes!$A$2:$A$43)),"-")</f>
        <v>0</v>
      </c>
      <c r="O13" s="113">
        <f>IFERROR(INDEX(lifespans_all!O$2:O$56,MATCH($A13,lifespans_all!$A$2:$A$56,0))*INDEX(SR_mission_minutes!O$2:O$43,MATCH($A13,SR_mission_minutes!$A$2:$A$43)),"-")</f>
        <v>0</v>
      </c>
      <c r="P13" s="113">
        <f>IFERROR(INDEX(lifespans_all!P$2:P$56,MATCH($A13,lifespans_all!$A$2:$A$56,0))*INDEX(SR_mission_minutes!P$2:P$43,MATCH($A13,SR_mission_minutes!$A$2:$A$43)),"-")</f>
        <v>0</v>
      </c>
      <c r="Q13" s="113">
        <f>IFERROR(INDEX(lifespans_all!Q$2:Q$56,MATCH($A13,lifespans_all!$A$2:$A$56,0))*INDEX(SR_mission_minutes!Q$2:Q$43,MATCH($A13,SR_mission_minutes!$A$2:$A$43)),"-")</f>
        <v>0</v>
      </c>
      <c r="R13" s="113">
        <f>IFERROR(INDEX(lifespans_all!R$2:R$56,MATCH($A13,lifespans_all!$A$2:$A$56,0))*INDEX(SR_mission_minutes!R$2:R$43,MATCH($A13,SR_mission_minutes!$A$2:$A$43)),"-")</f>
        <v>0</v>
      </c>
      <c r="S13" s="113">
        <f>IFERROR(INDEX(lifespans_all!S$2:S$56,MATCH($A13,lifespans_all!$A$2:$A$56,0))*INDEX(SR_mission_minutes!S$2:S$43,MATCH($A13,SR_mission_minutes!$A$2:$A$43)),"-")</f>
        <v>0</v>
      </c>
      <c r="T13" s="113">
        <f>IFERROR(INDEX(lifespans_all!T$2:T$56,MATCH($A13,lifespans_all!$A$2:$A$56,0))*INDEX(SR_mission_minutes!T$2:T$43,MATCH($A13,SR_mission_minutes!$A$2:$A$43)),"-")</f>
        <v>0</v>
      </c>
      <c r="U13" s="113">
        <f>IFERROR(INDEX(lifespans_all!U$2:U$56,MATCH($A13,lifespans_all!$A$2:$A$56,0))*INDEX(SR_mission_minutes!U$2:U$43,MATCH($A13,SR_mission_minutes!$A$2:$A$43)),"-")</f>
        <v>0</v>
      </c>
      <c r="V13" s="113">
        <f>IFERROR(INDEX(lifespans_all!V$2:V$56,MATCH($A13,lifespans_all!$A$2:$A$56,0))*INDEX(SR_mission_minutes!V$2:V$43,MATCH($A13,SR_mission_minutes!$A$2:$A$43)),"-")</f>
        <v>0</v>
      </c>
    </row>
    <row r="14" spans="1:23" x14ac:dyDescent="0.25">
      <c r="A14" s="35" t="s">
        <v>39</v>
      </c>
      <c r="B14" s="35" t="s">
        <v>59</v>
      </c>
      <c r="C14" s="113">
        <f>IFERROR(INDEX(lifespans_all!C$2:C$56,MATCH($A14,lifespans_all!$A$2:$A$56,0))*INDEX(SR_mission_minutes!C$2:C$43,MATCH($A14,SR_mission_minutes!$A$2:$A$43)),"-")</f>
        <v>114879</v>
      </c>
      <c r="D14" s="113">
        <f>IFERROR(INDEX(lifespans_all!D$2:D$56,MATCH($A14,lifespans_all!$A$2:$A$56,0))*INDEX(SR_mission_minutes!D$2:D$43,MATCH($A14,SR_mission_minutes!$A$2:$A$43)),"-")</f>
        <v>114879</v>
      </c>
      <c r="E14" s="113">
        <f>IFERROR(INDEX(lifespans_all!E$2:E$56,MATCH($A14,lifespans_all!$A$2:$A$56,0))*INDEX(SR_mission_minutes!E$2:E$43,MATCH($A14,SR_mission_minutes!$A$2:$A$43)),"-")</f>
        <v>114879</v>
      </c>
      <c r="F14" s="113">
        <f>IFERROR(INDEX(lifespans_all!F$2:F$56,MATCH($A14,lifespans_all!$A$2:$A$56,0))*INDEX(SR_mission_minutes!F$2:F$43,MATCH($A14,SR_mission_minutes!$A$2:$A$43)),"-")</f>
        <v>114879</v>
      </c>
      <c r="G14" s="113">
        <f>IFERROR(INDEX(lifespans_all!G$2:G$56,MATCH($A14,lifespans_all!$A$2:$A$56,0))*INDEX(SR_mission_minutes!G$2:G$43,MATCH($A14,SR_mission_minutes!$A$2:$A$43)),"-")</f>
        <v>114879</v>
      </c>
      <c r="H14" s="113">
        <f>IFERROR(INDEX(lifespans_all!H$2:H$56,MATCH($A14,lifespans_all!$A$2:$A$56,0))*INDEX(SR_mission_minutes!H$2:H$43,MATCH($A14,SR_mission_minutes!$A$2:$A$43)),"-")</f>
        <v>114879</v>
      </c>
      <c r="I14" s="113">
        <f>IFERROR(INDEX(lifespans_all!I$2:I$56,MATCH($A14,lifespans_all!$A$2:$A$56,0))*INDEX(SR_mission_minutes!I$2:I$43,MATCH($A14,SR_mission_minutes!$A$2:$A$43)),"-")</f>
        <v>114879</v>
      </c>
      <c r="J14" s="113">
        <f>IFERROR(INDEX(lifespans_all!J$2:J$56,MATCH($A14,lifespans_all!$A$2:$A$56,0))*INDEX(SR_mission_minutes!J$2:J$43,MATCH($A14,SR_mission_minutes!$A$2:$A$43)),"-")</f>
        <v>114879</v>
      </c>
      <c r="K14" s="113">
        <f>IFERROR(INDEX(lifespans_all!K$2:K$56,MATCH($A14,lifespans_all!$A$2:$A$56,0))*INDEX(SR_mission_minutes!K$2:K$43,MATCH($A14,SR_mission_minutes!$A$2:$A$43)),"-")</f>
        <v>114879</v>
      </c>
      <c r="L14" s="113">
        <f>IFERROR(INDEX(lifespans_all!L$2:L$56,MATCH($A14,lifespans_all!$A$2:$A$56,0))*INDEX(SR_mission_minutes!L$2:L$43,MATCH($A14,SR_mission_minutes!$A$2:$A$43)),"-")</f>
        <v>114879</v>
      </c>
      <c r="M14" s="113">
        <f>IFERROR(INDEX(lifespans_all!M$2:M$56,MATCH($A14,lifespans_all!$A$2:$A$56,0))*INDEX(SR_mission_minutes!M$2:M$43,MATCH($A14,SR_mission_minutes!$A$2:$A$43)),"-")</f>
        <v>0</v>
      </c>
      <c r="N14" s="113">
        <f>IFERROR(INDEX(lifespans_all!N$2:N$56,MATCH($A14,lifespans_all!$A$2:$A$56,0))*INDEX(SR_mission_minutes!N$2:N$43,MATCH($A14,SR_mission_minutes!$A$2:$A$43)),"-")</f>
        <v>0</v>
      </c>
      <c r="O14" s="113">
        <f>IFERROR(INDEX(lifespans_all!O$2:O$56,MATCH($A14,lifespans_all!$A$2:$A$56,0))*INDEX(SR_mission_minutes!O$2:O$43,MATCH($A14,SR_mission_minutes!$A$2:$A$43)),"-")</f>
        <v>0</v>
      </c>
      <c r="P14" s="113">
        <f>IFERROR(INDEX(lifespans_all!P$2:P$56,MATCH($A14,lifespans_all!$A$2:$A$56,0))*INDEX(SR_mission_minutes!P$2:P$43,MATCH($A14,SR_mission_minutes!$A$2:$A$43)),"-")</f>
        <v>0</v>
      </c>
      <c r="Q14" s="113">
        <f>IFERROR(INDEX(lifespans_all!Q$2:Q$56,MATCH($A14,lifespans_all!$A$2:$A$56,0))*INDEX(SR_mission_minutes!Q$2:Q$43,MATCH($A14,SR_mission_minutes!$A$2:$A$43)),"-")</f>
        <v>0</v>
      </c>
      <c r="R14" s="113">
        <f>IFERROR(INDEX(lifespans_all!R$2:R$56,MATCH($A14,lifespans_all!$A$2:$A$56,0))*INDEX(SR_mission_minutes!R$2:R$43,MATCH($A14,SR_mission_minutes!$A$2:$A$43)),"-")</f>
        <v>0</v>
      </c>
      <c r="S14" s="113">
        <f>IFERROR(INDEX(lifespans_all!S$2:S$56,MATCH($A14,lifespans_all!$A$2:$A$56,0))*INDEX(SR_mission_minutes!S$2:S$43,MATCH($A14,SR_mission_minutes!$A$2:$A$43)),"-")</f>
        <v>0</v>
      </c>
      <c r="T14" s="113">
        <f>IFERROR(INDEX(lifespans_all!T$2:T$56,MATCH($A14,lifespans_all!$A$2:$A$56,0))*INDEX(SR_mission_minutes!T$2:T$43,MATCH($A14,SR_mission_minutes!$A$2:$A$43)),"-")</f>
        <v>0</v>
      </c>
      <c r="U14" s="113">
        <f>IFERROR(INDEX(lifespans_all!U$2:U$56,MATCH($A14,lifespans_all!$A$2:$A$56,0))*INDEX(SR_mission_minutes!U$2:U$43,MATCH($A14,SR_mission_minutes!$A$2:$A$43)),"-")</f>
        <v>0</v>
      </c>
      <c r="V14" s="113">
        <f>IFERROR(INDEX(lifespans_all!V$2:V$56,MATCH($A14,lifespans_all!$A$2:$A$56,0))*INDEX(SR_mission_minutes!V$2:V$43,MATCH($A14,SR_mission_minutes!$A$2:$A$43)),"-")</f>
        <v>0</v>
      </c>
    </row>
    <row r="15" spans="1:23" x14ac:dyDescent="0.25">
      <c r="A15" s="35" t="s">
        <v>40</v>
      </c>
      <c r="B15" s="35" t="s">
        <v>58</v>
      </c>
      <c r="C15" s="113">
        <f>IFERROR(INDEX(lifespans_all!C$2:C$56,MATCH($A15,lifespans_all!$A$2:$A$56,0))*INDEX(SR_mission_minutes!C$2:C$43,MATCH($A15,SR_mission_minutes!$A$2:$A$43)),"-")</f>
        <v>0</v>
      </c>
      <c r="D15" s="113">
        <f>IFERROR(INDEX(lifespans_all!D$2:D$56,MATCH($A15,lifespans_all!$A$2:$A$56,0))*INDEX(SR_mission_minutes!D$2:D$43,MATCH($A15,SR_mission_minutes!$A$2:$A$43)),"-")</f>
        <v>0</v>
      </c>
      <c r="E15" s="113">
        <f>IFERROR(INDEX(lifespans_all!E$2:E$56,MATCH($A15,lifespans_all!$A$2:$A$56,0))*INDEX(SR_mission_minutes!E$2:E$43,MATCH($A15,SR_mission_minutes!$A$2:$A$43)),"-")</f>
        <v>0</v>
      </c>
      <c r="F15" s="113">
        <f>IFERROR(INDEX(lifespans_all!F$2:F$56,MATCH($A15,lifespans_all!$A$2:$A$56,0))*INDEX(SR_mission_minutes!F$2:F$43,MATCH($A15,SR_mission_minutes!$A$2:$A$43)),"-")</f>
        <v>0</v>
      </c>
      <c r="G15" s="113">
        <f>IFERROR(INDEX(lifespans_all!G$2:G$56,MATCH($A15,lifespans_all!$A$2:$A$56,0))*INDEX(SR_mission_minutes!G$2:G$43,MATCH($A15,SR_mission_minutes!$A$2:$A$43)),"-")</f>
        <v>0</v>
      </c>
      <c r="H15" s="113">
        <f>IFERROR(INDEX(lifespans_all!H$2:H$56,MATCH($A15,lifespans_all!$A$2:$A$56,0))*INDEX(SR_mission_minutes!H$2:H$43,MATCH($A15,SR_mission_minutes!$A$2:$A$43)),"-")</f>
        <v>0</v>
      </c>
      <c r="I15" s="113">
        <f>IFERROR(INDEX(lifespans_all!I$2:I$56,MATCH($A15,lifespans_all!$A$2:$A$56,0))*INDEX(SR_mission_minutes!I$2:I$43,MATCH($A15,SR_mission_minutes!$A$2:$A$43)),"-")</f>
        <v>0</v>
      </c>
      <c r="J15" s="113">
        <f>IFERROR(INDEX(lifespans_all!J$2:J$56,MATCH($A15,lifespans_all!$A$2:$A$56,0))*INDEX(SR_mission_minutes!J$2:J$43,MATCH($A15,SR_mission_minutes!$A$2:$A$43)),"-")</f>
        <v>0</v>
      </c>
      <c r="K15" s="113">
        <f>IFERROR(INDEX(lifespans_all!K$2:K$56,MATCH($A15,lifespans_all!$A$2:$A$56,0))*INDEX(SR_mission_minutes!K$2:K$43,MATCH($A15,SR_mission_minutes!$A$2:$A$43)),"-")</f>
        <v>0</v>
      </c>
      <c r="L15" s="113">
        <f>IFERROR(INDEX(lifespans_all!L$2:L$56,MATCH($A15,lifespans_all!$A$2:$A$56,0))*INDEX(SR_mission_minutes!L$2:L$43,MATCH($A15,SR_mission_minutes!$A$2:$A$43)),"-")</f>
        <v>0</v>
      </c>
      <c r="M15" s="113">
        <f>IFERROR(INDEX(lifespans_all!M$2:M$56,MATCH($A15,lifespans_all!$A$2:$A$56,0))*INDEX(SR_mission_minutes!M$2:M$43,MATCH($A15,SR_mission_minutes!$A$2:$A$43)),"-")</f>
        <v>0</v>
      </c>
      <c r="N15" s="113">
        <f>IFERROR(INDEX(lifespans_all!N$2:N$56,MATCH($A15,lifespans_all!$A$2:$A$56,0))*INDEX(SR_mission_minutes!N$2:N$43,MATCH($A15,SR_mission_minutes!$A$2:$A$43)),"-")</f>
        <v>0</v>
      </c>
      <c r="O15" s="113">
        <f>IFERROR(INDEX(lifespans_all!O$2:O$56,MATCH($A15,lifespans_all!$A$2:$A$56,0))*INDEX(SR_mission_minutes!O$2:O$43,MATCH($A15,SR_mission_minutes!$A$2:$A$43)),"-")</f>
        <v>0</v>
      </c>
      <c r="P15" s="113">
        <f>IFERROR(INDEX(lifespans_all!P$2:P$56,MATCH($A15,lifespans_all!$A$2:$A$56,0))*INDEX(SR_mission_minutes!P$2:P$43,MATCH($A15,SR_mission_minutes!$A$2:$A$43)),"-")</f>
        <v>0</v>
      </c>
      <c r="Q15" s="113">
        <f>IFERROR(INDEX(lifespans_all!Q$2:Q$56,MATCH($A15,lifespans_all!$A$2:$A$56,0))*INDEX(SR_mission_minutes!Q$2:Q$43,MATCH($A15,SR_mission_minutes!$A$2:$A$43)),"-")</f>
        <v>0</v>
      </c>
      <c r="R15" s="113">
        <f>IFERROR(INDEX(lifespans_all!R$2:R$56,MATCH($A15,lifespans_all!$A$2:$A$56,0))*INDEX(SR_mission_minutes!R$2:R$43,MATCH($A15,SR_mission_minutes!$A$2:$A$43)),"-")</f>
        <v>0</v>
      </c>
      <c r="S15" s="113">
        <f>IFERROR(INDEX(lifespans_all!S$2:S$56,MATCH($A15,lifespans_all!$A$2:$A$56,0))*INDEX(SR_mission_minutes!S$2:S$43,MATCH($A15,SR_mission_minutes!$A$2:$A$43)),"-")</f>
        <v>0</v>
      </c>
      <c r="T15" s="113">
        <f>IFERROR(INDEX(lifespans_all!T$2:T$56,MATCH($A15,lifespans_all!$A$2:$A$56,0))*INDEX(SR_mission_minutes!T$2:T$43,MATCH($A15,SR_mission_minutes!$A$2:$A$43)),"-")</f>
        <v>0</v>
      </c>
      <c r="U15" s="113">
        <f>IFERROR(INDEX(lifespans_all!U$2:U$56,MATCH($A15,lifespans_all!$A$2:$A$56,0))*INDEX(SR_mission_minutes!U$2:U$43,MATCH($A15,SR_mission_minutes!$A$2:$A$43)),"-")</f>
        <v>0</v>
      </c>
      <c r="V15" s="113">
        <f>IFERROR(INDEX(lifespans_all!V$2:V$56,MATCH($A15,lifespans_all!$A$2:$A$56,0))*INDEX(SR_mission_minutes!V$2:V$43,MATCH($A15,SR_mission_minutes!$A$2:$A$43)),"-")</f>
        <v>0</v>
      </c>
    </row>
    <row r="16" spans="1:23" x14ac:dyDescent="0.25">
      <c r="A16" s="35" t="s">
        <v>41</v>
      </c>
      <c r="B16" s="35" t="s">
        <v>60</v>
      </c>
      <c r="C16" s="113">
        <f>IFERROR(INDEX(lifespans_all!C$2:C$56,MATCH($A16,lifespans_all!$A$2:$A$56,0))*INDEX(SR_mission_minutes!C$2:C$43,MATCH($A16,SR_mission_minutes!$A$2:$A$43)),"-")</f>
        <v>460.5</v>
      </c>
      <c r="D16" s="113">
        <f>IFERROR(INDEX(lifespans_all!D$2:D$56,MATCH($A16,lifespans_all!$A$2:$A$56,0))*INDEX(SR_mission_minutes!D$2:D$43,MATCH($A16,SR_mission_minutes!$A$2:$A$43)),"-")</f>
        <v>460.5</v>
      </c>
      <c r="E16" s="113">
        <f>IFERROR(INDEX(lifespans_all!E$2:E$56,MATCH($A16,lifespans_all!$A$2:$A$56,0))*INDEX(SR_mission_minutes!E$2:E$43,MATCH($A16,SR_mission_minutes!$A$2:$A$43)),"-")</f>
        <v>460.5</v>
      </c>
      <c r="F16" s="113">
        <f>IFERROR(INDEX(lifespans_all!F$2:F$56,MATCH($A16,lifespans_all!$A$2:$A$56,0))*INDEX(SR_mission_minutes!F$2:F$43,MATCH($A16,SR_mission_minutes!$A$2:$A$43)),"-")</f>
        <v>460.5</v>
      </c>
      <c r="G16" s="113">
        <f>IFERROR(INDEX(lifespans_all!G$2:G$56,MATCH($A16,lifespans_all!$A$2:$A$56,0))*INDEX(SR_mission_minutes!G$2:G$43,MATCH($A16,SR_mission_minutes!$A$2:$A$43)),"-")</f>
        <v>0</v>
      </c>
      <c r="H16" s="113">
        <f>IFERROR(INDEX(lifespans_all!H$2:H$56,MATCH($A16,lifespans_all!$A$2:$A$56,0))*INDEX(SR_mission_minutes!H$2:H$43,MATCH($A16,SR_mission_minutes!$A$2:$A$43)),"-")</f>
        <v>0</v>
      </c>
      <c r="I16" s="113">
        <f>IFERROR(INDEX(lifespans_all!I$2:I$56,MATCH($A16,lifespans_all!$A$2:$A$56,0))*INDEX(SR_mission_minutes!I$2:I$43,MATCH($A16,SR_mission_minutes!$A$2:$A$43)),"-")</f>
        <v>0</v>
      </c>
      <c r="J16" s="113">
        <f>IFERROR(INDEX(lifespans_all!J$2:J$56,MATCH($A16,lifespans_all!$A$2:$A$56,0))*INDEX(SR_mission_minutes!J$2:J$43,MATCH($A16,SR_mission_minutes!$A$2:$A$43)),"-")</f>
        <v>0</v>
      </c>
      <c r="K16" s="113">
        <f>IFERROR(INDEX(lifespans_all!K$2:K$56,MATCH($A16,lifespans_all!$A$2:$A$56,0))*INDEX(SR_mission_minutes!K$2:K$43,MATCH($A16,SR_mission_minutes!$A$2:$A$43)),"-")</f>
        <v>0</v>
      </c>
      <c r="L16" s="113">
        <f>IFERROR(INDEX(lifespans_all!L$2:L$56,MATCH($A16,lifespans_all!$A$2:$A$56,0))*INDEX(SR_mission_minutes!L$2:L$43,MATCH($A16,SR_mission_minutes!$A$2:$A$43)),"-")</f>
        <v>0</v>
      </c>
      <c r="M16" s="113">
        <f>IFERROR(INDEX(lifespans_all!M$2:M$56,MATCH($A16,lifespans_all!$A$2:$A$56,0))*INDEX(SR_mission_minutes!M$2:M$43,MATCH($A16,SR_mission_minutes!$A$2:$A$43)),"-")</f>
        <v>0</v>
      </c>
      <c r="N16" s="113">
        <f>IFERROR(INDEX(lifespans_all!N$2:N$56,MATCH($A16,lifespans_all!$A$2:$A$56,0))*INDEX(SR_mission_minutes!N$2:N$43,MATCH($A16,SR_mission_minutes!$A$2:$A$43)),"-")</f>
        <v>0</v>
      </c>
      <c r="O16" s="113">
        <f>IFERROR(INDEX(lifespans_all!O$2:O$56,MATCH($A16,lifespans_all!$A$2:$A$56,0))*INDEX(SR_mission_minutes!O$2:O$43,MATCH($A16,SR_mission_minutes!$A$2:$A$43)),"-")</f>
        <v>0</v>
      </c>
      <c r="P16" s="113">
        <f>IFERROR(INDEX(lifespans_all!P$2:P$56,MATCH($A16,lifespans_all!$A$2:$A$56,0))*INDEX(SR_mission_minutes!P$2:P$43,MATCH($A16,SR_mission_minutes!$A$2:$A$43)),"-")</f>
        <v>0</v>
      </c>
      <c r="Q16" s="113">
        <f>IFERROR(INDEX(lifespans_all!Q$2:Q$56,MATCH($A16,lifespans_all!$A$2:$A$56,0))*INDEX(SR_mission_minutes!Q$2:Q$43,MATCH($A16,SR_mission_minutes!$A$2:$A$43)),"-")</f>
        <v>0</v>
      </c>
      <c r="R16" s="113">
        <f>IFERROR(INDEX(lifespans_all!R$2:R$56,MATCH($A16,lifespans_all!$A$2:$A$56,0))*INDEX(SR_mission_minutes!R$2:R$43,MATCH($A16,SR_mission_minutes!$A$2:$A$43)),"-")</f>
        <v>0</v>
      </c>
      <c r="S16" s="113">
        <f>IFERROR(INDEX(lifespans_all!S$2:S$56,MATCH($A16,lifespans_all!$A$2:$A$56,0))*INDEX(SR_mission_minutes!S$2:S$43,MATCH($A16,SR_mission_minutes!$A$2:$A$43)),"-")</f>
        <v>0</v>
      </c>
      <c r="T16" s="113">
        <f>IFERROR(INDEX(lifespans_all!T$2:T$56,MATCH($A16,lifespans_all!$A$2:$A$56,0))*INDEX(SR_mission_minutes!T$2:T$43,MATCH($A16,SR_mission_minutes!$A$2:$A$43)),"-")</f>
        <v>0</v>
      </c>
      <c r="U16" s="113">
        <f>IFERROR(INDEX(lifespans_all!U$2:U$56,MATCH($A16,lifespans_all!$A$2:$A$56,0))*INDEX(SR_mission_minutes!U$2:U$43,MATCH($A16,SR_mission_minutes!$A$2:$A$43)),"-")</f>
        <v>0</v>
      </c>
      <c r="V16" s="113">
        <f>IFERROR(INDEX(lifespans_all!V$2:V$56,MATCH($A16,lifespans_all!$A$2:$A$56,0))*INDEX(SR_mission_minutes!V$2:V$43,MATCH($A16,SR_mission_minutes!$A$2:$A$43)),"-")</f>
        <v>0</v>
      </c>
    </row>
    <row r="17" spans="1:22" x14ac:dyDescent="0.25">
      <c r="A17" s="35" t="s">
        <v>74</v>
      </c>
      <c r="B17" s="35" t="s">
        <v>57</v>
      </c>
      <c r="C17" s="113">
        <f>IFERROR(INDEX(lifespans_all!C$2:C$56,MATCH($A17,lifespans_all!$A$2:$A$56,0))*INDEX(SR_mission_minutes!C$2:C$43,MATCH($A17,SR_mission_minutes!$A$2:$A$43)),"-")</f>
        <v>66700.388888888891</v>
      </c>
      <c r="D17" s="113">
        <f>IFERROR(INDEX(lifespans_all!D$2:D$56,MATCH($A17,lifespans_all!$A$2:$A$56,0))*INDEX(SR_mission_minutes!D$2:D$43,MATCH($A17,SR_mission_minutes!$A$2:$A$43)),"-")</f>
        <v>0</v>
      </c>
      <c r="E17" s="113">
        <f>IFERROR(INDEX(lifespans_all!E$2:E$56,MATCH($A17,lifespans_all!$A$2:$A$56,0))*INDEX(SR_mission_minutes!E$2:E$43,MATCH($A17,SR_mission_minutes!$A$2:$A$43)),"-")</f>
        <v>0</v>
      </c>
      <c r="F17" s="113">
        <f>IFERROR(INDEX(lifespans_all!F$2:F$56,MATCH($A17,lifespans_all!$A$2:$A$56,0))*INDEX(SR_mission_minutes!F$2:F$43,MATCH($A17,SR_mission_minutes!$A$2:$A$43)),"-")</f>
        <v>0</v>
      </c>
      <c r="G17" s="113">
        <f>IFERROR(INDEX(lifespans_all!G$2:G$56,MATCH($A17,lifespans_all!$A$2:$A$56,0))*INDEX(SR_mission_minutes!G$2:G$43,MATCH($A17,SR_mission_minutes!$A$2:$A$43)),"-")</f>
        <v>0</v>
      </c>
      <c r="H17" s="113">
        <f>IFERROR(INDEX(lifespans_all!H$2:H$56,MATCH($A17,lifespans_all!$A$2:$A$56,0))*INDEX(SR_mission_minutes!H$2:H$43,MATCH($A17,SR_mission_minutes!$A$2:$A$43)),"-")</f>
        <v>0</v>
      </c>
      <c r="I17" s="113">
        <f>IFERROR(INDEX(lifespans_all!I$2:I$56,MATCH($A17,lifespans_all!$A$2:$A$56,0))*INDEX(SR_mission_minutes!I$2:I$43,MATCH($A17,SR_mission_minutes!$A$2:$A$43)),"-")</f>
        <v>0</v>
      </c>
      <c r="J17" s="113">
        <f>IFERROR(INDEX(lifespans_all!J$2:J$56,MATCH($A17,lifespans_all!$A$2:$A$56,0))*INDEX(SR_mission_minutes!J$2:J$43,MATCH($A17,SR_mission_minutes!$A$2:$A$43)),"-")</f>
        <v>0</v>
      </c>
      <c r="K17" s="113">
        <f>IFERROR(INDEX(lifespans_all!K$2:K$56,MATCH($A17,lifespans_all!$A$2:$A$56,0))*INDEX(SR_mission_minutes!K$2:K$43,MATCH($A17,SR_mission_minutes!$A$2:$A$43)),"-")</f>
        <v>0</v>
      </c>
      <c r="L17" s="113">
        <f>IFERROR(INDEX(lifespans_all!L$2:L$56,MATCH($A17,lifespans_all!$A$2:$A$56,0))*INDEX(SR_mission_minutes!L$2:L$43,MATCH($A17,SR_mission_minutes!$A$2:$A$43)),"-")</f>
        <v>0</v>
      </c>
      <c r="M17" s="113">
        <f>IFERROR(INDEX(lifespans_all!M$2:M$56,MATCH($A17,lifespans_all!$A$2:$A$56,0))*INDEX(SR_mission_minutes!M$2:M$43,MATCH($A17,SR_mission_minutes!$A$2:$A$43)),"-")</f>
        <v>0</v>
      </c>
      <c r="N17" s="113">
        <f>IFERROR(INDEX(lifespans_all!N$2:N$56,MATCH($A17,lifespans_all!$A$2:$A$56,0))*INDEX(SR_mission_minutes!N$2:N$43,MATCH($A17,SR_mission_minutes!$A$2:$A$43)),"-")</f>
        <v>0</v>
      </c>
      <c r="O17" s="113">
        <f>IFERROR(INDEX(lifespans_all!O$2:O$56,MATCH($A17,lifespans_all!$A$2:$A$56,0))*INDEX(SR_mission_minutes!O$2:O$43,MATCH($A17,SR_mission_minutes!$A$2:$A$43)),"-")</f>
        <v>0</v>
      </c>
      <c r="P17" s="113">
        <f>IFERROR(INDEX(lifespans_all!P$2:P$56,MATCH($A17,lifespans_all!$A$2:$A$56,0))*INDEX(SR_mission_minutes!P$2:P$43,MATCH($A17,SR_mission_minutes!$A$2:$A$43)),"-")</f>
        <v>0</v>
      </c>
      <c r="Q17" s="113">
        <f>IFERROR(INDEX(lifespans_all!Q$2:Q$56,MATCH($A17,lifespans_all!$A$2:$A$56,0))*INDEX(SR_mission_minutes!Q$2:Q$43,MATCH($A17,SR_mission_minutes!$A$2:$A$43)),"-")</f>
        <v>0</v>
      </c>
      <c r="R17" s="113">
        <f>IFERROR(INDEX(lifespans_all!R$2:R$56,MATCH($A17,lifespans_all!$A$2:$A$56,0))*INDEX(SR_mission_minutes!R$2:R$43,MATCH($A17,SR_mission_minutes!$A$2:$A$43)),"-")</f>
        <v>0</v>
      </c>
      <c r="S17" s="113">
        <f>IFERROR(INDEX(lifespans_all!S$2:S$56,MATCH($A17,lifespans_all!$A$2:$A$56,0))*INDEX(SR_mission_minutes!S$2:S$43,MATCH($A17,SR_mission_minutes!$A$2:$A$43)),"-")</f>
        <v>0</v>
      </c>
      <c r="T17" s="113">
        <f>IFERROR(INDEX(lifespans_all!T$2:T$56,MATCH($A17,lifespans_all!$A$2:$A$56,0))*INDEX(SR_mission_minutes!T$2:T$43,MATCH($A17,SR_mission_minutes!$A$2:$A$43)),"-")</f>
        <v>0</v>
      </c>
      <c r="U17" s="113">
        <f>IFERROR(INDEX(lifespans_all!U$2:U$56,MATCH($A17,lifespans_all!$A$2:$A$56,0))*INDEX(SR_mission_minutes!U$2:U$43,MATCH($A17,SR_mission_minutes!$A$2:$A$43)),"-")</f>
        <v>0</v>
      </c>
      <c r="V17" s="113">
        <f>IFERROR(INDEX(lifespans_all!V$2:V$56,MATCH($A17,lifespans_all!$A$2:$A$56,0))*INDEX(SR_mission_minutes!V$2:V$43,MATCH($A17,SR_mission_minutes!$A$2:$A$43)),"-")</f>
        <v>0</v>
      </c>
    </row>
    <row r="18" spans="1:22" x14ac:dyDescent="0.25">
      <c r="A18" s="35" t="s">
        <v>75</v>
      </c>
      <c r="B18" s="35" t="s">
        <v>57</v>
      </c>
      <c r="C18" s="113">
        <f>IFERROR(INDEX(lifespans_all!C$2:C$56,MATCH($A18,lifespans_all!$A$2:$A$56,0))*INDEX(SR_mission_minutes!C$2:C$43,MATCH($A18,SR_mission_minutes!$A$2:$A$43)),"-")</f>
        <v>66700.388888888891</v>
      </c>
      <c r="D18" s="113">
        <f>IFERROR(INDEX(lifespans_all!D$2:D$56,MATCH($A18,lifespans_all!$A$2:$A$56,0))*INDEX(SR_mission_minutes!D$2:D$43,MATCH($A18,SR_mission_minutes!$A$2:$A$43)),"-")</f>
        <v>66700.388888888891</v>
      </c>
      <c r="E18" s="113">
        <f>IFERROR(INDEX(lifespans_all!E$2:E$56,MATCH($A18,lifespans_all!$A$2:$A$56,0))*INDEX(SR_mission_minutes!E$2:E$43,MATCH($A18,SR_mission_minutes!$A$2:$A$43)),"-")</f>
        <v>66700.388888888891</v>
      </c>
      <c r="F18" s="113">
        <f>IFERROR(INDEX(lifespans_all!F$2:F$56,MATCH($A18,lifespans_all!$A$2:$A$56,0))*INDEX(SR_mission_minutes!F$2:F$43,MATCH($A18,SR_mission_minutes!$A$2:$A$43)),"-")</f>
        <v>0</v>
      </c>
      <c r="G18" s="113">
        <f>IFERROR(INDEX(lifespans_all!G$2:G$56,MATCH($A18,lifespans_all!$A$2:$A$56,0))*INDEX(SR_mission_minutes!G$2:G$43,MATCH($A18,SR_mission_minutes!$A$2:$A$43)),"-")</f>
        <v>0</v>
      </c>
      <c r="H18" s="113">
        <f>IFERROR(INDEX(lifespans_all!H$2:H$56,MATCH($A18,lifespans_all!$A$2:$A$56,0))*INDEX(SR_mission_minutes!H$2:H$43,MATCH($A18,SR_mission_minutes!$A$2:$A$43)),"-")</f>
        <v>0</v>
      </c>
      <c r="I18" s="113">
        <f>IFERROR(INDEX(lifespans_all!I$2:I$56,MATCH($A18,lifespans_all!$A$2:$A$56,0))*INDEX(SR_mission_minutes!I$2:I$43,MATCH($A18,SR_mission_minutes!$A$2:$A$43)),"-")</f>
        <v>0</v>
      </c>
      <c r="J18" s="113">
        <f>IFERROR(INDEX(lifespans_all!J$2:J$56,MATCH($A18,lifespans_all!$A$2:$A$56,0))*INDEX(SR_mission_minutes!J$2:J$43,MATCH($A18,SR_mission_minutes!$A$2:$A$43)),"-")</f>
        <v>0</v>
      </c>
      <c r="K18" s="113">
        <f>IFERROR(INDEX(lifespans_all!K$2:K$56,MATCH($A18,lifespans_all!$A$2:$A$56,0))*INDEX(SR_mission_minutes!K$2:K$43,MATCH($A18,SR_mission_minutes!$A$2:$A$43)),"-")</f>
        <v>0</v>
      </c>
      <c r="L18" s="113">
        <f>IFERROR(INDEX(lifespans_all!L$2:L$56,MATCH($A18,lifespans_all!$A$2:$A$56,0))*INDEX(SR_mission_minutes!L$2:L$43,MATCH($A18,SR_mission_minutes!$A$2:$A$43)),"-")</f>
        <v>0</v>
      </c>
      <c r="M18" s="113">
        <f>IFERROR(INDEX(lifespans_all!M$2:M$56,MATCH($A18,lifespans_all!$A$2:$A$56,0))*INDEX(SR_mission_minutes!M$2:M$43,MATCH($A18,SR_mission_minutes!$A$2:$A$43)),"-")</f>
        <v>0</v>
      </c>
      <c r="N18" s="113">
        <f>IFERROR(INDEX(lifespans_all!N$2:N$56,MATCH($A18,lifespans_all!$A$2:$A$56,0))*INDEX(SR_mission_minutes!N$2:N$43,MATCH($A18,SR_mission_minutes!$A$2:$A$43)),"-")</f>
        <v>0</v>
      </c>
      <c r="O18" s="113">
        <f>IFERROR(INDEX(lifespans_all!O$2:O$56,MATCH($A18,lifespans_all!$A$2:$A$56,0))*INDEX(SR_mission_minutes!O$2:O$43,MATCH($A18,SR_mission_minutes!$A$2:$A$43)),"-")</f>
        <v>0</v>
      </c>
      <c r="P18" s="113">
        <f>IFERROR(INDEX(lifespans_all!P$2:P$56,MATCH($A18,lifespans_all!$A$2:$A$56,0))*INDEX(SR_mission_minutes!P$2:P$43,MATCH($A18,SR_mission_minutes!$A$2:$A$43)),"-")</f>
        <v>0</v>
      </c>
      <c r="Q18" s="113">
        <f>IFERROR(INDEX(lifespans_all!Q$2:Q$56,MATCH($A18,lifespans_all!$A$2:$A$56,0))*INDEX(SR_mission_minutes!Q$2:Q$43,MATCH($A18,SR_mission_minutes!$A$2:$A$43)),"-")</f>
        <v>0</v>
      </c>
      <c r="R18" s="113">
        <f>IFERROR(INDEX(lifespans_all!R$2:R$56,MATCH($A18,lifespans_all!$A$2:$A$56,0))*INDEX(SR_mission_minutes!R$2:R$43,MATCH($A18,SR_mission_minutes!$A$2:$A$43)),"-")</f>
        <v>0</v>
      </c>
      <c r="S18" s="113">
        <f>IFERROR(INDEX(lifespans_all!S$2:S$56,MATCH($A18,lifespans_all!$A$2:$A$56,0))*INDEX(SR_mission_minutes!S$2:S$43,MATCH($A18,SR_mission_minutes!$A$2:$A$43)),"-")</f>
        <v>0</v>
      </c>
      <c r="T18" s="113">
        <f>IFERROR(INDEX(lifespans_all!T$2:T$56,MATCH($A18,lifespans_all!$A$2:$A$56,0))*INDEX(SR_mission_minutes!T$2:T$43,MATCH($A18,SR_mission_minutes!$A$2:$A$43)),"-")</f>
        <v>0</v>
      </c>
      <c r="U18" s="113">
        <f>IFERROR(INDEX(lifespans_all!U$2:U$56,MATCH($A18,lifespans_all!$A$2:$A$56,0))*INDEX(SR_mission_minutes!U$2:U$43,MATCH($A18,SR_mission_minutes!$A$2:$A$43)),"-")</f>
        <v>0</v>
      </c>
      <c r="V18" s="113">
        <f>IFERROR(INDEX(lifespans_all!V$2:V$56,MATCH($A18,lifespans_all!$A$2:$A$56,0))*INDEX(SR_mission_minutes!V$2:V$43,MATCH($A18,SR_mission_minutes!$A$2:$A$43)),"-")</f>
        <v>0</v>
      </c>
    </row>
    <row r="19" spans="1:22" x14ac:dyDescent="0.25">
      <c r="A19" s="35" t="s">
        <v>76</v>
      </c>
      <c r="B19" s="35" t="s">
        <v>57</v>
      </c>
      <c r="C19" s="113">
        <f>IFERROR(INDEX(lifespans_all!C$2:C$56,MATCH($A19,lifespans_all!$A$2:$A$56,0))*INDEX(SR_mission_minutes!C$2:C$43,MATCH($A19,SR_mission_minutes!$A$2:$A$43)),"-")</f>
        <v>66700.388888888891</v>
      </c>
      <c r="D19" s="113">
        <f>IFERROR(INDEX(lifespans_all!D$2:D$56,MATCH($A19,lifespans_all!$A$2:$A$56,0))*INDEX(SR_mission_minutes!D$2:D$43,MATCH($A19,SR_mission_minutes!$A$2:$A$43)),"-")</f>
        <v>66700.388888888891</v>
      </c>
      <c r="E19" s="113">
        <f>IFERROR(INDEX(lifespans_all!E$2:E$56,MATCH($A19,lifespans_all!$A$2:$A$56,0))*INDEX(SR_mission_minutes!E$2:E$43,MATCH($A19,SR_mission_minutes!$A$2:$A$43)),"-")</f>
        <v>66700.388888888891</v>
      </c>
      <c r="F19" s="113">
        <f>IFERROR(INDEX(lifespans_all!F$2:F$56,MATCH($A19,lifespans_all!$A$2:$A$56,0))*INDEX(SR_mission_minutes!F$2:F$43,MATCH($A19,SR_mission_minutes!$A$2:$A$43)),"-")</f>
        <v>66700.388888888891</v>
      </c>
      <c r="G19" s="113">
        <f>IFERROR(INDEX(lifespans_all!G$2:G$56,MATCH($A19,lifespans_all!$A$2:$A$56,0))*INDEX(SR_mission_minutes!G$2:G$43,MATCH($A19,SR_mission_minutes!$A$2:$A$43)),"-")</f>
        <v>66700.388888888891</v>
      </c>
      <c r="H19" s="113">
        <f>IFERROR(INDEX(lifespans_all!H$2:H$56,MATCH($A19,lifespans_all!$A$2:$A$56,0))*INDEX(SR_mission_minutes!H$2:H$43,MATCH($A19,SR_mission_minutes!$A$2:$A$43)),"-")</f>
        <v>66700.388888888891</v>
      </c>
      <c r="I19" s="113">
        <f>IFERROR(INDEX(lifespans_all!I$2:I$56,MATCH($A19,lifespans_all!$A$2:$A$56,0))*INDEX(SR_mission_minutes!I$2:I$43,MATCH($A19,SR_mission_minutes!$A$2:$A$43)),"-")</f>
        <v>0</v>
      </c>
      <c r="J19" s="113">
        <f>IFERROR(INDEX(lifespans_all!J$2:J$56,MATCH($A19,lifespans_all!$A$2:$A$56,0))*INDEX(SR_mission_minutes!J$2:J$43,MATCH($A19,SR_mission_minutes!$A$2:$A$43)),"-")</f>
        <v>0</v>
      </c>
      <c r="K19" s="113">
        <f>IFERROR(INDEX(lifespans_all!K$2:K$56,MATCH($A19,lifespans_all!$A$2:$A$56,0))*INDEX(SR_mission_minutes!K$2:K$43,MATCH($A19,SR_mission_minutes!$A$2:$A$43)),"-")</f>
        <v>0</v>
      </c>
      <c r="L19" s="113">
        <f>IFERROR(INDEX(lifespans_all!L$2:L$56,MATCH($A19,lifespans_all!$A$2:$A$56,0))*INDEX(SR_mission_minutes!L$2:L$43,MATCH($A19,SR_mission_minutes!$A$2:$A$43)),"-")</f>
        <v>0</v>
      </c>
      <c r="M19" s="113">
        <f>IFERROR(INDEX(lifespans_all!M$2:M$56,MATCH($A19,lifespans_all!$A$2:$A$56,0))*INDEX(SR_mission_minutes!M$2:M$43,MATCH($A19,SR_mission_minutes!$A$2:$A$43)),"-")</f>
        <v>0</v>
      </c>
      <c r="N19" s="113">
        <f>IFERROR(INDEX(lifespans_all!N$2:N$56,MATCH($A19,lifespans_all!$A$2:$A$56,0))*INDEX(SR_mission_minutes!N$2:N$43,MATCH($A19,SR_mission_minutes!$A$2:$A$43)),"-")</f>
        <v>0</v>
      </c>
      <c r="O19" s="113">
        <f>IFERROR(INDEX(lifespans_all!O$2:O$56,MATCH($A19,lifespans_all!$A$2:$A$56,0))*INDEX(SR_mission_minutes!O$2:O$43,MATCH($A19,SR_mission_minutes!$A$2:$A$43)),"-")</f>
        <v>0</v>
      </c>
      <c r="P19" s="113">
        <f>IFERROR(INDEX(lifespans_all!P$2:P$56,MATCH($A19,lifespans_all!$A$2:$A$56,0))*INDEX(SR_mission_minutes!P$2:P$43,MATCH($A19,SR_mission_minutes!$A$2:$A$43)),"-")</f>
        <v>0</v>
      </c>
      <c r="Q19" s="113">
        <f>IFERROR(INDEX(lifespans_all!Q$2:Q$56,MATCH($A19,lifespans_all!$A$2:$A$56,0))*INDEX(SR_mission_minutes!Q$2:Q$43,MATCH($A19,SR_mission_minutes!$A$2:$A$43)),"-")</f>
        <v>0</v>
      </c>
      <c r="R19" s="113">
        <f>IFERROR(INDEX(lifespans_all!R$2:R$56,MATCH($A19,lifespans_all!$A$2:$A$56,0))*INDEX(SR_mission_minutes!R$2:R$43,MATCH($A19,SR_mission_minutes!$A$2:$A$43)),"-")</f>
        <v>0</v>
      </c>
      <c r="S19" s="113">
        <f>IFERROR(INDEX(lifespans_all!S$2:S$56,MATCH($A19,lifespans_all!$A$2:$A$56,0))*INDEX(SR_mission_minutes!S$2:S$43,MATCH($A19,SR_mission_minutes!$A$2:$A$43)),"-")</f>
        <v>0</v>
      </c>
      <c r="T19" s="113">
        <f>IFERROR(INDEX(lifespans_all!T$2:T$56,MATCH($A19,lifespans_all!$A$2:$A$56,0))*INDEX(SR_mission_minutes!T$2:T$43,MATCH($A19,SR_mission_minutes!$A$2:$A$43)),"-")</f>
        <v>0</v>
      </c>
      <c r="U19" s="113">
        <f>IFERROR(INDEX(lifespans_all!U$2:U$56,MATCH($A19,lifespans_all!$A$2:$A$56,0))*INDEX(SR_mission_minutes!U$2:U$43,MATCH($A19,SR_mission_minutes!$A$2:$A$43)),"-")</f>
        <v>0</v>
      </c>
      <c r="V19" s="113">
        <f>IFERROR(INDEX(lifespans_all!V$2:V$56,MATCH($A19,lifespans_all!$A$2:$A$56,0))*INDEX(SR_mission_minutes!V$2:V$43,MATCH($A19,SR_mission_minutes!$A$2:$A$43)),"-")</f>
        <v>0</v>
      </c>
    </row>
    <row r="20" spans="1:22" x14ac:dyDescent="0.25">
      <c r="A20" s="35" t="s">
        <v>42</v>
      </c>
      <c r="B20" s="35" t="s">
        <v>61</v>
      </c>
      <c r="C20" s="113">
        <f>IFERROR(INDEX(lifespans_all!C$2:C$56,MATCH($A20,lifespans_all!$A$2:$A$56,0))*INDEX(SR_mission_minutes!C$2:C$43,MATCH($A20,SR_mission_minutes!$A$2:$A$43)),"-")</f>
        <v>33739.333333333336</v>
      </c>
      <c r="D20" s="113">
        <f>IFERROR(INDEX(lifespans_all!D$2:D$56,MATCH($A20,lifespans_all!$A$2:$A$56,0))*INDEX(SR_mission_minutes!D$2:D$43,MATCH($A20,SR_mission_minutes!$A$2:$A$43)),"-")</f>
        <v>33739.333333333336</v>
      </c>
      <c r="E20" s="113">
        <f>IFERROR(INDEX(lifespans_all!E$2:E$56,MATCH($A20,lifespans_all!$A$2:$A$56,0))*INDEX(SR_mission_minutes!E$2:E$43,MATCH($A20,SR_mission_minutes!$A$2:$A$43)),"-")</f>
        <v>33739.333333333336</v>
      </c>
      <c r="F20" s="113">
        <f>IFERROR(INDEX(lifespans_all!F$2:F$56,MATCH($A20,lifespans_all!$A$2:$A$56,0))*INDEX(SR_mission_minutes!F$2:F$43,MATCH($A20,SR_mission_minutes!$A$2:$A$43)),"-")</f>
        <v>33739.333333333336</v>
      </c>
      <c r="G20" s="113">
        <f>IFERROR(INDEX(lifespans_all!G$2:G$56,MATCH($A20,lifespans_all!$A$2:$A$56,0))*INDEX(SR_mission_minutes!G$2:G$43,MATCH($A20,SR_mission_minutes!$A$2:$A$43)),"-")</f>
        <v>33739.333333333336</v>
      </c>
      <c r="H20" s="113">
        <f>IFERROR(INDEX(lifespans_all!H$2:H$56,MATCH($A20,lifespans_all!$A$2:$A$56,0))*INDEX(SR_mission_minutes!H$2:H$43,MATCH($A20,SR_mission_minutes!$A$2:$A$43)),"-")</f>
        <v>33739.333333333336</v>
      </c>
      <c r="I20" s="113">
        <f>IFERROR(INDEX(lifespans_all!I$2:I$56,MATCH($A20,lifespans_all!$A$2:$A$56,0))*INDEX(SR_mission_minutes!I$2:I$43,MATCH($A20,SR_mission_minutes!$A$2:$A$43)),"-")</f>
        <v>33739.333333333336</v>
      </c>
      <c r="J20" s="113">
        <f>IFERROR(INDEX(lifespans_all!J$2:J$56,MATCH($A20,lifespans_all!$A$2:$A$56,0))*INDEX(SR_mission_minutes!J$2:J$43,MATCH($A20,SR_mission_minutes!$A$2:$A$43)),"-")</f>
        <v>33739.333333333336</v>
      </c>
      <c r="K20" s="113">
        <f>IFERROR(INDEX(lifespans_all!K$2:K$56,MATCH($A20,lifespans_all!$A$2:$A$56,0))*INDEX(SR_mission_minutes!K$2:K$43,MATCH($A20,SR_mission_minutes!$A$2:$A$43)),"-")</f>
        <v>33739.333333333336</v>
      </c>
      <c r="L20" s="113">
        <f>IFERROR(INDEX(lifespans_all!L$2:L$56,MATCH($A20,lifespans_all!$A$2:$A$56,0))*INDEX(SR_mission_minutes!L$2:L$43,MATCH($A20,SR_mission_minutes!$A$2:$A$43)),"-")</f>
        <v>33739.333333333336</v>
      </c>
      <c r="M20" s="113">
        <f>IFERROR(INDEX(lifespans_all!M$2:M$56,MATCH($A20,lifespans_all!$A$2:$A$56,0))*INDEX(SR_mission_minutes!M$2:M$43,MATCH($A20,SR_mission_minutes!$A$2:$A$43)),"-")</f>
        <v>33739.333333333336</v>
      </c>
      <c r="N20" s="113">
        <f>IFERROR(INDEX(lifespans_all!N$2:N$56,MATCH($A20,lifespans_all!$A$2:$A$56,0))*INDEX(SR_mission_minutes!N$2:N$43,MATCH($A20,SR_mission_minutes!$A$2:$A$43)),"-")</f>
        <v>33739.333333333336</v>
      </c>
      <c r="O20" s="113">
        <f>IFERROR(INDEX(lifespans_all!O$2:O$56,MATCH($A20,lifespans_all!$A$2:$A$56,0))*INDEX(SR_mission_minutes!O$2:O$43,MATCH($A20,SR_mission_minutes!$A$2:$A$43)),"-")</f>
        <v>33739.333333333336</v>
      </c>
      <c r="P20" s="113">
        <f>IFERROR(INDEX(lifespans_all!P$2:P$56,MATCH($A20,lifespans_all!$A$2:$A$56,0))*INDEX(SR_mission_minutes!P$2:P$43,MATCH($A20,SR_mission_minutes!$A$2:$A$43)),"-")</f>
        <v>33739.333333333336</v>
      </c>
      <c r="Q20" s="113">
        <f>IFERROR(INDEX(lifespans_all!Q$2:Q$56,MATCH($A20,lifespans_all!$A$2:$A$56,0))*INDEX(SR_mission_minutes!Q$2:Q$43,MATCH($A20,SR_mission_minutes!$A$2:$A$43)),"-")</f>
        <v>33739.333333333336</v>
      </c>
      <c r="R20" s="113">
        <f>IFERROR(INDEX(lifespans_all!R$2:R$56,MATCH($A20,lifespans_all!$A$2:$A$56,0))*INDEX(SR_mission_minutes!R$2:R$43,MATCH($A20,SR_mission_minutes!$A$2:$A$43)),"-")</f>
        <v>33739.333333333336</v>
      </c>
      <c r="S20" s="113">
        <f>IFERROR(INDEX(lifespans_all!S$2:S$56,MATCH($A20,lifespans_all!$A$2:$A$56,0))*INDEX(SR_mission_minutes!S$2:S$43,MATCH($A20,SR_mission_minutes!$A$2:$A$43)),"-")</f>
        <v>33739.333333333336</v>
      </c>
      <c r="T20" s="113">
        <f>IFERROR(INDEX(lifespans_all!T$2:T$56,MATCH($A20,lifespans_all!$A$2:$A$56,0))*INDEX(SR_mission_minutes!T$2:T$43,MATCH($A20,SR_mission_minutes!$A$2:$A$43)),"-")</f>
        <v>33739.333333333336</v>
      </c>
      <c r="U20" s="113">
        <f>IFERROR(INDEX(lifespans_all!U$2:U$56,MATCH($A20,lifespans_all!$A$2:$A$56,0))*INDEX(SR_mission_minutes!U$2:U$43,MATCH($A20,SR_mission_minutes!$A$2:$A$43)),"-")</f>
        <v>33739.333333333336</v>
      </c>
      <c r="V20" s="113">
        <f>IFERROR(INDEX(lifespans_all!V$2:V$56,MATCH($A20,lifespans_all!$A$2:$A$56,0))*INDEX(SR_mission_minutes!V$2:V$43,MATCH($A20,SR_mission_minutes!$A$2:$A$43)),"-")</f>
        <v>33739.333333333336</v>
      </c>
    </row>
    <row r="21" spans="1:22" x14ac:dyDescent="0.25">
      <c r="A21" s="35" t="s">
        <v>77</v>
      </c>
      <c r="B21" s="35" t="s">
        <v>58</v>
      </c>
      <c r="C21" s="113">
        <f>IFERROR(INDEX(lifespans_all!C$2:C$56,MATCH($A21,lifespans_all!$A$2:$A$56,0))*INDEX(SR_mission_minutes!C$2:C$43,MATCH($A21,SR_mission_minutes!$A$2:$A$43)),"-")</f>
        <v>2294</v>
      </c>
      <c r="D21" s="113">
        <f>IFERROR(INDEX(lifespans_all!D$2:D$56,MATCH($A21,lifespans_all!$A$2:$A$56,0))*INDEX(SR_mission_minutes!D$2:D$43,MATCH($A21,SR_mission_minutes!$A$2:$A$43)),"-")</f>
        <v>2294</v>
      </c>
      <c r="E21" s="113">
        <f>IFERROR(INDEX(lifespans_all!E$2:E$56,MATCH($A21,lifespans_all!$A$2:$A$56,0))*INDEX(SR_mission_minutes!E$2:E$43,MATCH($A21,SR_mission_minutes!$A$2:$A$43)),"-")</f>
        <v>2294</v>
      </c>
      <c r="F21" s="113">
        <f>IFERROR(INDEX(lifespans_all!F$2:F$56,MATCH($A21,lifespans_all!$A$2:$A$56,0))*INDEX(SR_mission_minutes!F$2:F$43,MATCH($A21,SR_mission_minutes!$A$2:$A$43)),"-")</f>
        <v>2294</v>
      </c>
      <c r="G21" s="113">
        <f>IFERROR(INDEX(lifespans_all!G$2:G$56,MATCH($A21,lifespans_all!$A$2:$A$56,0))*INDEX(SR_mission_minutes!G$2:G$43,MATCH($A21,SR_mission_minutes!$A$2:$A$43)),"-")</f>
        <v>2294</v>
      </c>
      <c r="H21" s="113">
        <f>IFERROR(INDEX(lifespans_all!H$2:H$56,MATCH($A21,lifespans_all!$A$2:$A$56,0))*INDEX(SR_mission_minutes!H$2:H$43,MATCH($A21,SR_mission_minutes!$A$2:$A$43)),"-")</f>
        <v>2294</v>
      </c>
      <c r="I21" s="113">
        <f>IFERROR(INDEX(lifespans_all!I$2:I$56,MATCH($A21,lifespans_all!$A$2:$A$56,0))*INDEX(SR_mission_minutes!I$2:I$43,MATCH($A21,SR_mission_minutes!$A$2:$A$43)),"-")</f>
        <v>2294</v>
      </c>
      <c r="J21" s="113">
        <f>IFERROR(INDEX(lifespans_all!J$2:J$56,MATCH($A21,lifespans_all!$A$2:$A$56,0))*INDEX(SR_mission_minutes!J$2:J$43,MATCH($A21,SR_mission_minutes!$A$2:$A$43)),"-")</f>
        <v>2294</v>
      </c>
      <c r="K21" s="113">
        <f>IFERROR(INDEX(lifespans_all!K$2:K$56,MATCH($A21,lifespans_all!$A$2:$A$56,0))*INDEX(SR_mission_minutes!K$2:K$43,MATCH($A21,SR_mission_minutes!$A$2:$A$43)),"-")</f>
        <v>2294</v>
      </c>
      <c r="L21" s="113">
        <f>IFERROR(INDEX(lifespans_all!L$2:L$56,MATCH($A21,lifespans_all!$A$2:$A$56,0))*INDEX(SR_mission_minutes!L$2:L$43,MATCH($A21,SR_mission_minutes!$A$2:$A$43)),"-")</f>
        <v>2294</v>
      </c>
      <c r="M21" s="113">
        <f>IFERROR(INDEX(lifespans_all!M$2:M$56,MATCH($A21,lifespans_all!$A$2:$A$56,0))*INDEX(SR_mission_minutes!M$2:M$43,MATCH($A21,SR_mission_minutes!$A$2:$A$43)),"-")</f>
        <v>2294</v>
      </c>
      <c r="N21" s="113">
        <f>IFERROR(INDEX(lifespans_all!N$2:N$56,MATCH($A21,lifespans_all!$A$2:$A$56,0))*INDEX(SR_mission_minutes!N$2:N$43,MATCH($A21,SR_mission_minutes!$A$2:$A$43)),"-")</f>
        <v>2294</v>
      </c>
      <c r="O21" s="113">
        <f>IFERROR(INDEX(lifespans_all!O$2:O$56,MATCH($A21,lifespans_all!$A$2:$A$56,0))*INDEX(SR_mission_minutes!O$2:O$43,MATCH($A21,SR_mission_minutes!$A$2:$A$43)),"-")</f>
        <v>2294</v>
      </c>
      <c r="P21" s="113">
        <f>IFERROR(INDEX(lifespans_all!P$2:P$56,MATCH($A21,lifespans_all!$A$2:$A$56,0))*INDEX(SR_mission_minutes!P$2:P$43,MATCH($A21,SR_mission_minutes!$A$2:$A$43)),"-")</f>
        <v>2294</v>
      </c>
      <c r="Q21" s="113">
        <f>IFERROR(INDEX(lifespans_all!Q$2:Q$56,MATCH($A21,lifespans_all!$A$2:$A$56,0))*INDEX(SR_mission_minutes!Q$2:Q$43,MATCH($A21,SR_mission_minutes!$A$2:$A$43)),"-")</f>
        <v>2294</v>
      </c>
      <c r="R21" s="113">
        <f>IFERROR(INDEX(lifespans_all!R$2:R$56,MATCH($A21,lifespans_all!$A$2:$A$56,0))*INDEX(SR_mission_minutes!R$2:R$43,MATCH($A21,SR_mission_minutes!$A$2:$A$43)),"-")</f>
        <v>2294</v>
      </c>
      <c r="S21" s="113">
        <f>IFERROR(INDEX(lifespans_all!S$2:S$56,MATCH($A21,lifespans_all!$A$2:$A$56,0))*INDEX(SR_mission_minutes!S$2:S$43,MATCH($A21,SR_mission_minutes!$A$2:$A$43)),"-")</f>
        <v>2294</v>
      </c>
      <c r="T21" s="113">
        <f>IFERROR(INDEX(lifespans_all!T$2:T$56,MATCH($A21,lifespans_all!$A$2:$A$56,0))*INDEX(SR_mission_minutes!T$2:T$43,MATCH($A21,SR_mission_minutes!$A$2:$A$43)),"-")</f>
        <v>2294</v>
      </c>
      <c r="U21" s="113">
        <f>IFERROR(INDEX(lifespans_all!U$2:U$56,MATCH($A21,lifespans_all!$A$2:$A$56,0))*INDEX(SR_mission_minutes!U$2:U$43,MATCH($A21,SR_mission_minutes!$A$2:$A$43)),"-")</f>
        <v>2294</v>
      </c>
      <c r="V21" s="113">
        <f>IFERROR(INDEX(lifespans_all!V$2:V$56,MATCH($A21,lifespans_all!$A$2:$A$56,0))*INDEX(SR_mission_minutes!V$2:V$43,MATCH($A21,SR_mission_minutes!$A$2:$A$43)),"-")</f>
        <v>2294</v>
      </c>
    </row>
    <row r="22" spans="1:22" x14ac:dyDescent="0.25">
      <c r="A22" s="35" t="s">
        <v>131</v>
      </c>
      <c r="B22" s="35" t="s">
        <v>56</v>
      </c>
      <c r="C22" s="113" t="str">
        <f>IFERROR(INDEX(lifespans_all!C$2:C$56,MATCH($A22,lifespans_all!$A$2:$A$56,0))*INDEX(SR_mission_minutes!C$2:C$43,MATCH($A22,SR_mission_minutes!$A$2:$A$43)),"-")</f>
        <v>-</v>
      </c>
      <c r="D22" s="113" t="str">
        <f>IFERROR(INDEX(lifespans_all!D$2:D$56,MATCH($A22,lifespans_all!$A$2:$A$56,0))*INDEX(SR_mission_minutes!D$2:D$43,MATCH($A22,SR_mission_minutes!$A$2:$A$43)),"-")</f>
        <v>-</v>
      </c>
      <c r="E22" s="113" t="str">
        <f>IFERROR(INDEX(lifespans_all!E$2:E$56,MATCH($A22,lifespans_all!$A$2:$A$56,0))*INDEX(SR_mission_minutes!E$2:E$43,MATCH($A22,SR_mission_minutes!$A$2:$A$43)),"-")</f>
        <v>-</v>
      </c>
      <c r="F22" s="113" t="str">
        <f>IFERROR(INDEX(lifespans_all!F$2:F$56,MATCH($A22,lifespans_all!$A$2:$A$56,0))*INDEX(SR_mission_minutes!F$2:F$43,MATCH($A22,SR_mission_minutes!$A$2:$A$43)),"-")</f>
        <v>-</v>
      </c>
      <c r="G22" s="113" t="str">
        <f>IFERROR(INDEX(lifespans_all!G$2:G$56,MATCH($A22,lifespans_all!$A$2:$A$56,0))*INDEX(SR_mission_minutes!G$2:G$43,MATCH($A22,SR_mission_minutes!$A$2:$A$43)),"-")</f>
        <v>-</v>
      </c>
      <c r="H22" s="113" t="str">
        <f>IFERROR(INDEX(lifespans_all!H$2:H$56,MATCH($A22,lifespans_all!$A$2:$A$56,0))*INDEX(SR_mission_minutes!H$2:H$43,MATCH($A22,SR_mission_minutes!$A$2:$A$43)),"-")</f>
        <v>-</v>
      </c>
      <c r="I22" s="113" t="str">
        <f>IFERROR(INDEX(lifespans_all!I$2:I$56,MATCH($A22,lifespans_all!$A$2:$A$56,0))*INDEX(SR_mission_minutes!I$2:I$43,MATCH($A22,SR_mission_minutes!$A$2:$A$43)),"-")</f>
        <v>-</v>
      </c>
      <c r="J22" s="113" t="str">
        <f>IFERROR(INDEX(lifespans_all!J$2:J$56,MATCH($A22,lifespans_all!$A$2:$A$56,0))*INDEX(SR_mission_minutes!J$2:J$43,MATCH($A22,SR_mission_minutes!$A$2:$A$43)),"-")</f>
        <v>-</v>
      </c>
      <c r="K22" s="113" t="str">
        <f>IFERROR(INDEX(lifespans_all!K$2:K$56,MATCH($A22,lifespans_all!$A$2:$A$56,0))*INDEX(SR_mission_minutes!K$2:K$43,MATCH($A22,SR_mission_minutes!$A$2:$A$43)),"-")</f>
        <v>-</v>
      </c>
      <c r="L22" s="113" t="str">
        <f>IFERROR(INDEX(lifespans_all!L$2:L$56,MATCH($A22,lifespans_all!$A$2:$A$56,0))*INDEX(SR_mission_minutes!L$2:L$43,MATCH($A22,SR_mission_minutes!$A$2:$A$43)),"-")</f>
        <v>-</v>
      </c>
      <c r="M22" s="113" t="str">
        <f>IFERROR(INDEX(lifespans_all!M$2:M$56,MATCH($A22,lifespans_all!$A$2:$A$56,0))*INDEX(SR_mission_minutes!M$2:M$43,MATCH($A22,SR_mission_minutes!$A$2:$A$43)),"-")</f>
        <v>-</v>
      </c>
      <c r="N22" s="113" t="str">
        <f>IFERROR(INDEX(lifespans_all!N$2:N$56,MATCH($A22,lifespans_all!$A$2:$A$56,0))*INDEX(SR_mission_minutes!N$2:N$43,MATCH($A22,SR_mission_minutes!$A$2:$A$43)),"-")</f>
        <v>-</v>
      </c>
      <c r="O22" s="113" t="str">
        <f>IFERROR(INDEX(lifespans_all!O$2:O$56,MATCH($A22,lifespans_all!$A$2:$A$56,0))*INDEX(SR_mission_minutes!O$2:O$43,MATCH($A22,SR_mission_minutes!$A$2:$A$43)),"-")</f>
        <v>-</v>
      </c>
      <c r="P22" s="113" t="str">
        <f>IFERROR(INDEX(lifespans_all!P$2:P$56,MATCH($A22,lifespans_all!$A$2:$A$56,0))*INDEX(SR_mission_minutes!P$2:P$43,MATCH($A22,SR_mission_minutes!$A$2:$A$43)),"-")</f>
        <v>-</v>
      </c>
      <c r="Q22" s="113" t="str">
        <f>IFERROR(INDEX(lifespans_all!Q$2:Q$56,MATCH($A22,lifespans_all!$A$2:$A$56,0))*INDEX(SR_mission_minutes!Q$2:Q$43,MATCH($A22,SR_mission_minutes!$A$2:$A$43)),"-")</f>
        <v>-</v>
      </c>
      <c r="R22" s="113" t="str">
        <f>IFERROR(INDEX(lifespans_all!R$2:R$56,MATCH($A22,lifespans_all!$A$2:$A$56,0))*INDEX(SR_mission_minutes!R$2:R$43,MATCH($A22,SR_mission_minutes!$A$2:$A$43)),"-")</f>
        <v>-</v>
      </c>
      <c r="S22" s="113" t="str">
        <f>IFERROR(INDEX(lifespans_all!S$2:S$56,MATCH($A22,lifespans_all!$A$2:$A$56,0))*INDEX(SR_mission_minutes!S$2:S$43,MATCH($A22,SR_mission_minutes!$A$2:$A$43)),"-")</f>
        <v>-</v>
      </c>
      <c r="T22" s="113" t="str">
        <f>IFERROR(INDEX(lifespans_all!T$2:T$56,MATCH($A22,lifespans_all!$A$2:$A$56,0))*INDEX(SR_mission_minutes!T$2:T$43,MATCH($A22,SR_mission_minutes!$A$2:$A$43)),"-")</f>
        <v>-</v>
      </c>
      <c r="U22" s="113" t="str">
        <f>IFERROR(INDEX(lifespans_all!U$2:U$56,MATCH($A22,lifespans_all!$A$2:$A$56,0))*INDEX(SR_mission_minutes!U$2:U$43,MATCH($A22,SR_mission_minutes!$A$2:$A$43)),"-")</f>
        <v>-</v>
      </c>
      <c r="V22" s="113" t="str">
        <f>IFERROR(INDEX(lifespans_all!V$2:V$56,MATCH($A22,lifespans_all!$A$2:$A$56,0))*INDEX(SR_mission_minutes!V$2:V$43,MATCH($A22,SR_mission_minutes!$A$2:$A$43)),"-")</f>
        <v>-</v>
      </c>
    </row>
    <row r="23" spans="1:22" x14ac:dyDescent="0.25">
      <c r="A23" s="35" t="s">
        <v>132</v>
      </c>
      <c r="B23" s="35" t="s">
        <v>56</v>
      </c>
      <c r="C23" s="113" t="str">
        <f>IFERROR(INDEX(lifespans_all!C$2:C$56,MATCH($A23,lifespans_all!$A$2:$A$56,0))*INDEX(SR_mission_minutes!C$2:C$43,MATCH($A23,SR_mission_minutes!$A$2:$A$43)),"-")</f>
        <v>-</v>
      </c>
      <c r="D23" s="113" t="str">
        <f>IFERROR(INDEX(lifespans_all!D$2:D$56,MATCH($A23,lifespans_all!$A$2:$A$56,0))*INDEX(SR_mission_minutes!D$2:D$43,MATCH($A23,SR_mission_minutes!$A$2:$A$43)),"-")</f>
        <v>-</v>
      </c>
      <c r="E23" s="113" t="str">
        <f>IFERROR(INDEX(lifespans_all!E$2:E$56,MATCH($A23,lifespans_all!$A$2:$A$56,0))*INDEX(SR_mission_minutes!E$2:E$43,MATCH($A23,SR_mission_minutes!$A$2:$A$43)),"-")</f>
        <v>-</v>
      </c>
      <c r="F23" s="113" t="str">
        <f>IFERROR(INDEX(lifespans_all!F$2:F$56,MATCH($A23,lifespans_all!$A$2:$A$56,0))*INDEX(SR_mission_minutes!F$2:F$43,MATCH($A23,SR_mission_minutes!$A$2:$A$43)),"-")</f>
        <v>-</v>
      </c>
      <c r="G23" s="113" t="str">
        <f>IFERROR(INDEX(lifespans_all!G$2:G$56,MATCH($A23,lifespans_all!$A$2:$A$56,0))*INDEX(SR_mission_minutes!G$2:G$43,MATCH($A23,SR_mission_minutes!$A$2:$A$43)),"-")</f>
        <v>-</v>
      </c>
      <c r="H23" s="113" t="str">
        <f>IFERROR(INDEX(lifespans_all!H$2:H$56,MATCH($A23,lifespans_all!$A$2:$A$56,0))*INDEX(SR_mission_minutes!H$2:H$43,MATCH($A23,SR_mission_minutes!$A$2:$A$43)),"-")</f>
        <v>-</v>
      </c>
      <c r="I23" s="113" t="str">
        <f>IFERROR(INDEX(lifespans_all!I$2:I$56,MATCH($A23,lifespans_all!$A$2:$A$56,0))*INDEX(SR_mission_minutes!I$2:I$43,MATCH($A23,SR_mission_minutes!$A$2:$A$43)),"-")</f>
        <v>-</v>
      </c>
      <c r="J23" s="113" t="str">
        <f>IFERROR(INDEX(lifespans_all!J$2:J$56,MATCH($A23,lifespans_all!$A$2:$A$56,0))*INDEX(SR_mission_minutes!J$2:J$43,MATCH($A23,SR_mission_minutes!$A$2:$A$43)),"-")</f>
        <v>-</v>
      </c>
      <c r="K23" s="113" t="str">
        <f>IFERROR(INDEX(lifespans_all!K$2:K$56,MATCH($A23,lifespans_all!$A$2:$A$56,0))*INDEX(SR_mission_minutes!K$2:K$43,MATCH($A23,SR_mission_minutes!$A$2:$A$43)),"-")</f>
        <v>-</v>
      </c>
      <c r="L23" s="113" t="str">
        <f>IFERROR(INDEX(lifespans_all!L$2:L$56,MATCH($A23,lifespans_all!$A$2:$A$56,0))*INDEX(SR_mission_minutes!L$2:L$43,MATCH($A23,SR_mission_minutes!$A$2:$A$43)),"-")</f>
        <v>-</v>
      </c>
      <c r="M23" s="113" t="str">
        <f>IFERROR(INDEX(lifespans_all!M$2:M$56,MATCH($A23,lifespans_all!$A$2:$A$56,0))*INDEX(SR_mission_minutes!M$2:M$43,MATCH($A23,SR_mission_minutes!$A$2:$A$43)),"-")</f>
        <v>-</v>
      </c>
      <c r="N23" s="113" t="str">
        <f>IFERROR(INDEX(lifespans_all!N$2:N$56,MATCH($A23,lifespans_all!$A$2:$A$56,0))*INDEX(SR_mission_minutes!N$2:N$43,MATCH($A23,SR_mission_minutes!$A$2:$A$43)),"-")</f>
        <v>-</v>
      </c>
      <c r="O23" s="113" t="str">
        <f>IFERROR(INDEX(lifespans_all!O$2:O$56,MATCH($A23,lifespans_all!$A$2:$A$56,0))*INDEX(SR_mission_minutes!O$2:O$43,MATCH($A23,SR_mission_minutes!$A$2:$A$43)),"-")</f>
        <v>-</v>
      </c>
      <c r="P23" s="113" t="str">
        <f>IFERROR(INDEX(lifespans_all!P$2:P$56,MATCH($A23,lifespans_all!$A$2:$A$56,0))*INDEX(SR_mission_minutes!P$2:P$43,MATCH($A23,SR_mission_minutes!$A$2:$A$43)),"-")</f>
        <v>-</v>
      </c>
      <c r="Q23" s="113" t="str">
        <f>IFERROR(INDEX(lifespans_all!Q$2:Q$56,MATCH($A23,lifespans_all!$A$2:$A$56,0))*INDEX(SR_mission_minutes!Q$2:Q$43,MATCH($A23,SR_mission_minutes!$A$2:$A$43)),"-")</f>
        <v>-</v>
      </c>
      <c r="R23" s="113" t="str">
        <f>IFERROR(INDEX(lifespans_all!R$2:R$56,MATCH($A23,lifespans_all!$A$2:$A$56,0))*INDEX(SR_mission_minutes!R$2:R$43,MATCH($A23,SR_mission_minutes!$A$2:$A$43)),"-")</f>
        <v>-</v>
      </c>
      <c r="S23" s="113" t="str">
        <f>IFERROR(INDEX(lifespans_all!S$2:S$56,MATCH($A23,lifespans_all!$A$2:$A$56,0))*INDEX(SR_mission_minutes!S$2:S$43,MATCH($A23,SR_mission_minutes!$A$2:$A$43)),"-")</f>
        <v>-</v>
      </c>
      <c r="T23" s="113" t="str">
        <f>IFERROR(INDEX(lifespans_all!T$2:T$56,MATCH($A23,lifespans_all!$A$2:$A$56,0))*INDEX(SR_mission_minutes!T$2:T$43,MATCH($A23,SR_mission_minutes!$A$2:$A$43)),"-")</f>
        <v>-</v>
      </c>
      <c r="U23" s="113" t="str">
        <f>IFERROR(INDEX(lifespans_all!U$2:U$56,MATCH($A23,lifespans_all!$A$2:$A$56,0))*INDEX(SR_mission_minutes!U$2:U$43,MATCH($A23,SR_mission_minutes!$A$2:$A$43)),"-")</f>
        <v>-</v>
      </c>
      <c r="V23" s="113" t="str">
        <f>IFERROR(INDEX(lifespans_all!V$2:V$56,MATCH($A23,lifespans_all!$A$2:$A$56,0))*INDEX(SR_mission_minutes!V$2:V$43,MATCH($A23,SR_mission_minutes!$A$2:$A$43)),"-")</f>
        <v>-</v>
      </c>
    </row>
    <row r="24" spans="1:22" x14ac:dyDescent="0.25">
      <c r="A24" s="35" t="s">
        <v>133</v>
      </c>
      <c r="B24" s="35" t="s">
        <v>56</v>
      </c>
      <c r="C24" s="113" t="str">
        <f>IFERROR(INDEX(lifespans_all!C$2:C$56,MATCH($A24,lifespans_all!$A$2:$A$56,0))*INDEX(SR_mission_minutes!C$2:C$43,MATCH($A24,SR_mission_minutes!$A$2:$A$43)),"-")</f>
        <v>-</v>
      </c>
      <c r="D24" s="113" t="str">
        <f>IFERROR(INDEX(lifespans_all!D$2:D$56,MATCH($A24,lifespans_all!$A$2:$A$56,0))*INDEX(SR_mission_minutes!D$2:D$43,MATCH($A24,SR_mission_minutes!$A$2:$A$43)),"-")</f>
        <v>-</v>
      </c>
      <c r="E24" s="113" t="str">
        <f>IFERROR(INDEX(lifespans_all!E$2:E$56,MATCH($A24,lifespans_all!$A$2:$A$56,0))*INDEX(SR_mission_minutes!E$2:E$43,MATCH($A24,SR_mission_minutes!$A$2:$A$43)),"-")</f>
        <v>-</v>
      </c>
      <c r="F24" s="113" t="str">
        <f>IFERROR(INDEX(lifespans_all!F$2:F$56,MATCH($A24,lifespans_all!$A$2:$A$56,0))*INDEX(SR_mission_minutes!F$2:F$43,MATCH($A24,SR_mission_minutes!$A$2:$A$43)),"-")</f>
        <v>-</v>
      </c>
      <c r="G24" s="113" t="str">
        <f>IFERROR(INDEX(lifespans_all!G$2:G$56,MATCH($A24,lifespans_all!$A$2:$A$56,0))*INDEX(SR_mission_minutes!G$2:G$43,MATCH($A24,SR_mission_minutes!$A$2:$A$43)),"-")</f>
        <v>-</v>
      </c>
      <c r="H24" s="113" t="str">
        <f>IFERROR(INDEX(lifespans_all!H$2:H$56,MATCH($A24,lifespans_all!$A$2:$A$56,0))*INDEX(SR_mission_minutes!H$2:H$43,MATCH($A24,SR_mission_minutes!$A$2:$A$43)),"-")</f>
        <v>-</v>
      </c>
      <c r="I24" s="113" t="str">
        <f>IFERROR(INDEX(lifespans_all!I$2:I$56,MATCH($A24,lifespans_all!$A$2:$A$56,0))*INDEX(SR_mission_minutes!I$2:I$43,MATCH($A24,SR_mission_minutes!$A$2:$A$43)),"-")</f>
        <v>-</v>
      </c>
      <c r="J24" s="113" t="str">
        <f>IFERROR(INDEX(lifespans_all!J$2:J$56,MATCH($A24,lifespans_all!$A$2:$A$56,0))*INDEX(SR_mission_minutes!J$2:J$43,MATCH($A24,SR_mission_minutes!$A$2:$A$43)),"-")</f>
        <v>-</v>
      </c>
      <c r="K24" s="113" t="str">
        <f>IFERROR(INDEX(lifespans_all!K$2:K$56,MATCH($A24,lifespans_all!$A$2:$A$56,0))*INDEX(SR_mission_minutes!K$2:K$43,MATCH($A24,SR_mission_minutes!$A$2:$A$43)),"-")</f>
        <v>-</v>
      </c>
      <c r="L24" s="113" t="str">
        <f>IFERROR(INDEX(lifespans_all!L$2:L$56,MATCH($A24,lifespans_all!$A$2:$A$56,0))*INDEX(SR_mission_minutes!L$2:L$43,MATCH($A24,SR_mission_minutes!$A$2:$A$43)),"-")</f>
        <v>-</v>
      </c>
      <c r="M24" s="113" t="str">
        <f>IFERROR(INDEX(lifespans_all!M$2:M$56,MATCH($A24,lifespans_all!$A$2:$A$56,0))*INDEX(SR_mission_minutes!M$2:M$43,MATCH($A24,SR_mission_minutes!$A$2:$A$43)),"-")</f>
        <v>-</v>
      </c>
      <c r="N24" s="113" t="str">
        <f>IFERROR(INDEX(lifespans_all!N$2:N$56,MATCH($A24,lifespans_all!$A$2:$A$56,0))*INDEX(SR_mission_minutes!N$2:N$43,MATCH($A24,SR_mission_minutes!$A$2:$A$43)),"-")</f>
        <v>-</v>
      </c>
      <c r="O24" s="113" t="str">
        <f>IFERROR(INDEX(lifespans_all!O$2:O$56,MATCH($A24,lifespans_all!$A$2:$A$56,0))*INDEX(SR_mission_minutes!O$2:O$43,MATCH($A24,SR_mission_minutes!$A$2:$A$43)),"-")</f>
        <v>-</v>
      </c>
      <c r="P24" s="113" t="str">
        <f>IFERROR(INDEX(lifespans_all!P$2:P$56,MATCH($A24,lifespans_all!$A$2:$A$56,0))*INDEX(SR_mission_minutes!P$2:P$43,MATCH($A24,SR_mission_minutes!$A$2:$A$43)),"-")</f>
        <v>-</v>
      </c>
      <c r="Q24" s="113" t="str">
        <f>IFERROR(INDEX(lifespans_all!Q$2:Q$56,MATCH($A24,lifespans_all!$A$2:$A$56,0))*INDEX(SR_mission_minutes!Q$2:Q$43,MATCH($A24,SR_mission_minutes!$A$2:$A$43)),"-")</f>
        <v>-</v>
      </c>
      <c r="R24" s="113" t="str">
        <f>IFERROR(INDEX(lifespans_all!R$2:R$56,MATCH($A24,lifespans_all!$A$2:$A$56,0))*INDEX(SR_mission_minutes!R$2:R$43,MATCH($A24,SR_mission_minutes!$A$2:$A$43)),"-")</f>
        <v>-</v>
      </c>
      <c r="S24" s="113" t="str">
        <f>IFERROR(INDEX(lifespans_all!S$2:S$56,MATCH($A24,lifespans_all!$A$2:$A$56,0))*INDEX(SR_mission_minutes!S$2:S$43,MATCH($A24,SR_mission_minutes!$A$2:$A$43)),"-")</f>
        <v>-</v>
      </c>
      <c r="T24" s="113" t="str">
        <f>IFERROR(INDEX(lifespans_all!T$2:T$56,MATCH($A24,lifespans_all!$A$2:$A$56,0))*INDEX(SR_mission_minutes!T$2:T$43,MATCH($A24,SR_mission_minutes!$A$2:$A$43)),"-")</f>
        <v>-</v>
      </c>
      <c r="U24" s="113" t="str">
        <f>IFERROR(INDEX(lifespans_all!U$2:U$56,MATCH($A24,lifespans_all!$A$2:$A$56,0))*INDEX(SR_mission_minutes!U$2:U$43,MATCH($A24,SR_mission_minutes!$A$2:$A$43)),"-")</f>
        <v>-</v>
      </c>
      <c r="V24" s="113" t="str">
        <f>IFERROR(INDEX(lifespans_all!V$2:V$56,MATCH($A24,lifespans_all!$A$2:$A$56,0))*INDEX(SR_mission_minutes!V$2:V$43,MATCH($A24,SR_mission_minutes!$A$2:$A$43)),"-")</f>
        <v>-</v>
      </c>
    </row>
    <row r="25" spans="1:22" x14ac:dyDescent="0.25">
      <c r="A25" s="35" t="s">
        <v>134</v>
      </c>
      <c r="B25" s="35" t="s">
        <v>56</v>
      </c>
      <c r="C25" s="113" t="str">
        <f>IFERROR(INDEX(lifespans_all!C$2:C$56,MATCH($A25,lifespans_all!$A$2:$A$56,0))*INDEX(SR_mission_minutes!C$2:C$43,MATCH($A25,SR_mission_minutes!$A$2:$A$43)),"-")</f>
        <v>-</v>
      </c>
      <c r="D25" s="113" t="str">
        <f>IFERROR(INDEX(lifespans_all!D$2:D$56,MATCH($A25,lifespans_all!$A$2:$A$56,0))*INDEX(SR_mission_minutes!D$2:D$43,MATCH($A25,SR_mission_minutes!$A$2:$A$43)),"-")</f>
        <v>-</v>
      </c>
      <c r="E25" s="113" t="str">
        <f>IFERROR(INDEX(lifespans_all!E$2:E$56,MATCH($A25,lifespans_all!$A$2:$A$56,0))*INDEX(SR_mission_minutes!E$2:E$43,MATCH($A25,SR_mission_minutes!$A$2:$A$43)),"-")</f>
        <v>-</v>
      </c>
      <c r="F25" s="113" t="str">
        <f>IFERROR(INDEX(lifespans_all!F$2:F$56,MATCH($A25,lifespans_all!$A$2:$A$56,0))*INDEX(SR_mission_minutes!F$2:F$43,MATCH($A25,SR_mission_minutes!$A$2:$A$43)),"-")</f>
        <v>-</v>
      </c>
      <c r="G25" s="113" t="str">
        <f>IFERROR(INDEX(lifespans_all!G$2:G$56,MATCH($A25,lifespans_all!$A$2:$A$56,0))*INDEX(SR_mission_minutes!G$2:G$43,MATCH($A25,SR_mission_minutes!$A$2:$A$43)),"-")</f>
        <v>-</v>
      </c>
      <c r="H25" s="113" t="str">
        <f>IFERROR(INDEX(lifespans_all!H$2:H$56,MATCH($A25,lifespans_all!$A$2:$A$56,0))*INDEX(SR_mission_minutes!H$2:H$43,MATCH($A25,SR_mission_minutes!$A$2:$A$43)),"-")</f>
        <v>-</v>
      </c>
      <c r="I25" s="113" t="str">
        <f>IFERROR(INDEX(lifespans_all!I$2:I$56,MATCH($A25,lifespans_all!$A$2:$A$56,0))*INDEX(SR_mission_minutes!I$2:I$43,MATCH($A25,SR_mission_minutes!$A$2:$A$43)),"-")</f>
        <v>-</v>
      </c>
      <c r="J25" s="113" t="str">
        <f>IFERROR(INDEX(lifespans_all!J$2:J$56,MATCH($A25,lifespans_all!$A$2:$A$56,0))*INDEX(SR_mission_minutes!J$2:J$43,MATCH($A25,SR_mission_minutes!$A$2:$A$43)),"-")</f>
        <v>-</v>
      </c>
      <c r="K25" s="113" t="str">
        <f>IFERROR(INDEX(lifespans_all!K$2:K$56,MATCH($A25,lifespans_all!$A$2:$A$56,0))*INDEX(SR_mission_minutes!K$2:K$43,MATCH($A25,SR_mission_minutes!$A$2:$A$43)),"-")</f>
        <v>-</v>
      </c>
      <c r="L25" s="113" t="str">
        <f>IFERROR(INDEX(lifespans_all!L$2:L$56,MATCH($A25,lifespans_all!$A$2:$A$56,0))*INDEX(SR_mission_minutes!L$2:L$43,MATCH($A25,SR_mission_minutes!$A$2:$A$43)),"-")</f>
        <v>-</v>
      </c>
      <c r="M25" s="113" t="str">
        <f>IFERROR(INDEX(lifespans_all!M$2:M$56,MATCH($A25,lifespans_all!$A$2:$A$56,0))*INDEX(SR_mission_minutes!M$2:M$43,MATCH($A25,SR_mission_minutes!$A$2:$A$43)),"-")</f>
        <v>-</v>
      </c>
      <c r="N25" s="113" t="str">
        <f>IFERROR(INDEX(lifespans_all!N$2:N$56,MATCH($A25,lifespans_all!$A$2:$A$56,0))*INDEX(SR_mission_minutes!N$2:N$43,MATCH($A25,SR_mission_minutes!$A$2:$A$43)),"-")</f>
        <v>-</v>
      </c>
      <c r="O25" s="113" t="str">
        <f>IFERROR(INDEX(lifespans_all!O$2:O$56,MATCH($A25,lifespans_all!$A$2:$A$56,0))*INDEX(SR_mission_minutes!O$2:O$43,MATCH($A25,SR_mission_minutes!$A$2:$A$43)),"-")</f>
        <v>-</v>
      </c>
      <c r="P25" s="113" t="str">
        <f>IFERROR(INDEX(lifespans_all!P$2:P$56,MATCH($A25,lifespans_all!$A$2:$A$56,0))*INDEX(SR_mission_minutes!P$2:P$43,MATCH($A25,SR_mission_minutes!$A$2:$A$43)),"-")</f>
        <v>-</v>
      </c>
      <c r="Q25" s="113" t="str">
        <f>IFERROR(INDEX(lifespans_all!Q$2:Q$56,MATCH($A25,lifespans_all!$A$2:$A$56,0))*INDEX(SR_mission_minutes!Q$2:Q$43,MATCH($A25,SR_mission_minutes!$A$2:$A$43)),"-")</f>
        <v>-</v>
      </c>
      <c r="R25" s="113" t="str">
        <f>IFERROR(INDEX(lifespans_all!R$2:R$56,MATCH($A25,lifespans_all!$A$2:$A$56,0))*INDEX(SR_mission_minutes!R$2:R$43,MATCH($A25,SR_mission_minutes!$A$2:$A$43)),"-")</f>
        <v>-</v>
      </c>
      <c r="S25" s="113" t="str">
        <f>IFERROR(INDEX(lifespans_all!S$2:S$56,MATCH($A25,lifespans_all!$A$2:$A$56,0))*INDEX(SR_mission_minutes!S$2:S$43,MATCH($A25,SR_mission_minutes!$A$2:$A$43)),"-")</f>
        <v>-</v>
      </c>
      <c r="T25" s="113" t="str">
        <f>IFERROR(INDEX(lifespans_all!T$2:T$56,MATCH($A25,lifespans_all!$A$2:$A$56,0))*INDEX(SR_mission_minutes!T$2:T$43,MATCH($A25,SR_mission_minutes!$A$2:$A$43)),"-")</f>
        <v>-</v>
      </c>
      <c r="U25" s="113" t="str">
        <f>IFERROR(INDEX(lifespans_all!U$2:U$56,MATCH($A25,lifespans_all!$A$2:$A$56,0))*INDEX(SR_mission_minutes!U$2:U$43,MATCH($A25,SR_mission_minutes!$A$2:$A$43)),"-")</f>
        <v>-</v>
      </c>
      <c r="V25" s="113" t="str">
        <f>IFERROR(INDEX(lifespans_all!V$2:V$56,MATCH($A25,lifespans_all!$A$2:$A$56,0))*INDEX(SR_mission_minutes!V$2:V$43,MATCH($A25,SR_mission_minutes!$A$2:$A$43)),"-")</f>
        <v>-</v>
      </c>
    </row>
    <row r="26" spans="1:22" x14ac:dyDescent="0.25">
      <c r="A26" s="35" t="s">
        <v>43</v>
      </c>
      <c r="B26" s="35" t="s">
        <v>61</v>
      </c>
      <c r="C26" s="113">
        <f>IFERROR(INDEX(lifespans_all!C$2:C$56,MATCH($A26,lifespans_all!$A$2:$A$56,0))*INDEX(SR_mission_minutes!C$2:C$43,MATCH($A26,SR_mission_minutes!$A$2:$A$43)),"-")</f>
        <v>33739.333333333336</v>
      </c>
      <c r="D26" s="113">
        <f>IFERROR(INDEX(lifespans_all!D$2:D$56,MATCH($A26,lifespans_all!$A$2:$A$56,0))*INDEX(SR_mission_minutes!D$2:D$43,MATCH($A26,SR_mission_minutes!$A$2:$A$43)),"-")</f>
        <v>0</v>
      </c>
      <c r="E26" s="113">
        <f>IFERROR(INDEX(lifespans_all!E$2:E$56,MATCH($A26,lifespans_all!$A$2:$A$56,0))*INDEX(SR_mission_minutes!E$2:E$43,MATCH($A26,SR_mission_minutes!$A$2:$A$43)),"-")</f>
        <v>0</v>
      </c>
      <c r="F26" s="113">
        <f>IFERROR(INDEX(lifespans_all!F$2:F$56,MATCH($A26,lifespans_all!$A$2:$A$56,0))*INDEX(SR_mission_minutes!F$2:F$43,MATCH($A26,SR_mission_minutes!$A$2:$A$43)),"-")</f>
        <v>0</v>
      </c>
      <c r="G26" s="113">
        <f>IFERROR(INDEX(lifespans_all!G$2:G$56,MATCH($A26,lifespans_all!$A$2:$A$56,0))*INDEX(SR_mission_minutes!G$2:G$43,MATCH($A26,SR_mission_minutes!$A$2:$A$43)),"-")</f>
        <v>0</v>
      </c>
      <c r="H26" s="113">
        <f>IFERROR(INDEX(lifespans_all!H$2:H$56,MATCH($A26,lifespans_all!$A$2:$A$56,0))*INDEX(SR_mission_minutes!H$2:H$43,MATCH($A26,SR_mission_minutes!$A$2:$A$43)),"-")</f>
        <v>0</v>
      </c>
      <c r="I26" s="113">
        <f>IFERROR(INDEX(lifespans_all!I$2:I$56,MATCH($A26,lifespans_all!$A$2:$A$56,0))*INDEX(SR_mission_minutes!I$2:I$43,MATCH($A26,SR_mission_minutes!$A$2:$A$43)),"-")</f>
        <v>0</v>
      </c>
      <c r="J26" s="113">
        <f>IFERROR(INDEX(lifespans_all!J$2:J$56,MATCH($A26,lifespans_all!$A$2:$A$56,0))*INDEX(SR_mission_minutes!J$2:J$43,MATCH($A26,SR_mission_minutes!$A$2:$A$43)),"-")</f>
        <v>0</v>
      </c>
      <c r="K26" s="113">
        <f>IFERROR(INDEX(lifespans_all!K$2:K$56,MATCH($A26,lifespans_all!$A$2:$A$56,0))*INDEX(SR_mission_minutes!K$2:K$43,MATCH($A26,SR_mission_minutes!$A$2:$A$43)),"-")</f>
        <v>0</v>
      </c>
      <c r="L26" s="113">
        <f>IFERROR(INDEX(lifespans_all!L$2:L$56,MATCH($A26,lifespans_all!$A$2:$A$56,0))*INDEX(SR_mission_minutes!L$2:L$43,MATCH($A26,SR_mission_minutes!$A$2:$A$43)),"-")</f>
        <v>0</v>
      </c>
      <c r="M26" s="113">
        <f>IFERROR(INDEX(lifespans_all!M$2:M$56,MATCH($A26,lifespans_all!$A$2:$A$56,0))*INDEX(SR_mission_minutes!M$2:M$43,MATCH($A26,SR_mission_minutes!$A$2:$A$43)),"-")</f>
        <v>0</v>
      </c>
      <c r="N26" s="113">
        <f>IFERROR(INDEX(lifespans_all!N$2:N$56,MATCH($A26,lifespans_all!$A$2:$A$56,0))*INDEX(SR_mission_minutes!N$2:N$43,MATCH($A26,SR_mission_minutes!$A$2:$A$43)),"-")</f>
        <v>0</v>
      </c>
      <c r="O26" s="113">
        <f>IFERROR(INDEX(lifespans_all!O$2:O$56,MATCH($A26,lifespans_all!$A$2:$A$56,0))*INDEX(SR_mission_minutes!O$2:O$43,MATCH($A26,SR_mission_minutes!$A$2:$A$43)),"-")</f>
        <v>0</v>
      </c>
      <c r="P26" s="113">
        <f>IFERROR(INDEX(lifespans_all!P$2:P$56,MATCH($A26,lifespans_all!$A$2:$A$56,0))*INDEX(SR_mission_minutes!P$2:P$43,MATCH($A26,SR_mission_minutes!$A$2:$A$43)),"-")</f>
        <v>0</v>
      </c>
      <c r="Q26" s="113">
        <f>IFERROR(INDEX(lifespans_all!Q$2:Q$56,MATCH($A26,lifespans_all!$A$2:$A$56,0))*INDEX(SR_mission_minutes!Q$2:Q$43,MATCH($A26,SR_mission_minutes!$A$2:$A$43)),"-")</f>
        <v>0</v>
      </c>
      <c r="R26" s="113">
        <f>IFERROR(INDEX(lifespans_all!R$2:R$56,MATCH($A26,lifespans_all!$A$2:$A$56,0))*INDEX(SR_mission_minutes!R$2:R$43,MATCH($A26,SR_mission_minutes!$A$2:$A$43)),"-")</f>
        <v>0</v>
      </c>
      <c r="S26" s="113">
        <f>IFERROR(INDEX(lifespans_all!S$2:S$56,MATCH($A26,lifespans_all!$A$2:$A$56,0))*INDEX(SR_mission_minutes!S$2:S$43,MATCH($A26,SR_mission_minutes!$A$2:$A$43)),"-")</f>
        <v>0</v>
      </c>
      <c r="T26" s="113">
        <f>IFERROR(INDEX(lifespans_all!T$2:T$56,MATCH($A26,lifespans_all!$A$2:$A$56,0))*INDEX(SR_mission_minutes!T$2:T$43,MATCH($A26,SR_mission_minutes!$A$2:$A$43)),"-")</f>
        <v>0</v>
      </c>
      <c r="U26" s="113">
        <f>IFERROR(INDEX(lifespans_all!U$2:U$56,MATCH($A26,lifespans_all!$A$2:$A$56,0))*INDEX(SR_mission_minutes!U$2:U$43,MATCH($A26,SR_mission_minutes!$A$2:$A$43)),"-")</f>
        <v>0</v>
      </c>
      <c r="V26" s="113">
        <f>IFERROR(INDEX(lifespans_all!V$2:V$56,MATCH($A26,lifespans_all!$A$2:$A$56,0))*INDEX(SR_mission_minutes!V$2:V$43,MATCH($A26,SR_mission_minutes!$A$2:$A$43)),"-")</f>
        <v>0</v>
      </c>
    </row>
    <row r="27" spans="1:22" x14ac:dyDescent="0.25">
      <c r="A27" s="35" t="s">
        <v>44</v>
      </c>
      <c r="B27" s="35" t="s">
        <v>57</v>
      </c>
      <c r="C27" s="113">
        <f>IFERROR(INDEX(lifespans_all!C$2:C$56,MATCH($A27,lifespans_all!$A$2:$A$56,0))*INDEX(SR_mission_minutes!C$2:C$43,MATCH($A27,SR_mission_minutes!$A$2:$A$43)),"-")</f>
        <v>66700.388888888891</v>
      </c>
      <c r="D27" s="113">
        <f>IFERROR(INDEX(lifespans_all!D$2:D$56,MATCH($A27,lifespans_all!$A$2:$A$56,0))*INDEX(SR_mission_minutes!D$2:D$43,MATCH($A27,SR_mission_minutes!$A$2:$A$43)),"-")</f>
        <v>0</v>
      </c>
      <c r="E27" s="113">
        <f>IFERROR(INDEX(lifespans_all!E$2:E$56,MATCH($A27,lifespans_all!$A$2:$A$56,0))*INDEX(SR_mission_minutes!E$2:E$43,MATCH($A27,SR_mission_minutes!$A$2:$A$43)),"-")</f>
        <v>0</v>
      </c>
      <c r="F27" s="113">
        <f>IFERROR(INDEX(lifespans_all!F$2:F$56,MATCH($A27,lifespans_all!$A$2:$A$56,0))*INDEX(SR_mission_minutes!F$2:F$43,MATCH($A27,SR_mission_minutes!$A$2:$A$43)),"-")</f>
        <v>0</v>
      </c>
      <c r="G27" s="113">
        <f>IFERROR(INDEX(lifespans_all!G$2:G$56,MATCH($A27,lifespans_all!$A$2:$A$56,0))*INDEX(SR_mission_minutes!G$2:G$43,MATCH($A27,SR_mission_minutes!$A$2:$A$43)),"-")</f>
        <v>0</v>
      </c>
      <c r="H27" s="113">
        <f>IFERROR(INDEX(lifespans_all!H$2:H$56,MATCH($A27,lifespans_all!$A$2:$A$56,0))*INDEX(SR_mission_minutes!H$2:H$43,MATCH($A27,SR_mission_minutes!$A$2:$A$43)),"-")</f>
        <v>0</v>
      </c>
      <c r="I27" s="113">
        <f>IFERROR(INDEX(lifespans_all!I$2:I$56,MATCH($A27,lifespans_all!$A$2:$A$56,0))*INDEX(SR_mission_minutes!I$2:I$43,MATCH($A27,SR_mission_minutes!$A$2:$A$43)),"-")</f>
        <v>0</v>
      </c>
      <c r="J27" s="113">
        <f>IFERROR(INDEX(lifespans_all!J$2:J$56,MATCH($A27,lifespans_all!$A$2:$A$56,0))*INDEX(SR_mission_minutes!J$2:J$43,MATCH($A27,SR_mission_minutes!$A$2:$A$43)),"-")</f>
        <v>0</v>
      </c>
      <c r="K27" s="113">
        <f>IFERROR(INDEX(lifespans_all!K$2:K$56,MATCH($A27,lifespans_all!$A$2:$A$56,0))*INDEX(SR_mission_minutes!K$2:K$43,MATCH($A27,SR_mission_minutes!$A$2:$A$43)),"-")</f>
        <v>0</v>
      </c>
      <c r="L27" s="113">
        <f>IFERROR(INDEX(lifespans_all!L$2:L$56,MATCH($A27,lifespans_all!$A$2:$A$56,0))*INDEX(SR_mission_minutes!L$2:L$43,MATCH($A27,SR_mission_minutes!$A$2:$A$43)),"-")</f>
        <v>0</v>
      </c>
      <c r="M27" s="113">
        <f>IFERROR(INDEX(lifespans_all!M$2:M$56,MATCH($A27,lifespans_all!$A$2:$A$56,0))*INDEX(SR_mission_minutes!M$2:M$43,MATCH($A27,SR_mission_minutes!$A$2:$A$43)),"-")</f>
        <v>0</v>
      </c>
      <c r="N27" s="113">
        <f>IFERROR(INDEX(lifespans_all!N$2:N$56,MATCH($A27,lifespans_all!$A$2:$A$56,0))*INDEX(SR_mission_minutes!N$2:N$43,MATCH($A27,SR_mission_minutes!$A$2:$A$43)),"-")</f>
        <v>0</v>
      </c>
      <c r="O27" s="113">
        <f>IFERROR(INDEX(lifespans_all!O$2:O$56,MATCH($A27,lifespans_all!$A$2:$A$56,0))*INDEX(SR_mission_minutes!O$2:O$43,MATCH($A27,SR_mission_minutes!$A$2:$A$43)),"-")</f>
        <v>0</v>
      </c>
      <c r="P27" s="113">
        <f>IFERROR(INDEX(lifespans_all!P$2:P$56,MATCH($A27,lifespans_all!$A$2:$A$56,0))*INDEX(SR_mission_minutes!P$2:P$43,MATCH($A27,SR_mission_minutes!$A$2:$A$43)),"-")</f>
        <v>0</v>
      </c>
      <c r="Q27" s="113">
        <f>IFERROR(INDEX(lifespans_all!Q$2:Q$56,MATCH($A27,lifespans_all!$A$2:$A$56,0))*INDEX(SR_mission_minutes!Q$2:Q$43,MATCH($A27,SR_mission_minutes!$A$2:$A$43)),"-")</f>
        <v>0</v>
      </c>
      <c r="R27" s="113">
        <f>IFERROR(INDEX(lifespans_all!R$2:R$56,MATCH($A27,lifespans_all!$A$2:$A$56,0))*INDEX(SR_mission_minutes!R$2:R$43,MATCH($A27,SR_mission_minutes!$A$2:$A$43)),"-")</f>
        <v>0</v>
      </c>
      <c r="S27" s="113">
        <f>IFERROR(INDEX(lifespans_all!S$2:S$56,MATCH($A27,lifespans_all!$A$2:$A$56,0))*INDEX(SR_mission_minutes!S$2:S$43,MATCH($A27,SR_mission_minutes!$A$2:$A$43)),"-")</f>
        <v>0</v>
      </c>
      <c r="T27" s="113">
        <f>IFERROR(INDEX(lifespans_all!T$2:T$56,MATCH($A27,lifespans_all!$A$2:$A$56,0))*INDEX(SR_mission_minutes!T$2:T$43,MATCH($A27,SR_mission_minutes!$A$2:$A$43)),"-")</f>
        <v>0</v>
      </c>
      <c r="U27" s="113">
        <f>IFERROR(INDEX(lifespans_all!U$2:U$56,MATCH($A27,lifespans_all!$A$2:$A$56,0))*INDEX(SR_mission_minutes!U$2:U$43,MATCH($A27,SR_mission_minutes!$A$2:$A$43)),"-")</f>
        <v>0</v>
      </c>
      <c r="V27" s="113">
        <f>IFERROR(INDEX(lifespans_all!V$2:V$56,MATCH($A27,lifespans_all!$A$2:$A$56,0))*INDEX(SR_mission_minutes!V$2:V$43,MATCH($A27,SR_mission_minutes!$A$2:$A$43)),"-")</f>
        <v>0</v>
      </c>
    </row>
    <row r="28" spans="1:22" x14ac:dyDescent="0.25">
      <c r="A28" s="35" t="s">
        <v>78</v>
      </c>
      <c r="B28" s="35" t="s">
        <v>57</v>
      </c>
      <c r="C28" s="113">
        <f>IFERROR(INDEX(lifespans_all!C$2:C$56,MATCH($A28,lifespans_all!$A$2:$A$56,0))*INDEX(SR_mission_minutes!C$2:C$43,MATCH($A28,SR_mission_minutes!$A$2:$A$43)),"-")</f>
        <v>66700.388888888891</v>
      </c>
      <c r="D28" s="113">
        <f>IFERROR(INDEX(lifespans_all!D$2:D$56,MATCH($A28,lifespans_all!$A$2:$A$56,0))*INDEX(SR_mission_minutes!D$2:D$43,MATCH($A28,SR_mission_minutes!$A$2:$A$43)),"-")</f>
        <v>66700.388888888891</v>
      </c>
      <c r="E28" s="113">
        <f>IFERROR(INDEX(lifespans_all!E$2:E$56,MATCH($A28,lifespans_all!$A$2:$A$56,0))*INDEX(SR_mission_minutes!E$2:E$43,MATCH($A28,SR_mission_minutes!$A$2:$A$43)),"-")</f>
        <v>66700.388888888891</v>
      </c>
      <c r="F28" s="113">
        <f>IFERROR(INDEX(lifespans_all!F$2:F$56,MATCH($A28,lifespans_all!$A$2:$A$56,0))*INDEX(SR_mission_minutes!F$2:F$43,MATCH($A28,SR_mission_minutes!$A$2:$A$43)),"-")</f>
        <v>66700.388888888891</v>
      </c>
      <c r="G28" s="113">
        <f>IFERROR(INDEX(lifespans_all!G$2:G$56,MATCH($A28,lifespans_all!$A$2:$A$56,0))*INDEX(SR_mission_minutes!G$2:G$43,MATCH($A28,SR_mission_minutes!$A$2:$A$43)),"-")</f>
        <v>66700.388888888891</v>
      </c>
      <c r="H28" s="113">
        <f>IFERROR(INDEX(lifespans_all!H$2:H$56,MATCH($A28,lifespans_all!$A$2:$A$56,0))*INDEX(SR_mission_minutes!H$2:H$43,MATCH($A28,SR_mission_minutes!$A$2:$A$43)),"-")</f>
        <v>0</v>
      </c>
      <c r="I28" s="113">
        <f>IFERROR(INDEX(lifespans_all!I$2:I$56,MATCH($A28,lifespans_all!$A$2:$A$56,0))*INDEX(SR_mission_minutes!I$2:I$43,MATCH($A28,SR_mission_minutes!$A$2:$A$43)),"-")</f>
        <v>0</v>
      </c>
      <c r="J28" s="113">
        <f>IFERROR(INDEX(lifespans_all!J$2:J$56,MATCH($A28,lifespans_all!$A$2:$A$56,0))*INDEX(SR_mission_minutes!J$2:J$43,MATCH($A28,SR_mission_minutes!$A$2:$A$43)),"-")</f>
        <v>0</v>
      </c>
      <c r="K28" s="113">
        <f>IFERROR(INDEX(lifespans_all!K$2:K$56,MATCH($A28,lifespans_all!$A$2:$A$56,0))*INDEX(SR_mission_minutes!K$2:K$43,MATCH($A28,SR_mission_minutes!$A$2:$A$43)),"-")</f>
        <v>0</v>
      </c>
      <c r="L28" s="113">
        <f>IFERROR(INDEX(lifespans_all!L$2:L$56,MATCH($A28,lifespans_all!$A$2:$A$56,0))*INDEX(SR_mission_minutes!L$2:L$43,MATCH($A28,SR_mission_minutes!$A$2:$A$43)),"-")</f>
        <v>0</v>
      </c>
      <c r="M28" s="113">
        <f>IFERROR(INDEX(lifespans_all!M$2:M$56,MATCH($A28,lifespans_all!$A$2:$A$56,0))*INDEX(SR_mission_minutes!M$2:M$43,MATCH($A28,SR_mission_minutes!$A$2:$A$43)),"-")</f>
        <v>0</v>
      </c>
      <c r="N28" s="113">
        <f>IFERROR(INDEX(lifespans_all!N$2:N$56,MATCH($A28,lifespans_all!$A$2:$A$56,0))*INDEX(SR_mission_minutes!N$2:N$43,MATCH($A28,SR_mission_minutes!$A$2:$A$43)),"-")</f>
        <v>0</v>
      </c>
      <c r="O28" s="113">
        <f>IFERROR(INDEX(lifespans_all!O$2:O$56,MATCH($A28,lifespans_all!$A$2:$A$56,0))*INDEX(SR_mission_minutes!O$2:O$43,MATCH($A28,SR_mission_minutes!$A$2:$A$43)),"-")</f>
        <v>0</v>
      </c>
      <c r="P28" s="113">
        <f>IFERROR(INDEX(lifespans_all!P$2:P$56,MATCH($A28,lifespans_all!$A$2:$A$56,0))*INDEX(SR_mission_minutes!P$2:P$43,MATCH($A28,SR_mission_minutes!$A$2:$A$43)),"-")</f>
        <v>0</v>
      </c>
      <c r="Q28" s="113">
        <f>IFERROR(INDEX(lifespans_all!Q$2:Q$56,MATCH($A28,lifespans_all!$A$2:$A$56,0))*INDEX(SR_mission_minutes!Q$2:Q$43,MATCH($A28,SR_mission_minutes!$A$2:$A$43)),"-")</f>
        <v>0</v>
      </c>
      <c r="R28" s="113">
        <f>IFERROR(INDEX(lifespans_all!R$2:R$56,MATCH($A28,lifespans_all!$A$2:$A$56,0))*INDEX(SR_mission_minutes!R$2:R$43,MATCH($A28,SR_mission_minutes!$A$2:$A$43)),"-")</f>
        <v>0</v>
      </c>
      <c r="S28" s="113">
        <f>IFERROR(INDEX(lifespans_all!S$2:S$56,MATCH($A28,lifespans_all!$A$2:$A$56,0))*INDEX(SR_mission_minutes!S$2:S$43,MATCH($A28,SR_mission_minutes!$A$2:$A$43)),"-")</f>
        <v>0</v>
      </c>
      <c r="T28" s="113">
        <f>IFERROR(INDEX(lifespans_all!T$2:T$56,MATCH($A28,lifespans_all!$A$2:$A$56,0))*INDEX(SR_mission_minutes!T$2:T$43,MATCH($A28,SR_mission_minutes!$A$2:$A$43)),"-")</f>
        <v>0</v>
      </c>
      <c r="U28" s="113">
        <f>IFERROR(INDEX(lifespans_all!U$2:U$56,MATCH($A28,lifespans_all!$A$2:$A$56,0))*INDEX(SR_mission_minutes!U$2:U$43,MATCH($A28,SR_mission_minutes!$A$2:$A$43)),"-")</f>
        <v>0</v>
      </c>
      <c r="V28" s="113">
        <f>IFERROR(INDEX(lifespans_all!V$2:V$56,MATCH($A28,lifespans_all!$A$2:$A$56,0))*INDEX(SR_mission_minutes!V$2:V$43,MATCH($A28,SR_mission_minutes!$A$2:$A$43)),"-")</f>
        <v>0</v>
      </c>
    </row>
    <row r="29" spans="1:22" x14ac:dyDescent="0.25">
      <c r="A29" s="35" t="s">
        <v>45</v>
      </c>
      <c r="B29" s="35" t="s">
        <v>57</v>
      </c>
      <c r="C29" s="113">
        <f>IFERROR(INDEX(lifespans_all!C$2:C$56,MATCH($A29,lifespans_all!$A$2:$A$56,0))*INDEX(SR_mission_minutes!C$2:C$43,MATCH($A29,SR_mission_minutes!$A$2:$A$43)),"-")</f>
        <v>66700.388888888891</v>
      </c>
      <c r="D29" s="113">
        <f>IFERROR(INDEX(lifespans_all!D$2:D$56,MATCH($A29,lifespans_all!$A$2:$A$56,0))*INDEX(SR_mission_minutes!D$2:D$43,MATCH($A29,SR_mission_minutes!$A$2:$A$43)),"-")</f>
        <v>66700.388888888891</v>
      </c>
      <c r="E29" s="113">
        <f>IFERROR(INDEX(lifespans_all!E$2:E$56,MATCH($A29,lifespans_all!$A$2:$A$56,0))*INDEX(SR_mission_minutes!E$2:E$43,MATCH($A29,SR_mission_minutes!$A$2:$A$43)),"-")</f>
        <v>66700.388888888891</v>
      </c>
      <c r="F29" s="113">
        <f>IFERROR(INDEX(lifespans_all!F$2:F$56,MATCH($A29,lifespans_all!$A$2:$A$56,0))*INDEX(SR_mission_minutes!F$2:F$43,MATCH($A29,SR_mission_minutes!$A$2:$A$43)),"-")</f>
        <v>0</v>
      </c>
      <c r="G29" s="113">
        <f>IFERROR(INDEX(lifespans_all!G$2:G$56,MATCH($A29,lifespans_all!$A$2:$A$56,0))*INDEX(SR_mission_minutes!G$2:G$43,MATCH($A29,SR_mission_minutes!$A$2:$A$43)),"-")</f>
        <v>0</v>
      </c>
      <c r="H29" s="113">
        <f>IFERROR(INDEX(lifespans_all!H$2:H$56,MATCH($A29,lifespans_all!$A$2:$A$56,0))*INDEX(SR_mission_minutes!H$2:H$43,MATCH($A29,SR_mission_minutes!$A$2:$A$43)),"-")</f>
        <v>0</v>
      </c>
      <c r="I29" s="113">
        <f>IFERROR(INDEX(lifespans_all!I$2:I$56,MATCH($A29,lifespans_all!$A$2:$A$56,0))*INDEX(SR_mission_minutes!I$2:I$43,MATCH($A29,SR_mission_minutes!$A$2:$A$43)),"-")</f>
        <v>0</v>
      </c>
      <c r="J29" s="113">
        <f>IFERROR(INDEX(lifespans_all!J$2:J$56,MATCH($A29,lifespans_all!$A$2:$A$56,0))*INDEX(SR_mission_minutes!J$2:J$43,MATCH($A29,SR_mission_minutes!$A$2:$A$43)),"-")</f>
        <v>0</v>
      </c>
      <c r="K29" s="113">
        <f>IFERROR(INDEX(lifespans_all!K$2:K$56,MATCH($A29,lifespans_all!$A$2:$A$56,0))*INDEX(SR_mission_minutes!K$2:K$43,MATCH($A29,SR_mission_minutes!$A$2:$A$43)),"-")</f>
        <v>0</v>
      </c>
      <c r="L29" s="113">
        <f>IFERROR(INDEX(lifespans_all!L$2:L$56,MATCH($A29,lifespans_all!$A$2:$A$56,0))*INDEX(SR_mission_minutes!L$2:L$43,MATCH($A29,SR_mission_minutes!$A$2:$A$43)),"-")</f>
        <v>0</v>
      </c>
      <c r="M29" s="113">
        <f>IFERROR(INDEX(lifespans_all!M$2:M$56,MATCH($A29,lifespans_all!$A$2:$A$56,0))*INDEX(SR_mission_minutes!M$2:M$43,MATCH($A29,SR_mission_minutes!$A$2:$A$43)),"-")</f>
        <v>0</v>
      </c>
      <c r="N29" s="113">
        <f>IFERROR(INDEX(lifespans_all!N$2:N$56,MATCH($A29,lifespans_all!$A$2:$A$56,0))*INDEX(SR_mission_minutes!N$2:N$43,MATCH($A29,SR_mission_minutes!$A$2:$A$43)),"-")</f>
        <v>0</v>
      </c>
      <c r="O29" s="113">
        <f>IFERROR(INDEX(lifespans_all!O$2:O$56,MATCH($A29,lifespans_all!$A$2:$A$56,0))*INDEX(SR_mission_minutes!O$2:O$43,MATCH($A29,SR_mission_minutes!$A$2:$A$43)),"-")</f>
        <v>0</v>
      </c>
      <c r="P29" s="113">
        <f>IFERROR(INDEX(lifespans_all!P$2:P$56,MATCH($A29,lifespans_all!$A$2:$A$56,0))*INDEX(SR_mission_minutes!P$2:P$43,MATCH($A29,SR_mission_minutes!$A$2:$A$43)),"-")</f>
        <v>0</v>
      </c>
      <c r="Q29" s="113">
        <f>IFERROR(INDEX(lifespans_all!Q$2:Q$56,MATCH($A29,lifespans_all!$A$2:$A$56,0))*INDEX(SR_mission_minutes!Q$2:Q$43,MATCH($A29,SR_mission_minutes!$A$2:$A$43)),"-")</f>
        <v>0</v>
      </c>
      <c r="R29" s="113">
        <f>IFERROR(INDEX(lifespans_all!R$2:R$56,MATCH($A29,lifespans_all!$A$2:$A$56,0))*INDEX(SR_mission_minutes!R$2:R$43,MATCH($A29,SR_mission_minutes!$A$2:$A$43)),"-")</f>
        <v>0</v>
      </c>
      <c r="S29" s="113">
        <f>IFERROR(INDEX(lifespans_all!S$2:S$56,MATCH($A29,lifespans_all!$A$2:$A$56,0))*INDEX(SR_mission_minutes!S$2:S$43,MATCH($A29,SR_mission_minutes!$A$2:$A$43)),"-")</f>
        <v>0</v>
      </c>
      <c r="T29" s="113">
        <f>IFERROR(INDEX(lifespans_all!T$2:T$56,MATCH($A29,lifespans_all!$A$2:$A$56,0))*INDEX(SR_mission_minutes!T$2:T$43,MATCH($A29,SR_mission_minutes!$A$2:$A$43)),"-")</f>
        <v>0</v>
      </c>
      <c r="U29" s="113">
        <f>IFERROR(INDEX(lifespans_all!U$2:U$56,MATCH($A29,lifespans_all!$A$2:$A$56,0))*INDEX(SR_mission_minutes!U$2:U$43,MATCH($A29,SR_mission_minutes!$A$2:$A$43)),"-")</f>
        <v>0</v>
      </c>
      <c r="V29" s="113">
        <f>IFERROR(INDEX(lifespans_all!V$2:V$56,MATCH($A29,lifespans_all!$A$2:$A$56,0))*INDEX(SR_mission_minutes!V$2:V$43,MATCH($A29,SR_mission_minutes!$A$2:$A$43)),"-")</f>
        <v>0</v>
      </c>
    </row>
    <row r="30" spans="1:22" x14ac:dyDescent="0.25">
      <c r="A30" s="35" t="s">
        <v>46</v>
      </c>
      <c r="B30" s="35" t="s">
        <v>59</v>
      </c>
      <c r="C30" s="113">
        <f>IFERROR(INDEX(lifespans_all!C$2:C$56,MATCH($A30,lifespans_all!$A$2:$A$56,0))*INDEX(SR_mission_minutes!C$2:C$43,MATCH($A30,SR_mission_minutes!$A$2:$A$43)),"-")</f>
        <v>114879</v>
      </c>
      <c r="D30" s="113">
        <f>IFERROR(INDEX(lifespans_all!D$2:D$56,MATCH($A30,lifespans_all!$A$2:$A$56,0))*INDEX(SR_mission_minutes!D$2:D$43,MATCH($A30,SR_mission_minutes!$A$2:$A$43)),"-")</f>
        <v>114879</v>
      </c>
      <c r="E30" s="113">
        <f>IFERROR(INDEX(lifespans_all!E$2:E$56,MATCH($A30,lifespans_all!$A$2:$A$56,0))*INDEX(SR_mission_minutes!E$2:E$43,MATCH($A30,SR_mission_minutes!$A$2:$A$43)),"-")</f>
        <v>114879</v>
      </c>
      <c r="F30" s="113">
        <f>IFERROR(INDEX(lifespans_all!F$2:F$56,MATCH($A30,lifespans_all!$A$2:$A$56,0))*INDEX(SR_mission_minutes!F$2:F$43,MATCH($A30,SR_mission_minutes!$A$2:$A$43)),"-")</f>
        <v>114879</v>
      </c>
      <c r="G30" s="113">
        <f>IFERROR(INDEX(lifespans_all!G$2:G$56,MATCH($A30,lifespans_all!$A$2:$A$56,0))*INDEX(SR_mission_minutes!G$2:G$43,MATCH($A30,SR_mission_minutes!$A$2:$A$43)),"-")</f>
        <v>114879</v>
      </c>
      <c r="H30" s="113">
        <f>IFERROR(INDEX(lifespans_all!H$2:H$56,MATCH($A30,lifespans_all!$A$2:$A$56,0))*INDEX(SR_mission_minutes!H$2:H$43,MATCH($A30,SR_mission_minutes!$A$2:$A$43)),"-")</f>
        <v>114879</v>
      </c>
      <c r="I30" s="113">
        <f>IFERROR(INDEX(lifespans_all!I$2:I$56,MATCH($A30,lifespans_all!$A$2:$A$56,0))*INDEX(SR_mission_minutes!I$2:I$43,MATCH($A30,SR_mission_minutes!$A$2:$A$43)),"-")</f>
        <v>114879</v>
      </c>
      <c r="J30" s="113">
        <f>IFERROR(INDEX(lifespans_all!J$2:J$56,MATCH($A30,lifespans_all!$A$2:$A$56,0))*INDEX(SR_mission_minutes!J$2:J$43,MATCH($A30,SR_mission_minutes!$A$2:$A$43)),"-")</f>
        <v>114879</v>
      </c>
      <c r="K30" s="113">
        <f>IFERROR(INDEX(lifespans_all!K$2:K$56,MATCH($A30,lifespans_all!$A$2:$A$56,0))*INDEX(SR_mission_minutes!K$2:K$43,MATCH($A30,SR_mission_minutes!$A$2:$A$43)),"-")</f>
        <v>114879</v>
      </c>
      <c r="L30" s="113">
        <f>IFERROR(INDEX(lifespans_all!L$2:L$56,MATCH($A30,lifespans_all!$A$2:$A$56,0))*INDEX(SR_mission_minutes!L$2:L$43,MATCH($A30,SR_mission_minutes!$A$2:$A$43)),"-")</f>
        <v>114879</v>
      </c>
      <c r="M30" s="113">
        <f>IFERROR(INDEX(lifespans_all!M$2:M$56,MATCH($A30,lifespans_all!$A$2:$A$56,0))*INDEX(SR_mission_minutes!M$2:M$43,MATCH($A30,SR_mission_minutes!$A$2:$A$43)),"-")</f>
        <v>114879</v>
      </c>
      <c r="N30" s="113">
        <f>IFERROR(INDEX(lifespans_all!N$2:N$56,MATCH($A30,lifespans_all!$A$2:$A$56,0))*INDEX(SR_mission_minutes!N$2:N$43,MATCH($A30,SR_mission_minutes!$A$2:$A$43)),"-")</f>
        <v>114879</v>
      </c>
      <c r="O30" s="113">
        <f>IFERROR(INDEX(lifespans_all!O$2:O$56,MATCH($A30,lifespans_all!$A$2:$A$56,0))*INDEX(SR_mission_minutes!O$2:O$43,MATCH($A30,SR_mission_minutes!$A$2:$A$43)),"-")</f>
        <v>114879</v>
      </c>
      <c r="P30" s="113">
        <f>IFERROR(INDEX(lifespans_all!P$2:P$56,MATCH($A30,lifespans_all!$A$2:$A$56,0))*INDEX(SR_mission_minutes!P$2:P$43,MATCH($A30,SR_mission_minutes!$A$2:$A$43)),"-")</f>
        <v>114879</v>
      </c>
      <c r="Q30" s="113">
        <f>IFERROR(INDEX(lifespans_all!Q$2:Q$56,MATCH($A30,lifespans_all!$A$2:$A$56,0))*INDEX(SR_mission_minutes!Q$2:Q$43,MATCH($A30,SR_mission_minutes!$A$2:$A$43)),"-")</f>
        <v>114879</v>
      </c>
      <c r="R30" s="113">
        <f>IFERROR(INDEX(lifespans_all!R$2:R$56,MATCH($A30,lifespans_all!$A$2:$A$56,0))*INDEX(SR_mission_minutes!R$2:R$43,MATCH($A30,SR_mission_minutes!$A$2:$A$43)),"-")</f>
        <v>114879</v>
      </c>
      <c r="S30" s="113">
        <f>IFERROR(INDEX(lifespans_all!S$2:S$56,MATCH($A30,lifespans_all!$A$2:$A$56,0))*INDEX(SR_mission_minutes!S$2:S$43,MATCH($A30,SR_mission_minutes!$A$2:$A$43)),"-")</f>
        <v>114879</v>
      </c>
      <c r="T30" s="113">
        <f>IFERROR(INDEX(lifespans_all!T$2:T$56,MATCH($A30,lifespans_all!$A$2:$A$56,0))*INDEX(SR_mission_minutes!T$2:T$43,MATCH($A30,SR_mission_minutes!$A$2:$A$43)),"-")</f>
        <v>114879</v>
      </c>
      <c r="U30" s="113">
        <f>IFERROR(INDEX(lifespans_all!U$2:U$56,MATCH($A30,lifespans_all!$A$2:$A$56,0))*INDEX(SR_mission_minutes!U$2:U$43,MATCH($A30,SR_mission_minutes!$A$2:$A$43)),"-")</f>
        <v>114879</v>
      </c>
      <c r="V30" s="113">
        <f>IFERROR(INDEX(lifespans_all!V$2:V$56,MATCH($A30,lifespans_all!$A$2:$A$56,0))*INDEX(SR_mission_minutes!V$2:V$43,MATCH($A30,SR_mission_minutes!$A$2:$A$43)),"-")</f>
        <v>114879</v>
      </c>
    </row>
    <row r="31" spans="1:22" x14ac:dyDescent="0.25">
      <c r="A31" s="35" t="s">
        <v>70</v>
      </c>
      <c r="B31" s="35" t="s">
        <v>59</v>
      </c>
      <c r="C31" s="113" t="str">
        <f>IFERROR(INDEX(lifespans_all!C$2:C$56,MATCH($A31,lifespans_all!$A$2:$A$56,0))*INDEX(SR_mission_minutes!C$2:C$43,MATCH($A31,SR_mission_minutes!$A$2:$A$43)),"-")</f>
        <v>-</v>
      </c>
      <c r="D31" s="113" t="str">
        <f>IFERROR(INDEX(lifespans_all!D$2:D$56,MATCH($A31,lifespans_all!$A$2:$A$56,0))*INDEX(SR_mission_minutes!D$2:D$43,MATCH($A31,SR_mission_minutes!$A$2:$A$43)),"-")</f>
        <v>-</v>
      </c>
      <c r="E31" s="113" t="str">
        <f>IFERROR(INDEX(lifespans_all!E$2:E$56,MATCH($A31,lifespans_all!$A$2:$A$56,0))*INDEX(SR_mission_minutes!E$2:E$43,MATCH($A31,SR_mission_minutes!$A$2:$A$43)),"-")</f>
        <v>-</v>
      </c>
      <c r="F31" s="113" t="str">
        <f>IFERROR(INDEX(lifespans_all!F$2:F$56,MATCH($A31,lifespans_all!$A$2:$A$56,0))*INDEX(SR_mission_minutes!F$2:F$43,MATCH($A31,SR_mission_minutes!$A$2:$A$43)),"-")</f>
        <v>-</v>
      </c>
      <c r="G31" s="113" t="str">
        <f>IFERROR(INDEX(lifespans_all!G$2:G$56,MATCH($A31,lifespans_all!$A$2:$A$56,0))*INDEX(SR_mission_minutes!G$2:G$43,MATCH($A31,SR_mission_minutes!$A$2:$A$43)),"-")</f>
        <v>-</v>
      </c>
      <c r="H31" s="113" t="str">
        <f>IFERROR(INDEX(lifespans_all!H$2:H$56,MATCH($A31,lifespans_all!$A$2:$A$56,0))*INDEX(SR_mission_minutes!H$2:H$43,MATCH($A31,SR_mission_minutes!$A$2:$A$43)),"-")</f>
        <v>-</v>
      </c>
      <c r="I31" s="113" t="str">
        <f>IFERROR(INDEX(lifespans_all!I$2:I$56,MATCH($A31,lifespans_all!$A$2:$A$56,0))*INDEX(SR_mission_minutes!I$2:I$43,MATCH($A31,SR_mission_minutes!$A$2:$A$43)),"-")</f>
        <v>-</v>
      </c>
      <c r="J31" s="113" t="str">
        <f>IFERROR(INDEX(lifespans_all!J$2:J$56,MATCH($A31,lifespans_all!$A$2:$A$56,0))*INDEX(SR_mission_minutes!J$2:J$43,MATCH($A31,SR_mission_minutes!$A$2:$A$43)),"-")</f>
        <v>-</v>
      </c>
      <c r="K31" s="113" t="str">
        <f>IFERROR(INDEX(lifespans_all!K$2:K$56,MATCH($A31,lifespans_all!$A$2:$A$56,0))*INDEX(SR_mission_minutes!K$2:K$43,MATCH($A31,SR_mission_minutes!$A$2:$A$43)),"-")</f>
        <v>-</v>
      </c>
      <c r="L31" s="113" t="str">
        <f>IFERROR(INDEX(lifespans_all!L$2:L$56,MATCH($A31,lifespans_all!$A$2:$A$56,0))*INDEX(SR_mission_minutes!L$2:L$43,MATCH($A31,SR_mission_minutes!$A$2:$A$43)),"-")</f>
        <v>-</v>
      </c>
      <c r="M31" s="113" t="str">
        <f>IFERROR(INDEX(lifespans_all!M$2:M$56,MATCH($A31,lifespans_all!$A$2:$A$56,0))*INDEX(SR_mission_minutes!M$2:M$43,MATCH($A31,SR_mission_minutes!$A$2:$A$43)),"-")</f>
        <v>-</v>
      </c>
      <c r="N31" s="113" t="str">
        <f>IFERROR(INDEX(lifespans_all!N$2:N$56,MATCH($A31,lifespans_all!$A$2:$A$56,0))*INDEX(SR_mission_minutes!N$2:N$43,MATCH($A31,SR_mission_minutes!$A$2:$A$43)),"-")</f>
        <v>-</v>
      </c>
      <c r="O31" s="113" t="str">
        <f>IFERROR(INDEX(lifespans_all!O$2:O$56,MATCH($A31,lifespans_all!$A$2:$A$56,0))*INDEX(SR_mission_minutes!O$2:O$43,MATCH($A31,SR_mission_minutes!$A$2:$A$43)),"-")</f>
        <v>-</v>
      </c>
      <c r="P31" s="113" t="str">
        <f>IFERROR(INDEX(lifespans_all!P$2:P$56,MATCH($A31,lifespans_all!$A$2:$A$56,0))*INDEX(SR_mission_minutes!P$2:P$43,MATCH($A31,SR_mission_minutes!$A$2:$A$43)),"-")</f>
        <v>-</v>
      </c>
      <c r="Q31" s="113" t="str">
        <f>IFERROR(INDEX(lifespans_all!Q$2:Q$56,MATCH($A31,lifespans_all!$A$2:$A$56,0))*INDEX(SR_mission_minutes!Q$2:Q$43,MATCH($A31,SR_mission_minutes!$A$2:$A$43)),"-")</f>
        <v>-</v>
      </c>
      <c r="R31" s="113" t="str">
        <f>IFERROR(INDEX(lifespans_all!R$2:R$56,MATCH($A31,lifespans_all!$A$2:$A$56,0))*INDEX(SR_mission_minutes!R$2:R$43,MATCH($A31,SR_mission_minutes!$A$2:$A$43)),"-")</f>
        <v>-</v>
      </c>
      <c r="S31" s="113" t="str">
        <f>IFERROR(INDEX(lifespans_all!S$2:S$56,MATCH($A31,lifespans_all!$A$2:$A$56,0))*INDEX(SR_mission_minutes!S$2:S$43,MATCH($A31,SR_mission_minutes!$A$2:$A$43)),"-")</f>
        <v>-</v>
      </c>
      <c r="T31" s="113" t="str">
        <f>IFERROR(INDEX(lifespans_all!T$2:T$56,MATCH($A31,lifespans_all!$A$2:$A$56,0))*INDEX(SR_mission_minutes!T$2:T$43,MATCH($A31,SR_mission_minutes!$A$2:$A$43)),"-")</f>
        <v>-</v>
      </c>
      <c r="U31" s="113" t="str">
        <f>IFERROR(INDEX(lifespans_all!U$2:U$56,MATCH($A31,lifespans_all!$A$2:$A$56,0))*INDEX(SR_mission_minutes!U$2:U$43,MATCH($A31,SR_mission_minutes!$A$2:$A$43)),"-")</f>
        <v>-</v>
      </c>
      <c r="V31" s="113" t="str">
        <f>IFERROR(INDEX(lifespans_all!V$2:V$56,MATCH($A31,lifespans_all!$A$2:$A$56,0))*INDEX(SR_mission_minutes!V$2:V$43,MATCH($A31,SR_mission_minutes!$A$2:$A$43)),"-")</f>
        <v>-</v>
      </c>
    </row>
    <row r="32" spans="1:22" x14ac:dyDescent="0.25">
      <c r="A32" s="35" t="s">
        <v>47</v>
      </c>
      <c r="B32" s="35" t="s">
        <v>64</v>
      </c>
      <c r="C32" s="113" t="str">
        <f>IFERROR(INDEX(lifespans_all!C$2:C$56,MATCH($A32,lifespans_all!$A$2:$A$56,0))*INDEX(SR_mission_minutes!C$2:C$43,MATCH($A32,SR_mission_minutes!$A$2:$A$43)),"-")</f>
        <v>-</v>
      </c>
      <c r="D32" s="113" t="str">
        <f>IFERROR(INDEX(lifespans_all!D$2:D$56,MATCH($A32,lifespans_all!$A$2:$A$56,0))*INDEX(SR_mission_minutes!D$2:D$43,MATCH($A32,SR_mission_minutes!$A$2:$A$43)),"-")</f>
        <v>-</v>
      </c>
      <c r="E32" s="113" t="str">
        <f>IFERROR(INDEX(lifespans_all!E$2:E$56,MATCH($A32,lifespans_all!$A$2:$A$56,0))*INDEX(SR_mission_minutes!E$2:E$43,MATCH($A32,SR_mission_minutes!$A$2:$A$43)),"-")</f>
        <v>-</v>
      </c>
      <c r="F32" s="113" t="str">
        <f>IFERROR(INDEX(lifespans_all!F$2:F$56,MATCH($A32,lifespans_all!$A$2:$A$56,0))*INDEX(SR_mission_minutes!F$2:F$43,MATCH($A32,SR_mission_minutes!$A$2:$A$43)),"-")</f>
        <v>-</v>
      </c>
      <c r="G32" s="113" t="str">
        <f>IFERROR(INDEX(lifespans_all!G$2:G$56,MATCH($A32,lifespans_all!$A$2:$A$56,0))*INDEX(SR_mission_minutes!G$2:G$43,MATCH($A32,SR_mission_minutes!$A$2:$A$43)),"-")</f>
        <v>-</v>
      </c>
      <c r="H32" s="113" t="str">
        <f>IFERROR(INDEX(lifespans_all!H$2:H$56,MATCH($A32,lifespans_all!$A$2:$A$56,0))*INDEX(SR_mission_minutes!H$2:H$43,MATCH($A32,SR_mission_minutes!$A$2:$A$43)),"-")</f>
        <v>-</v>
      </c>
      <c r="I32" s="113" t="str">
        <f>IFERROR(INDEX(lifespans_all!I$2:I$56,MATCH($A32,lifespans_all!$A$2:$A$56,0))*INDEX(SR_mission_minutes!I$2:I$43,MATCH($A32,SR_mission_minutes!$A$2:$A$43)),"-")</f>
        <v>-</v>
      </c>
      <c r="J32" s="113" t="str">
        <f>IFERROR(INDEX(lifespans_all!J$2:J$56,MATCH($A32,lifespans_all!$A$2:$A$56,0))*INDEX(SR_mission_minutes!J$2:J$43,MATCH($A32,SR_mission_minutes!$A$2:$A$43)),"-")</f>
        <v>-</v>
      </c>
      <c r="K32" s="113" t="str">
        <f>IFERROR(INDEX(lifespans_all!K$2:K$56,MATCH($A32,lifespans_all!$A$2:$A$56,0))*INDEX(SR_mission_minutes!K$2:K$43,MATCH($A32,SR_mission_minutes!$A$2:$A$43)),"-")</f>
        <v>-</v>
      </c>
      <c r="L32" s="113" t="str">
        <f>IFERROR(INDEX(lifespans_all!L$2:L$56,MATCH($A32,lifespans_all!$A$2:$A$56,0))*INDEX(SR_mission_minutes!L$2:L$43,MATCH($A32,SR_mission_minutes!$A$2:$A$43)),"-")</f>
        <v>-</v>
      </c>
      <c r="M32" s="113" t="str">
        <f>IFERROR(INDEX(lifespans_all!M$2:M$56,MATCH($A32,lifespans_all!$A$2:$A$56,0))*INDEX(SR_mission_minutes!M$2:M$43,MATCH($A32,SR_mission_minutes!$A$2:$A$43)),"-")</f>
        <v>-</v>
      </c>
      <c r="N32" s="113" t="str">
        <f>IFERROR(INDEX(lifespans_all!N$2:N$56,MATCH($A32,lifespans_all!$A$2:$A$56,0))*INDEX(SR_mission_minutes!N$2:N$43,MATCH($A32,SR_mission_minutes!$A$2:$A$43)),"-")</f>
        <v>-</v>
      </c>
      <c r="O32" s="113" t="str">
        <f>IFERROR(INDEX(lifespans_all!O$2:O$56,MATCH($A32,lifespans_all!$A$2:$A$56,0))*INDEX(SR_mission_minutes!O$2:O$43,MATCH($A32,SR_mission_minutes!$A$2:$A$43)),"-")</f>
        <v>-</v>
      </c>
      <c r="P32" s="113" t="str">
        <f>IFERROR(INDEX(lifespans_all!P$2:P$56,MATCH($A32,lifespans_all!$A$2:$A$56,0))*INDEX(SR_mission_minutes!P$2:P$43,MATCH($A32,SR_mission_minutes!$A$2:$A$43)),"-")</f>
        <v>-</v>
      </c>
      <c r="Q32" s="113" t="str">
        <f>IFERROR(INDEX(lifespans_all!Q$2:Q$56,MATCH($A32,lifespans_all!$A$2:$A$56,0))*INDEX(SR_mission_minutes!Q$2:Q$43,MATCH($A32,SR_mission_minutes!$A$2:$A$43)),"-")</f>
        <v>-</v>
      </c>
      <c r="R32" s="113" t="str">
        <f>IFERROR(INDEX(lifespans_all!R$2:R$56,MATCH($A32,lifespans_all!$A$2:$A$56,0))*INDEX(SR_mission_minutes!R$2:R$43,MATCH($A32,SR_mission_minutes!$A$2:$A$43)),"-")</f>
        <v>-</v>
      </c>
      <c r="S32" s="113" t="str">
        <f>IFERROR(INDEX(lifespans_all!S$2:S$56,MATCH($A32,lifespans_all!$A$2:$A$56,0))*INDEX(SR_mission_minutes!S$2:S$43,MATCH($A32,SR_mission_minutes!$A$2:$A$43)),"-")</f>
        <v>-</v>
      </c>
      <c r="T32" s="113" t="str">
        <f>IFERROR(INDEX(lifespans_all!T$2:T$56,MATCH($A32,lifespans_all!$A$2:$A$56,0))*INDEX(SR_mission_minutes!T$2:T$43,MATCH($A32,SR_mission_minutes!$A$2:$A$43)),"-")</f>
        <v>-</v>
      </c>
      <c r="U32" s="113" t="str">
        <f>IFERROR(INDEX(lifespans_all!U$2:U$56,MATCH($A32,lifespans_all!$A$2:$A$56,0))*INDEX(SR_mission_minutes!U$2:U$43,MATCH($A32,SR_mission_minutes!$A$2:$A$43)),"-")</f>
        <v>-</v>
      </c>
      <c r="V32" s="113" t="str">
        <f>IFERROR(INDEX(lifespans_all!V$2:V$56,MATCH($A32,lifespans_all!$A$2:$A$56,0))*INDEX(SR_mission_minutes!V$2:V$43,MATCH($A32,SR_mission_minutes!$A$2:$A$43)),"-")</f>
        <v>-</v>
      </c>
    </row>
    <row r="33" spans="1:22" x14ac:dyDescent="0.25">
      <c r="A33" s="35" t="s">
        <v>48</v>
      </c>
      <c r="B33" s="35" t="s">
        <v>64</v>
      </c>
      <c r="C33" s="113" t="str">
        <f>IFERROR(INDEX(lifespans_all!C$2:C$56,MATCH($A33,lifespans_all!$A$2:$A$56,0))*INDEX(SR_mission_minutes!C$2:C$43,MATCH($A33,SR_mission_minutes!$A$2:$A$43)),"-")</f>
        <v>-</v>
      </c>
      <c r="D33" s="113" t="str">
        <f>IFERROR(INDEX(lifespans_all!D$2:D$56,MATCH($A33,lifespans_all!$A$2:$A$56,0))*INDEX(SR_mission_minutes!D$2:D$43,MATCH($A33,SR_mission_minutes!$A$2:$A$43)),"-")</f>
        <v>-</v>
      </c>
      <c r="E33" s="113" t="str">
        <f>IFERROR(INDEX(lifespans_all!E$2:E$56,MATCH($A33,lifespans_all!$A$2:$A$56,0))*INDEX(SR_mission_minutes!E$2:E$43,MATCH($A33,SR_mission_minutes!$A$2:$A$43)),"-")</f>
        <v>-</v>
      </c>
      <c r="F33" s="113" t="str">
        <f>IFERROR(INDEX(lifespans_all!F$2:F$56,MATCH($A33,lifespans_all!$A$2:$A$56,0))*INDEX(SR_mission_minutes!F$2:F$43,MATCH($A33,SR_mission_minutes!$A$2:$A$43)),"-")</f>
        <v>-</v>
      </c>
      <c r="G33" s="113" t="str">
        <f>IFERROR(INDEX(lifespans_all!G$2:G$56,MATCH($A33,lifespans_all!$A$2:$A$56,0))*INDEX(SR_mission_minutes!G$2:G$43,MATCH($A33,SR_mission_minutes!$A$2:$A$43)),"-")</f>
        <v>-</v>
      </c>
      <c r="H33" s="113" t="str">
        <f>IFERROR(INDEX(lifespans_all!H$2:H$56,MATCH($A33,lifespans_all!$A$2:$A$56,0))*INDEX(SR_mission_minutes!H$2:H$43,MATCH($A33,SR_mission_minutes!$A$2:$A$43)),"-")</f>
        <v>-</v>
      </c>
      <c r="I33" s="113" t="str">
        <f>IFERROR(INDEX(lifespans_all!I$2:I$56,MATCH($A33,lifespans_all!$A$2:$A$56,0))*INDEX(SR_mission_minutes!I$2:I$43,MATCH($A33,SR_mission_minutes!$A$2:$A$43)),"-")</f>
        <v>-</v>
      </c>
      <c r="J33" s="113" t="str">
        <f>IFERROR(INDEX(lifespans_all!J$2:J$56,MATCH($A33,lifespans_all!$A$2:$A$56,0))*INDEX(SR_mission_minutes!J$2:J$43,MATCH($A33,SR_mission_minutes!$A$2:$A$43)),"-")</f>
        <v>-</v>
      </c>
      <c r="K33" s="113" t="str">
        <f>IFERROR(INDEX(lifespans_all!K$2:K$56,MATCH($A33,lifespans_all!$A$2:$A$56,0))*INDEX(SR_mission_minutes!K$2:K$43,MATCH($A33,SR_mission_minutes!$A$2:$A$43)),"-")</f>
        <v>-</v>
      </c>
      <c r="L33" s="113" t="str">
        <f>IFERROR(INDEX(lifespans_all!L$2:L$56,MATCH($A33,lifespans_all!$A$2:$A$56,0))*INDEX(SR_mission_minutes!L$2:L$43,MATCH($A33,SR_mission_minutes!$A$2:$A$43)),"-")</f>
        <v>-</v>
      </c>
      <c r="M33" s="113" t="str">
        <f>IFERROR(INDEX(lifespans_all!M$2:M$56,MATCH($A33,lifespans_all!$A$2:$A$56,0))*INDEX(SR_mission_minutes!M$2:M$43,MATCH($A33,SR_mission_minutes!$A$2:$A$43)),"-")</f>
        <v>-</v>
      </c>
      <c r="N33" s="113" t="str">
        <f>IFERROR(INDEX(lifespans_all!N$2:N$56,MATCH($A33,lifespans_all!$A$2:$A$56,0))*INDEX(SR_mission_minutes!N$2:N$43,MATCH($A33,SR_mission_minutes!$A$2:$A$43)),"-")</f>
        <v>-</v>
      </c>
      <c r="O33" s="113" t="str">
        <f>IFERROR(INDEX(lifespans_all!O$2:O$56,MATCH($A33,lifespans_all!$A$2:$A$56,0))*INDEX(SR_mission_minutes!O$2:O$43,MATCH($A33,SR_mission_minutes!$A$2:$A$43)),"-")</f>
        <v>-</v>
      </c>
      <c r="P33" s="113" t="str">
        <f>IFERROR(INDEX(lifespans_all!P$2:P$56,MATCH($A33,lifespans_all!$A$2:$A$56,0))*INDEX(SR_mission_minutes!P$2:P$43,MATCH($A33,SR_mission_minutes!$A$2:$A$43)),"-")</f>
        <v>-</v>
      </c>
      <c r="Q33" s="113" t="str">
        <f>IFERROR(INDEX(lifespans_all!Q$2:Q$56,MATCH($A33,lifespans_all!$A$2:$A$56,0))*INDEX(SR_mission_minutes!Q$2:Q$43,MATCH($A33,SR_mission_minutes!$A$2:$A$43)),"-")</f>
        <v>-</v>
      </c>
      <c r="R33" s="113" t="str">
        <f>IFERROR(INDEX(lifespans_all!R$2:R$56,MATCH($A33,lifespans_all!$A$2:$A$56,0))*INDEX(SR_mission_minutes!R$2:R$43,MATCH($A33,SR_mission_minutes!$A$2:$A$43)),"-")</f>
        <v>-</v>
      </c>
      <c r="S33" s="113" t="str">
        <f>IFERROR(INDEX(lifespans_all!S$2:S$56,MATCH($A33,lifespans_all!$A$2:$A$56,0))*INDEX(SR_mission_minutes!S$2:S$43,MATCH($A33,SR_mission_minutes!$A$2:$A$43)),"-")</f>
        <v>-</v>
      </c>
      <c r="T33" s="113" t="str">
        <f>IFERROR(INDEX(lifespans_all!T$2:T$56,MATCH($A33,lifespans_all!$A$2:$A$56,0))*INDEX(SR_mission_minutes!T$2:T$43,MATCH($A33,SR_mission_minutes!$A$2:$A$43)),"-")</f>
        <v>-</v>
      </c>
      <c r="U33" s="113" t="str">
        <f>IFERROR(INDEX(lifespans_all!U$2:U$56,MATCH($A33,lifespans_all!$A$2:$A$56,0))*INDEX(SR_mission_minutes!U$2:U$43,MATCH($A33,SR_mission_minutes!$A$2:$A$43)),"-")</f>
        <v>-</v>
      </c>
      <c r="V33" s="113" t="str">
        <f>IFERROR(INDEX(lifespans_all!V$2:V$56,MATCH($A33,lifespans_all!$A$2:$A$56,0))*INDEX(SR_mission_minutes!V$2:V$43,MATCH($A33,SR_mission_minutes!$A$2:$A$43)),"-")</f>
        <v>-</v>
      </c>
    </row>
    <row r="34" spans="1:22" x14ac:dyDescent="0.25">
      <c r="A34" s="35" t="s">
        <v>49</v>
      </c>
      <c r="B34" s="35" t="s">
        <v>57</v>
      </c>
      <c r="C34" s="113">
        <f>IFERROR(INDEX(lifespans_all!C$2:C$56,MATCH($A34,lifespans_all!$A$2:$A$56,0))*INDEX(SR_mission_minutes!C$2:C$43,MATCH($A34,SR_mission_minutes!$A$2:$A$43)),"-")</f>
        <v>0</v>
      </c>
      <c r="D34" s="113">
        <f>IFERROR(INDEX(lifespans_all!D$2:D$56,MATCH($A34,lifespans_all!$A$2:$A$56,0))*INDEX(SR_mission_minutes!D$2:D$43,MATCH($A34,SR_mission_minutes!$A$2:$A$43)),"-")</f>
        <v>0</v>
      </c>
      <c r="E34" s="113">
        <f>IFERROR(INDEX(lifespans_all!E$2:E$56,MATCH($A34,lifespans_all!$A$2:$A$56,0))*INDEX(SR_mission_minutes!E$2:E$43,MATCH($A34,SR_mission_minutes!$A$2:$A$43)),"-")</f>
        <v>0</v>
      </c>
      <c r="F34" s="113">
        <f>IFERROR(INDEX(lifespans_all!F$2:F$56,MATCH($A34,lifespans_all!$A$2:$A$56,0))*INDEX(SR_mission_minutes!F$2:F$43,MATCH($A34,SR_mission_minutes!$A$2:$A$43)),"-")</f>
        <v>0</v>
      </c>
      <c r="G34" s="113">
        <f>IFERROR(INDEX(lifespans_all!G$2:G$56,MATCH($A34,lifespans_all!$A$2:$A$56,0))*INDEX(SR_mission_minutes!G$2:G$43,MATCH($A34,SR_mission_minutes!$A$2:$A$43)),"-")</f>
        <v>0</v>
      </c>
      <c r="H34" s="113">
        <f>IFERROR(INDEX(lifespans_all!H$2:H$56,MATCH($A34,lifespans_all!$A$2:$A$56,0))*INDEX(SR_mission_minutes!H$2:H$43,MATCH($A34,SR_mission_minutes!$A$2:$A$43)),"-")</f>
        <v>0</v>
      </c>
      <c r="I34" s="113">
        <f>IFERROR(INDEX(lifespans_all!I$2:I$56,MATCH($A34,lifespans_all!$A$2:$A$56,0))*INDEX(SR_mission_minutes!I$2:I$43,MATCH($A34,SR_mission_minutes!$A$2:$A$43)),"-")</f>
        <v>0</v>
      </c>
      <c r="J34" s="113">
        <f>IFERROR(INDEX(lifespans_all!J$2:J$56,MATCH($A34,lifespans_all!$A$2:$A$56,0))*INDEX(SR_mission_minutes!J$2:J$43,MATCH($A34,SR_mission_minutes!$A$2:$A$43)),"-")</f>
        <v>0</v>
      </c>
      <c r="K34" s="113">
        <f>IFERROR(INDEX(lifespans_all!K$2:K$56,MATCH($A34,lifespans_all!$A$2:$A$56,0))*INDEX(SR_mission_minutes!K$2:K$43,MATCH($A34,SR_mission_minutes!$A$2:$A$43)),"-")</f>
        <v>0</v>
      </c>
      <c r="L34" s="113">
        <f>IFERROR(INDEX(lifespans_all!L$2:L$56,MATCH($A34,lifespans_all!$A$2:$A$56,0))*INDEX(SR_mission_minutes!L$2:L$43,MATCH($A34,SR_mission_minutes!$A$2:$A$43)),"-")</f>
        <v>0</v>
      </c>
      <c r="M34" s="113">
        <f>IFERROR(INDEX(lifespans_all!M$2:M$56,MATCH($A34,lifespans_all!$A$2:$A$56,0))*INDEX(SR_mission_minutes!M$2:M$43,MATCH($A34,SR_mission_minutes!$A$2:$A$43)),"-")</f>
        <v>0</v>
      </c>
      <c r="N34" s="113">
        <f>IFERROR(INDEX(lifespans_all!N$2:N$56,MATCH($A34,lifespans_all!$A$2:$A$56,0))*INDEX(SR_mission_minutes!N$2:N$43,MATCH($A34,SR_mission_minutes!$A$2:$A$43)),"-")</f>
        <v>0</v>
      </c>
      <c r="O34" s="113">
        <f>IFERROR(INDEX(lifespans_all!O$2:O$56,MATCH($A34,lifespans_all!$A$2:$A$56,0))*INDEX(SR_mission_minutes!O$2:O$43,MATCH($A34,SR_mission_minutes!$A$2:$A$43)),"-")</f>
        <v>0</v>
      </c>
      <c r="P34" s="113">
        <f>IFERROR(INDEX(lifespans_all!P$2:P$56,MATCH($A34,lifespans_all!$A$2:$A$56,0))*INDEX(SR_mission_minutes!P$2:P$43,MATCH($A34,SR_mission_minutes!$A$2:$A$43)),"-")</f>
        <v>0</v>
      </c>
      <c r="Q34" s="113">
        <f>IFERROR(INDEX(lifespans_all!Q$2:Q$56,MATCH($A34,lifespans_all!$A$2:$A$56,0))*INDEX(SR_mission_minutes!Q$2:Q$43,MATCH($A34,SR_mission_minutes!$A$2:$A$43)),"-")</f>
        <v>0</v>
      </c>
      <c r="R34" s="113">
        <f>IFERROR(INDEX(lifespans_all!R$2:R$56,MATCH($A34,lifespans_all!$A$2:$A$56,0))*INDEX(SR_mission_minutes!R$2:R$43,MATCH($A34,SR_mission_minutes!$A$2:$A$43)),"-")</f>
        <v>0</v>
      </c>
      <c r="S34" s="113">
        <f>IFERROR(INDEX(lifespans_all!S$2:S$56,MATCH($A34,lifespans_all!$A$2:$A$56,0))*INDEX(SR_mission_minutes!S$2:S$43,MATCH($A34,SR_mission_minutes!$A$2:$A$43)),"-")</f>
        <v>0</v>
      </c>
      <c r="T34" s="113">
        <f>IFERROR(INDEX(lifespans_all!T$2:T$56,MATCH($A34,lifespans_all!$A$2:$A$56,0))*INDEX(SR_mission_minutes!T$2:T$43,MATCH($A34,SR_mission_minutes!$A$2:$A$43)),"-")</f>
        <v>0</v>
      </c>
      <c r="U34" s="113">
        <f>IFERROR(INDEX(lifespans_all!U$2:U$56,MATCH($A34,lifespans_all!$A$2:$A$56,0))*INDEX(SR_mission_minutes!U$2:U$43,MATCH($A34,SR_mission_minutes!$A$2:$A$43)),"-")</f>
        <v>0</v>
      </c>
      <c r="V34" s="113">
        <f>IFERROR(INDEX(lifespans_all!V$2:V$56,MATCH($A34,lifespans_all!$A$2:$A$56,0))*INDEX(SR_mission_minutes!V$2:V$43,MATCH($A34,SR_mission_minutes!$A$2:$A$43)),"-")</f>
        <v>0</v>
      </c>
    </row>
    <row r="35" spans="1:22" x14ac:dyDescent="0.25">
      <c r="A35" s="35" t="s">
        <v>50</v>
      </c>
      <c r="B35" s="35" t="s">
        <v>61</v>
      </c>
      <c r="C35" s="113">
        <f>IFERROR(INDEX(lifespans_all!C$2:C$56,MATCH($A35,lifespans_all!$A$2:$A$56,0))*INDEX(SR_mission_minutes!C$2:C$43,MATCH($A35,SR_mission_minutes!$A$2:$A$43)),"-")</f>
        <v>33739.333333333336</v>
      </c>
      <c r="D35" s="113">
        <f>IFERROR(INDEX(lifespans_all!D$2:D$56,MATCH($A35,lifespans_all!$A$2:$A$56,0))*INDEX(SR_mission_minutes!D$2:D$43,MATCH($A35,SR_mission_minutes!$A$2:$A$43)),"-")</f>
        <v>33739.333333333336</v>
      </c>
      <c r="E35" s="113">
        <f>IFERROR(INDEX(lifespans_all!E$2:E$56,MATCH($A35,lifespans_all!$A$2:$A$56,0))*INDEX(SR_mission_minutes!E$2:E$43,MATCH($A35,SR_mission_minutes!$A$2:$A$43)),"-")</f>
        <v>33739.333333333336</v>
      </c>
      <c r="F35" s="113">
        <f>IFERROR(INDEX(lifespans_all!F$2:F$56,MATCH($A35,lifespans_all!$A$2:$A$56,0))*INDEX(SR_mission_minutes!F$2:F$43,MATCH($A35,SR_mission_minutes!$A$2:$A$43)),"-")</f>
        <v>33739.333333333336</v>
      </c>
      <c r="G35" s="113">
        <f>IFERROR(INDEX(lifespans_all!G$2:G$56,MATCH($A35,lifespans_all!$A$2:$A$56,0))*INDEX(SR_mission_minutes!G$2:G$43,MATCH($A35,SR_mission_minutes!$A$2:$A$43)),"-")</f>
        <v>33739.333333333336</v>
      </c>
      <c r="H35" s="113">
        <f>IFERROR(INDEX(lifespans_all!H$2:H$56,MATCH($A35,lifespans_all!$A$2:$A$56,0))*INDEX(SR_mission_minutes!H$2:H$43,MATCH($A35,SR_mission_minutes!$A$2:$A$43)),"-")</f>
        <v>0</v>
      </c>
      <c r="I35" s="113">
        <f>IFERROR(INDEX(lifespans_all!I$2:I$56,MATCH($A35,lifespans_all!$A$2:$A$56,0))*INDEX(SR_mission_minutes!I$2:I$43,MATCH($A35,SR_mission_minutes!$A$2:$A$43)),"-")</f>
        <v>0</v>
      </c>
      <c r="J35" s="113">
        <f>IFERROR(INDEX(lifespans_all!J$2:J$56,MATCH($A35,lifespans_all!$A$2:$A$56,0))*INDEX(SR_mission_minutes!J$2:J$43,MATCH($A35,SR_mission_minutes!$A$2:$A$43)),"-")</f>
        <v>0</v>
      </c>
      <c r="K35" s="113">
        <f>IFERROR(INDEX(lifespans_all!K$2:K$56,MATCH($A35,lifespans_all!$A$2:$A$56,0))*INDEX(SR_mission_minutes!K$2:K$43,MATCH($A35,SR_mission_minutes!$A$2:$A$43)),"-")</f>
        <v>0</v>
      </c>
      <c r="L35" s="113">
        <f>IFERROR(INDEX(lifespans_all!L$2:L$56,MATCH($A35,lifespans_all!$A$2:$A$56,0))*INDEX(SR_mission_minutes!L$2:L$43,MATCH($A35,SR_mission_minutes!$A$2:$A$43)),"-")</f>
        <v>0</v>
      </c>
      <c r="M35" s="113">
        <f>IFERROR(INDEX(lifespans_all!M$2:M$56,MATCH($A35,lifespans_all!$A$2:$A$56,0))*INDEX(SR_mission_minutes!M$2:M$43,MATCH($A35,SR_mission_minutes!$A$2:$A$43)),"-")</f>
        <v>0</v>
      </c>
      <c r="N35" s="113">
        <f>IFERROR(INDEX(lifespans_all!N$2:N$56,MATCH($A35,lifespans_all!$A$2:$A$56,0))*INDEX(SR_mission_minutes!N$2:N$43,MATCH($A35,SR_mission_minutes!$A$2:$A$43)),"-")</f>
        <v>0</v>
      </c>
      <c r="O35" s="113">
        <f>IFERROR(INDEX(lifespans_all!O$2:O$56,MATCH($A35,lifespans_all!$A$2:$A$56,0))*INDEX(SR_mission_minutes!O$2:O$43,MATCH($A35,SR_mission_minutes!$A$2:$A$43)),"-")</f>
        <v>0</v>
      </c>
      <c r="P35" s="113">
        <f>IFERROR(INDEX(lifespans_all!P$2:P$56,MATCH($A35,lifespans_all!$A$2:$A$56,0))*INDEX(SR_mission_minutes!P$2:P$43,MATCH($A35,SR_mission_minutes!$A$2:$A$43)),"-")</f>
        <v>0</v>
      </c>
      <c r="Q35" s="113">
        <f>IFERROR(INDEX(lifespans_all!Q$2:Q$56,MATCH($A35,lifespans_all!$A$2:$A$56,0))*INDEX(SR_mission_minutes!Q$2:Q$43,MATCH($A35,SR_mission_minutes!$A$2:$A$43)),"-")</f>
        <v>0</v>
      </c>
      <c r="R35" s="113">
        <f>IFERROR(INDEX(lifespans_all!R$2:R$56,MATCH($A35,lifespans_all!$A$2:$A$56,0))*INDEX(SR_mission_minutes!R$2:R$43,MATCH($A35,SR_mission_minutes!$A$2:$A$43)),"-")</f>
        <v>0</v>
      </c>
      <c r="S35" s="113">
        <f>IFERROR(INDEX(lifespans_all!S$2:S$56,MATCH($A35,lifespans_all!$A$2:$A$56,0))*INDEX(SR_mission_minutes!S$2:S$43,MATCH($A35,SR_mission_minutes!$A$2:$A$43)),"-")</f>
        <v>0</v>
      </c>
      <c r="T35" s="113">
        <f>IFERROR(INDEX(lifespans_all!T$2:T$56,MATCH($A35,lifespans_all!$A$2:$A$56,0))*INDEX(SR_mission_minutes!T$2:T$43,MATCH($A35,SR_mission_minutes!$A$2:$A$43)),"-")</f>
        <v>0</v>
      </c>
      <c r="U35" s="113">
        <f>IFERROR(INDEX(lifespans_all!U$2:U$56,MATCH($A35,lifespans_all!$A$2:$A$56,0))*INDEX(SR_mission_minutes!U$2:U$43,MATCH($A35,SR_mission_minutes!$A$2:$A$43)),"-")</f>
        <v>0</v>
      </c>
      <c r="V35" s="113">
        <f>IFERROR(INDEX(lifespans_all!V$2:V$56,MATCH($A35,lifespans_all!$A$2:$A$56,0))*INDEX(SR_mission_minutes!V$2:V$43,MATCH($A35,SR_mission_minutes!$A$2:$A$43)),"-")</f>
        <v>0</v>
      </c>
    </row>
    <row r="36" spans="1:22" x14ac:dyDescent="0.25">
      <c r="A36" s="35" t="s">
        <v>79</v>
      </c>
      <c r="B36" s="35" t="s">
        <v>59</v>
      </c>
      <c r="C36" s="113">
        <f>IFERROR(INDEX(lifespans_all!C$2:C$56,MATCH($A36,lifespans_all!$A$2:$A$56,0))*INDEX(SR_mission_minutes!C$2:C$43,MATCH($A36,SR_mission_minutes!$A$2:$A$43)),"-")</f>
        <v>114879</v>
      </c>
      <c r="D36" s="113">
        <f>IFERROR(INDEX(lifespans_all!D$2:D$56,MATCH($A36,lifespans_all!$A$2:$A$56,0))*INDEX(SR_mission_minutes!D$2:D$43,MATCH($A36,SR_mission_minutes!$A$2:$A$43)),"-")</f>
        <v>114879</v>
      </c>
      <c r="E36" s="113">
        <f>IFERROR(INDEX(lifespans_all!E$2:E$56,MATCH($A36,lifespans_all!$A$2:$A$56,0))*INDEX(SR_mission_minutes!E$2:E$43,MATCH($A36,SR_mission_minutes!$A$2:$A$43)),"-")</f>
        <v>114879</v>
      </c>
      <c r="F36" s="113">
        <f>IFERROR(INDEX(lifespans_all!F$2:F$56,MATCH($A36,lifespans_all!$A$2:$A$56,0))*INDEX(SR_mission_minutes!F$2:F$43,MATCH($A36,SR_mission_minutes!$A$2:$A$43)),"-")</f>
        <v>114879</v>
      </c>
      <c r="G36" s="113">
        <f>IFERROR(INDEX(lifespans_all!G$2:G$56,MATCH($A36,lifespans_all!$A$2:$A$56,0))*INDEX(SR_mission_minutes!G$2:G$43,MATCH($A36,SR_mission_minutes!$A$2:$A$43)),"-")</f>
        <v>114879</v>
      </c>
      <c r="H36" s="113">
        <f>IFERROR(INDEX(lifespans_all!H$2:H$56,MATCH($A36,lifespans_all!$A$2:$A$56,0))*INDEX(SR_mission_minutes!H$2:H$43,MATCH($A36,SR_mission_minutes!$A$2:$A$43)),"-")</f>
        <v>114879</v>
      </c>
      <c r="I36" s="113">
        <f>IFERROR(INDEX(lifespans_all!I$2:I$56,MATCH($A36,lifespans_all!$A$2:$A$56,0))*INDEX(SR_mission_minutes!I$2:I$43,MATCH($A36,SR_mission_minutes!$A$2:$A$43)),"-")</f>
        <v>114879</v>
      </c>
      <c r="J36" s="113">
        <f>IFERROR(INDEX(lifespans_all!J$2:J$56,MATCH($A36,lifespans_all!$A$2:$A$56,0))*INDEX(SR_mission_minutes!J$2:J$43,MATCH($A36,SR_mission_minutes!$A$2:$A$43)),"-")</f>
        <v>114879</v>
      </c>
      <c r="K36" s="113">
        <f>IFERROR(INDEX(lifespans_all!K$2:K$56,MATCH($A36,lifespans_all!$A$2:$A$56,0))*INDEX(SR_mission_minutes!K$2:K$43,MATCH($A36,SR_mission_minutes!$A$2:$A$43)),"-")</f>
        <v>114879</v>
      </c>
      <c r="L36" s="113">
        <f>IFERROR(INDEX(lifespans_all!L$2:L$56,MATCH($A36,lifespans_all!$A$2:$A$56,0))*INDEX(SR_mission_minutes!L$2:L$43,MATCH($A36,SR_mission_minutes!$A$2:$A$43)),"-")</f>
        <v>114879</v>
      </c>
      <c r="M36" s="113">
        <f>IFERROR(INDEX(lifespans_all!M$2:M$56,MATCH($A36,lifespans_all!$A$2:$A$56,0))*INDEX(SR_mission_minutes!M$2:M$43,MATCH($A36,SR_mission_minutes!$A$2:$A$43)),"-")</f>
        <v>114879</v>
      </c>
      <c r="N36" s="113">
        <f>IFERROR(INDEX(lifespans_all!N$2:N$56,MATCH($A36,lifespans_all!$A$2:$A$56,0))*INDEX(SR_mission_minutes!N$2:N$43,MATCH($A36,SR_mission_minutes!$A$2:$A$43)),"-")</f>
        <v>114879</v>
      </c>
      <c r="O36" s="113">
        <f>IFERROR(INDEX(lifespans_all!O$2:O$56,MATCH($A36,lifespans_all!$A$2:$A$56,0))*INDEX(SR_mission_minutes!O$2:O$43,MATCH($A36,SR_mission_minutes!$A$2:$A$43)),"-")</f>
        <v>114879</v>
      </c>
      <c r="P36" s="113">
        <f>IFERROR(INDEX(lifespans_all!P$2:P$56,MATCH($A36,lifespans_all!$A$2:$A$56,0))*INDEX(SR_mission_minutes!P$2:P$43,MATCH($A36,SR_mission_minutes!$A$2:$A$43)),"-")</f>
        <v>114879</v>
      </c>
      <c r="Q36" s="113">
        <f>IFERROR(INDEX(lifespans_all!Q$2:Q$56,MATCH($A36,lifespans_all!$A$2:$A$56,0))*INDEX(SR_mission_minutes!Q$2:Q$43,MATCH($A36,SR_mission_minutes!$A$2:$A$43)),"-")</f>
        <v>114879</v>
      </c>
      <c r="R36" s="113">
        <f>IFERROR(INDEX(lifespans_all!R$2:R$56,MATCH($A36,lifespans_all!$A$2:$A$56,0))*INDEX(SR_mission_minutes!R$2:R$43,MATCH($A36,SR_mission_minutes!$A$2:$A$43)),"-")</f>
        <v>114879</v>
      </c>
      <c r="S36" s="113">
        <f>IFERROR(INDEX(lifespans_all!S$2:S$56,MATCH($A36,lifespans_all!$A$2:$A$56,0))*INDEX(SR_mission_minutes!S$2:S$43,MATCH($A36,SR_mission_minutes!$A$2:$A$43)),"-")</f>
        <v>114879</v>
      </c>
      <c r="T36" s="113">
        <f>IFERROR(INDEX(lifespans_all!T$2:T$56,MATCH($A36,lifespans_all!$A$2:$A$56,0))*INDEX(SR_mission_minutes!T$2:T$43,MATCH($A36,SR_mission_minutes!$A$2:$A$43)),"-")</f>
        <v>114879</v>
      </c>
      <c r="U36" s="113">
        <f>IFERROR(INDEX(lifespans_all!U$2:U$56,MATCH($A36,lifespans_all!$A$2:$A$56,0))*INDEX(SR_mission_minutes!U$2:U$43,MATCH($A36,SR_mission_minutes!$A$2:$A$43)),"-")</f>
        <v>114879</v>
      </c>
      <c r="V36" s="113">
        <f>IFERROR(INDEX(lifespans_all!V$2:V$56,MATCH($A36,lifespans_all!$A$2:$A$56,0))*INDEX(SR_mission_minutes!V$2:V$43,MATCH($A36,SR_mission_minutes!$A$2:$A$43)),"-")</f>
        <v>114879</v>
      </c>
    </row>
    <row r="37" spans="1:22" x14ac:dyDescent="0.25">
      <c r="A37" s="35" t="s">
        <v>80</v>
      </c>
      <c r="B37" s="35" t="s">
        <v>62</v>
      </c>
      <c r="C37" s="113" t="str">
        <f>IFERROR(INDEX(lifespans_all!C$2:C$56,MATCH($A37,lifespans_all!$A$2:$A$56,0))*INDEX(SR_mission_minutes!C$2:C$43,MATCH($A37,SR_mission_minutes!$A$2:$A$43)),"-")</f>
        <v>-</v>
      </c>
      <c r="D37" s="113" t="str">
        <f>IFERROR(INDEX(lifespans_all!D$2:D$56,MATCH($A37,lifespans_all!$A$2:$A$56,0))*INDEX(SR_mission_minutes!D$2:D$43,MATCH($A37,SR_mission_minutes!$A$2:$A$43)),"-")</f>
        <v>-</v>
      </c>
      <c r="E37" s="113" t="str">
        <f>IFERROR(INDEX(lifespans_all!E$2:E$56,MATCH($A37,lifespans_all!$A$2:$A$56,0))*INDEX(SR_mission_minutes!E$2:E$43,MATCH($A37,SR_mission_minutes!$A$2:$A$43)),"-")</f>
        <v>-</v>
      </c>
      <c r="F37" s="113" t="str">
        <f>IFERROR(INDEX(lifespans_all!F$2:F$56,MATCH($A37,lifespans_all!$A$2:$A$56,0))*INDEX(SR_mission_minutes!F$2:F$43,MATCH($A37,SR_mission_minutes!$A$2:$A$43)),"-")</f>
        <v>-</v>
      </c>
      <c r="G37" s="113" t="str">
        <f>IFERROR(INDEX(lifespans_all!G$2:G$56,MATCH($A37,lifespans_all!$A$2:$A$56,0))*INDEX(SR_mission_minutes!G$2:G$43,MATCH($A37,SR_mission_minutes!$A$2:$A$43)),"-")</f>
        <v>-</v>
      </c>
      <c r="H37" s="113" t="str">
        <f>IFERROR(INDEX(lifespans_all!H$2:H$56,MATCH($A37,lifespans_all!$A$2:$A$56,0))*INDEX(SR_mission_minutes!H$2:H$43,MATCH($A37,SR_mission_minutes!$A$2:$A$43)),"-")</f>
        <v>-</v>
      </c>
      <c r="I37" s="113" t="str">
        <f>IFERROR(INDEX(lifespans_all!I$2:I$56,MATCH($A37,lifespans_all!$A$2:$A$56,0))*INDEX(SR_mission_minutes!I$2:I$43,MATCH($A37,SR_mission_minutes!$A$2:$A$43)),"-")</f>
        <v>-</v>
      </c>
      <c r="J37" s="113" t="str">
        <f>IFERROR(INDEX(lifespans_all!J$2:J$56,MATCH($A37,lifespans_all!$A$2:$A$56,0))*INDEX(SR_mission_minutes!J$2:J$43,MATCH($A37,SR_mission_minutes!$A$2:$A$43)),"-")</f>
        <v>-</v>
      </c>
      <c r="K37" s="113" t="str">
        <f>IFERROR(INDEX(lifespans_all!K$2:K$56,MATCH($A37,lifespans_all!$A$2:$A$56,0))*INDEX(SR_mission_minutes!K$2:K$43,MATCH($A37,SR_mission_minutes!$A$2:$A$43)),"-")</f>
        <v>-</v>
      </c>
      <c r="L37" s="113" t="str">
        <f>IFERROR(INDEX(lifespans_all!L$2:L$56,MATCH($A37,lifespans_all!$A$2:$A$56,0))*INDEX(SR_mission_minutes!L$2:L$43,MATCH($A37,SR_mission_minutes!$A$2:$A$43)),"-")</f>
        <v>-</v>
      </c>
      <c r="M37" s="113" t="str">
        <f>IFERROR(INDEX(lifespans_all!M$2:M$56,MATCH($A37,lifespans_all!$A$2:$A$56,0))*INDEX(SR_mission_minutes!M$2:M$43,MATCH($A37,SR_mission_minutes!$A$2:$A$43)),"-")</f>
        <v>-</v>
      </c>
      <c r="N37" s="113" t="str">
        <f>IFERROR(INDEX(lifespans_all!N$2:N$56,MATCH($A37,lifespans_all!$A$2:$A$56,0))*INDEX(SR_mission_minutes!N$2:N$43,MATCH($A37,SR_mission_minutes!$A$2:$A$43)),"-")</f>
        <v>-</v>
      </c>
      <c r="O37" s="113" t="str">
        <f>IFERROR(INDEX(lifespans_all!O$2:O$56,MATCH($A37,lifespans_all!$A$2:$A$56,0))*INDEX(SR_mission_minutes!O$2:O$43,MATCH($A37,SR_mission_minutes!$A$2:$A$43)),"-")</f>
        <v>-</v>
      </c>
      <c r="P37" s="113" t="str">
        <f>IFERROR(INDEX(lifespans_all!P$2:P$56,MATCH($A37,lifespans_all!$A$2:$A$56,0))*INDEX(SR_mission_minutes!P$2:P$43,MATCH($A37,SR_mission_minutes!$A$2:$A$43)),"-")</f>
        <v>-</v>
      </c>
      <c r="Q37" s="113" t="str">
        <f>IFERROR(INDEX(lifespans_all!Q$2:Q$56,MATCH($A37,lifespans_all!$A$2:$A$56,0))*INDEX(SR_mission_minutes!Q$2:Q$43,MATCH($A37,SR_mission_minutes!$A$2:$A$43)),"-")</f>
        <v>-</v>
      </c>
      <c r="R37" s="113" t="str">
        <f>IFERROR(INDEX(lifespans_all!R$2:R$56,MATCH($A37,lifespans_all!$A$2:$A$56,0))*INDEX(SR_mission_minutes!R$2:R$43,MATCH($A37,SR_mission_minutes!$A$2:$A$43)),"-")</f>
        <v>-</v>
      </c>
      <c r="S37" s="113" t="str">
        <f>IFERROR(INDEX(lifespans_all!S$2:S$56,MATCH($A37,lifespans_all!$A$2:$A$56,0))*INDEX(SR_mission_minutes!S$2:S$43,MATCH($A37,SR_mission_minutes!$A$2:$A$43)),"-")</f>
        <v>-</v>
      </c>
      <c r="T37" s="113" t="str">
        <f>IFERROR(INDEX(lifespans_all!T$2:T$56,MATCH($A37,lifespans_all!$A$2:$A$56,0))*INDEX(SR_mission_minutes!T$2:T$43,MATCH($A37,SR_mission_minutes!$A$2:$A$43)),"-")</f>
        <v>-</v>
      </c>
      <c r="U37" s="113" t="str">
        <f>IFERROR(INDEX(lifespans_all!U$2:U$56,MATCH($A37,lifespans_all!$A$2:$A$56,0))*INDEX(SR_mission_minutes!U$2:U$43,MATCH($A37,SR_mission_minutes!$A$2:$A$43)),"-")</f>
        <v>-</v>
      </c>
      <c r="V37" s="113" t="str">
        <f>IFERROR(INDEX(lifespans_all!V$2:V$56,MATCH($A37,lifespans_all!$A$2:$A$56,0))*INDEX(SR_mission_minutes!V$2:V$43,MATCH($A37,SR_mission_minutes!$A$2:$A$43)),"-")</f>
        <v>-</v>
      </c>
    </row>
    <row r="38" spans="1:22" x14ac:dyDescent="0.25">
      <c r="A38" s="35" t="s">
        <v>81</v>
      </c>
      <c r="B38" s="35" t="s">
        <v>57</v>
      </c>
      <c r="C38" s="113">
        <f>IFERROR(INDEX(lifespans_all!C$2:C$56,MATCH($A38,lifespans_all!$A$2:$A$56,0))*INDEX(SR_mission_minutes!C$2:C$43,MATCH($A38,SR_mission_minutes!$A$2:$A$43)),"-")</f>
        <v>66700.388888888891</v>
      </c>
      <c r="D38" s="113">
        <f>IFERROR(INDEX(lifespans_all!D$2:D$56,MATCH($A38,lifespans_all!$A$2:$A$56,0))*INDEX(SR_mission_minutes!D$2:D$43,MATCH($A38,SR_mission_minutes!$A$2:$A$43)),"-")</f>
        <v>66700.388888888891</v>
      </c>
      <c r="E38" s="113">
        <f>IFERROR(INDEX(lifespans_all!E$2:E$56,MATCH($A38,lifespans_all!$A$2:$A$56,0))*INDEX(SR_mission_minutes!E$2:E$43,MATCH($A38,SR_mission_minutes!$A$2:$A$43)),"-")</f>
        <v>66700.388888888891</v>
      </c>
      <c r="F38" s="113">
        <f>IFERROR(INDEX(lifespans_all!F$2:F$56,MATCH($A38,lifespans_all!$A$2:$A$56,0))*INDEX(SR_mission_minutes!F$2:F$43,MATCH($A38,SR_mission_minutes!$A$2:$A$43)),"-")</f>
        <v>66700.388888888891</v>
      </c>
      <c r="G38" s="113">
        <f>IFERROR(INDEX(lifespans_all!G$2:G$56,MATCH($A38,lifespans_all!$A$2:$A$56,0))*INDEX(SR_mission_minutes!G$2:G$43,MATCH($A38,SR_mission_minutes!$A$2:$A$43)),"-")</f>
        <v>66700.388888888891</v>
      </c>
      <c r="H38" s="113">
        <f>IFERROR(INDEX(lifespans_all!H$2:H$56,MATCH($A38,lifespans_all!$A$2:$A$56,0))*INDEX(SR_mission_minutes!H$2:H$43,MATCH($A38,SR_mission_minutes!$A$2:$A$43)),"-")</f>
        <v>66700.388888888891</v>
      </c>
      <c r="I38" s="113">
        <f>IFERROR(INDEX(lifespans_all!I$2:I$56,MATCH($A38,lifespans_all!$A$2:$A$56,0))*INDEX(SR_mission_minutes!I$2:I$43,MATCH($A38,SR_mission_minutes!$A$2:$A$43)),"-")</f>
        <v>66700.388888888891</v>
      </c>
      <c r="J38" s="113">
        <f>IFERROR(INDEX(lifespans_all!J$2:J$56,MATCH($A38,lifespans_all!$A$2:$A$56,0))*INDEX(SR_mission_minutes!J$2:J$43,MATCH($A38,SR_mission_minutes!$A$2:$A$43)),"-")</f>
        <v>0</v>
      </c>
      <c r="K38" s="113">
        <f>IFERROR(INDEX(lifespans_all!K$2:K$56,MATCH($A38,lifespans_all!$A$2:$A$56,0))*INDEX(SR_mission_minutes!K$2:K$43,MATCH($A38,SR_mission_minutes!$A$2:$A$43)),"-")</f>
        <v>0</v>
      </c>
      <c r="L38" s="113">
        <f>IFERROR(INDEX(lifespans_all!L$2:L$56,MATCH($A38,lifespans_all!$A$2:$A$56,0))*INDEX(SR_mission_minutes!L$2:L$43,MATCH($A38,SR_mission_minutes!$A$2:$A$43)),"-")</f>
        <v>0</v>
      </c>
      <c r="M38" s="113">
        <f>IFERROR(INDEX(lifespans_all!M$2:M$56,MATCH($A38,lifespans_all!$A$2:$A$56,0))*INDEX(SR_mission_minutes!M$2:M$43,MATCH($A38,SR_mission_minutes!$A$2:$A$43)),"-")</f>
        <v>0</v>
      </c>
      <c r="N38" s="113">
        <f>IFERROR(INDEX(lifespans_all!N$2:N$56,MATCH($A38,lifespans_all!$A$2:$A$56,0))*INDEX(SR_mission_minutes!N$2:N$43,MATCH($A38,SR_mission_minutes!$A$2:$A$43)),"-")</f>
        <v>0</v>
      </c>
      <c r="O38" s="113">
        <f>IFERROR(INDEX(lifespans_all!O$2:O$56,MATCH($A38,lifespans_all!$A$2:$A$56,0))*INDEX(SR_mission_minutes!O$2:O$43,MATCH($A38,SR_mission_minutes!$A$2:$A$43)),"-")</f>
        <v>0</v>
      </c>
      <c r="P38" s="113">
        <f>IFERROR(INDEX(lifespans_all!P$2:P$56,MATCH($A38,lifespans_all!$A$2:$A$56,0))*INDEX(SR_mission_minutes!P$2:P$43,MATCH($A38,SR_mission_minutes!$A$2:$A$43)),"-")</f>
        <v>0</v>
      </c>
      <c r="Q38" s="113">
        <f>IFERROR(INDEX(lifespans_all!Q$2:Q$56,MATCH($A38,lifespans_all!$A$2:$A$56,0))*INDEX(SR_mission_minutes!Q$2:Q$43,MATCH($A38,SR_mission_minutes!$A$2:$A$43)),"-")</f>
        <v>0</v>
      </c>
      <c r="R38" s="113">
        <f>IFERROR(INDEX(lifespans_all!R$2:R$56,MATCH($A38,lifespans_all!$A$2:$A$56,0))*INDEX(SR_mission_minutes!R$2:R$43,MATCH($A38,SR_mission_minutes!$A$2:$A$43)),"-")</f>
        <v>0</v>
      </c>
      <c r="S38" s="113">
        <f>IFERROR(INDEX(lifespans_all!S$2:S$56,MATCH($A38,lifespans_all!$A$2:$A$56,0))*INDEX(SR_mission_minutes!S$2:S$43,MATCH($A38,SR_mission_minutes!$A$2:$A$43)),"-")</f>
        <v>0</v>
      </c>
      <c r="T38" s="113">
        <f>IFERROR(INDEX(lifespans_all!T$2:T$56,MATCH($A38,lifespans_all!$A$2:$A$56,0))*INDEX(SR_mission_minutes!T$2:T$43,MATCH($A38,SR_mission_minutes!$A$2:$A$43)),"-")</f>
        <v>0</v>
      </c>
      <c r="U38" s="113">
        <f>IFERROR(INDEX(lifespans_all!U$2:U$56,MATCH($A38,lifespans_all!$A$2:$A$56,0))*INDEX(SR_mission_minutes!U$2:U$43,MATCH($A38,SR_mission_minutes!$A$2:$A$43)),"-")</f>
        <v>0</v>
      </c>
      <c r="V38" s="113">
        <f>IFERROR(INDEX(lifespans_all!V$2:V$56,MATCH($A38,lifespans_all!$A$2:$A$56,0))*INDEX(SR_mission_minutes!V$2:V$43,MATCH($A38,SR_mission_minutes!$A$2:$A$43)),"-")</f>
        <v>0</v>
      </c>
    </row>
    <row r="39" spans="1:22" x14ac:dyDescent="0.25">
      <c r="A39" s="35" t="s">
        <v>51</v>
      </c>
      <c r="B39" s="35" t="s">
        <v>56</v>
      </c>
      <c r="C39" s="113">
        <f>IFERROR(INDEX(lifespans_all!C$2:C$56,MATCH($A39,lifespans_all!$A$2:$A$56,0))*INDEX(SR_mission_minutes!C$2:C$43,MATCH($A39,SR_mission_minutes!$A$2:$A$43)),"-")</f>
        <v>2364.2857142857142</v>
      </c>
      <c r="D39" s="113">
        <f>IFERROR(INDEX(lifespans_all!D$2:D$56,MATCH($A39,lifespans_all!$A$2:$A$56,0))*INDEX(SR_mission_minutes!D$2:D$43,MATCH($A39,SR_mission_minutes!$A$2:$A$43)),"-")</f>
        <v>2364.2857142857142</v>
      </c>
      <c r="E39" s="113">
        <f>IFERROR(INDEX(lifespans_all!E$2:E$56,MATCH($A39,lifespans_all!$A$2:$A$56,0))*INDEX(SR_mission_minutes!E$2:E$43,MATCH($A39,SR_mission_minutes!$A$2:$A$43)),"-")</f>
        <v>0</v>
      </c>
      <c r="F39" s="113">
        <f>IFERROR(INDEX(lifespans_all!F$2:F$56,MATCH($A39,lifespans_all!$A$2:$A$56,0))*INDEX(SR_mission_minutes!F$2:F$43,MATCH($A39,SR_mission_minutes!$A$2:$A$43)),"-")</f>
        <v>0</v>
      </c>
      <c r="G39" s="113">
        <f>IFERROR(INDEX(lifespans_all!G$2:G$56,MATCH($A39,lifespans_all!$A$2:$A$56,0))*INDEX(SR_mission_minutes!G$2:G$43,MATCH($A39,SR_mission_minutes!$A$2:$A$43)),"-")</f>
        <v>0</v>
      </c>
      <c r="H39" s="113">
        <f>IFERROR(INDEX(lifespans_all!H$2:H$56,MATCH($A39,lifespans_all!$A$2:$A$56,0))*INDEX(SR_mission_minutes!H$2:H$43,MATCH($A39,SR_mission_minutes!$A$2:$A$43)),"-")</f>
        <v>0</v>
      </c>
      <c r="I39" s="113">
        <f>IFERROR(INDEX(lifespans_all!I$2:I$56,MATCH($A39,lifespans_all!$A$2:$A$56,0))*INDEX(SR_mission_minutes!I$2:I$43,MATCH($A39,SR_mission_minutes!$A$2:$A$43)),"-")</f>
        <v>0</v>
      </c>
      <c r="J39" s="113">
        <f>IFERROR(INDEX(lifespans_all!J$2:J$56,MATCH($A39,lifespans_all!$A$2:$A$56,0))*INDEX(SR_mission_minutes!J$2:J$43,MATCH($A39,SR_mission_minutes!$A$2:$A$43)),"-")</f>
        <v>0</v>
      </c>
      <c r="K39" s="113">
        <f>IFERROR(INDEX(lifespans_all!K$2:K$56,MATCH($A39,lifespans_all!$A$2:$A$56,0))*INDEX(SR_mission_minutes!K$2:K$43,MATCH($A39,SR_mission_minutes!$A$2:$A$43)),"-")</f>
        <v>0</v>
      </c>
      <c r="L39" s="113">
        <f>IFERROR(INDEX(lifespans_all!L$2:L$56,MATCH($A39,lifespans_all!$A$2:$A$56,0))*INDEX(SR_mission_minutes!L$2:L$43,MATCH($A39,SR_mission_minutes!$A$2:$A$43)),"-")</f>
        <v>0</v>
      </c>
      <c r="M39" s="113">
        <f>IFERROR(INDEX(lifespans_all!M$2:M$56,MATCH($A39,lifespans_all!$A$2:$A$56,0))*INDEX(SR_mission_minutes!M$2:M$43,MATCH($A39,SR_mission_minutes!$A$2:$A$43)),"-")</f>
        <v>0</v>
      </c>
      <c r="N39" s="113">
        <f>IFERROR(INDEX(lifespans_all!N$2:N$56,MATCH($A39,lifespans_all!$A$2:$A$56,0))*INDEX(SR_mission_minutes!N$2:N$43,MATCH($A39,SR_mission_minutes!$A$2:$A$43)),"-")</f>
        <v>0</v>
      </c>
      <c r="O39" s="113">
        <f>IFERROR(INDEX(lifespans_all!O$2:O$56,MATCH($A39,lifespans_all!$A$2:$A$56,0))*INDEX(SR_mission_minutes!O$2:O$43,MATCH($A39,SR_mission_minutes!$A$2:$A$43)),"-")</f>
        <v>0</v>
      </c>
      <c r="P39" s="113">
        <f>IFERROR(INDEX(lifespans_all!P$2:P$56,MATCH($A39,lifespans_all!$A$2:$A$56,0))*INDEX(SR_mission_minutes!P$2:P$43,MATCH($A39,SR_mission_minutes!$A$2:$A$43)),"-")</f>
        <v>0</v>
      </c>
      <c r="Q39" s="113">
        <f>IFERROR(INDEX(lifespans_all!Q$2:Q$56,MATCH($A39,lifespans_all!$A$2:$A$56,0))*INDEX(SR_mission_minutes!Q$2:Q$43,MATCH($A39,SR_mission_minutes!$A$2:$A$43)),"-")</f>
        <v>0</v>
      </c>
      <c r="R39" s="113">
        <f>IFERROR(INDEX(lifespans_all!R$2:R$56,MATCH($A39,lifespans_all!$A$2:$A$56,0))*INDEX(SR_mission_minutes!R$2:R$43,MATCH($A39,SR_mission_minutes!$A$2:$A$43)),"-")</f>
        <v>0</v>
      </c>
      <c r="S39" s="113">
        <f>IFERROR(INDEX(lifespans_all!S$2:S$56,MATCH($A39,lifespans_all!$A$2:$A$56,0))*INDEX(SR_mission_minutes!S$2:S$43,MATCH($A39,SR_mission_minutes!$A$2:$A$43)),"-")</f>
        <v>0</v>
      </c>
      <c r="T39" s="113">
        <f>IFERROR(INDEX(lifespans_all!T$2:T$56,MATCH($A39,lifespans_all!$A$2:$A$56,0))*INDEX(SR_mission_minutes!T$2:T$43,MATCH($A39,SR_mission_minutes!$A$2:$A$43)),"-")</f>
        <v>0</v>
      </c>
      <c r="U39" s="113">
        <f>IFERROR(INDEX(lifespans_all!U$2:U$56,MATCH($A39,lifespans_all!$A$2:$A$56,0))*INDEX(SR_mission_minutes!U$2:U$43,MATCH($A39,SR_mission_minutes!$A$2:$A$43)),"-")</f>
        <v>0</v>
      </c>
      <c r="V39" s="113">
        <f>IFERROR(INDEX(lifespans_all!V$2:V$56,MATCH($A39,lifespans_all!$A$2:$A$56,0))*INDEX(SR_mission_minutes!V$2:V$43,MATCH($A39,SR_mission_minutes!$A$2:$A$43)),"-")</f>
        <v>0</v>
      </c>
    </row>
    <row r="40" spans="1:22" x14ac:dyDescent="0.25">
      <c r="A40" s="35" t="s">
        <v>52</v>
      </c>
      <c r="B40" s="35" t="s">
        <v>56</v>
      </c>
      <c r="C40" s="113">
        <f>IFERROR(INDEX(lifespans_all!C$2:C$56,MATCH($A40,lifespans_all!$A$2:$A$56,0))*INDEX(SR_mission_minutes!C$2:C$43,MATCH($A40,SR_mission_minutes!$A$2:$A$43)),"-")</f>
        <v>2364.2857142857142</v>
      </c>
      <c r="D40" s="113">
        <f>IFERROR(INDEX(lifespans_all!D$2:D$56,MATCH($A40,lifespans_all!$A$2:$A$56,0))*INDEX(SR_mission_minutes!D$2:D$43,MATCH($A40,SR_mission_minutes!$A$2:$A$43)),"-")</f>
        <v>2364.2857142857142</v>
      </c>
      <c r="E40" s="113">
        <f>IFERROR(INDEX(lifespans_all!E$2:E$56,MATCH($A40,lifespans_all!$A$2:$A$56,0))*INDEX(SR_mission_minutes!E$2:E$43,MATCH($A40,SR_mission_minutes!$A$2:$A$43)),"-")</f>
        <v>0</v>
      </c>
      <c r="F40" s="113">
        <f>IFERROR(INDEX(lifespans_all!F$2:F$56,MATCH($A40,lifespans_all!$A$2:$A$56,0))*INDEX(SR_mission_minutes!F$2:F$43,MATCH($A40,SR_mission_minutes!$A$2:$A$43)),"-")</f>
        <v>0</v>
      </c>
      <c r="G40" s="113">
        <f>IFERROR(INDEX(lifespans_all!G$2:G$56,MATCH($A40,lifespans_all!$A$2:$A$56,0))*INDEX(SR_mission_minutes!G$2:G$43,MATCH($A40,SR_mission_minutes!$A$2:$A$43)),"-")</f>
        <v>0</v>
      </c>
      <c r="H40" s="113">
        <f>IFERROR(INDEX(lifespans_all!H$2:H$56,MATCH($A40,lifespans_all!$A$2:$A$56,0))*INDEX(SR_mission_minutes!H$2:H$43,MATCH($A40,SR_mission_minutes!$A$2:$A$43)),"-")</f>
        <v>0</v>
      </c>
      <c r="I40" s="113">
        <f>IFERROR(INDEX(lifespans_all!I$2:I$56,MATCH($A40,lifespans_all!$A$2:$A$56,0))*INDEX(SR_mission_minutes!I$2:I$43,MATCH($A40,SR_mission_minutes!$A$2:$A$43)),"-")</f>
        <v>0</v>
      </c>
      <c r="J40" s="113">
        <f>IFERROR(INDEX(lifespans_all!J$2:J$56,MATCH($A40,lifespans_all!$A$2:$A$56,0))*INDEX(SR_mission_minutes!J$2:J$43,MATCH($A40,SR_mission_minutes!$A$2:$A$43)),"-")</f>
        <v>0</v>
      </c>
      <c r="K40" s="113">
        <f>IFERROR(INDEX(lifespans_all!K$2:K$56,MATCH($A40,lifespans_all!$A$2:$A$56,0))*INDEX(SR_mission_minutes!K$2:K$43,MATCH($A40,SR_mission_minutes!$A$2:$A$43)),"-")</f>
        <v>0</v>
      </c>
      <c r="L40" s="113">
        <f>IFERROR(INDEX(lifespans_all!L$2:L$56,MATCH($A40,lifespans_all!$A$2:$A$56,0))*INDEX(SR_mission_minutes!L$2:L$43,MATCH($A40,SR_mission_minutes!$A$2:$A$43)),"-")</f>
        <v>0</v>
      </c>
      <c r="M40" s="113">
        <f>IFERROR(INDEX(lifespans_all!M$2:M$56,MATCH($A40,lifespans_all!$A$2:$A$56,0))*INDEX(SR_mission_minutes!M$2:M$43,MATCH($A40,SR_mission_minutes!$A$2:$A$43)),"-")</f>
        <v>0</v>
      </c>
      <c r="N40" s="113">
        <f>IFERROR(INDEX(lifespans_all!N$2:N$56,MATCH($A40,lifespans_all!$A$2:$A$56,0))*INDEX(SR_mission_minutes!N$2:N$43,MATCH($A40,SR_mission_minutes!$A$2:$A$43)),"-")</f>
        <v>0</v>
      </c>
      <c r="O40" s="113">
        <f>IFERROR(INDEX(lifespans_all!O$2:O$56,MATCH($A40,lifespans_all!$A$2:$A$56,0))*INDEX(SR_mission_minutes!O$2:O$43,MATCH($A40,SR_mission_minutes!$A$2:$A$43)),"-")</f>
        <v>0</v>
      </c>
      <c r="P40" s="113">
        <f>IFERROR(INDEX(lifespans_all!P$2:P$56,MATCH($A40,lifespans_all!$A$2:$A$56,0))*INDEX(SR_mission_minutes!P$2:P$43,MATCH($A40,SR_mission_minutes!$A$2:$A$43)),"-")</f>
        <v>0</v>
      </c>
      <c r="Q40" s="113">
        <f>IFERROR(INDEX(lifespans_all!Q$2:Q$56,MATCH($A40,lifespans_all!$A$2:$A$56,0))*INDEX(SR_mission_minutes!Q$2:Q$43,MATCH($A40,SR_mission_minutes!$A$2:$A$43)),"-")</f>
        <v>0</v>
      </c>
      <c r="R40" s="113">
        <f>IFERROR(INDEX(lifespans_all!R$2:R$56,MATCH($A40,lifespans_all!$A$2:$A$56,0))*INDEX(SR_mission_minutes!R$2:R$43,MATCH($A40,SR_mission_minutes!$A$2:$A$43)),"-")</f>
        <v>0</v>
      </c>
      <c r="S40" s="113">
        <f>IFERROR(INDEX(lifespans_all!S$2:S$56,MATCH($A40,lifespans_all!$A$2:$A$56,0))*INDEX(SR_mission_minutes!S$2:S$43,MATCH($A40,SR_mission_minutes!$A$2:$A$43)),"-")</f>
        <v>0</v>
      </c>
      <c r="T40" s="113">
        <f>IFERROR(INDEX(lifespans_all!T$2:T$56,MATCH($A40,lifespans_all!$A$2:$A$56,0))*INDEX(SR_mission_minutes!T$2:T$43,MATCH($A40,SR_mission_minutes!$A$2:$A$43)),"-")</f>
        <v>0</v>
      </c>
      <c r="U40" s="113">
        <f>IFERROR(INDEX(lifespans_all!U$2:U$56,MATCH($A40,lifespans_all!$A$2:$A$56,0))*INDEX(SR_mission_minutes!U$2:U$43,MATCH($A40,SR_mission_minutes!$A$2:$A$43)),"-")</f>
        <v>0</v>
      </c>
      <c r="V40" s="113">
        <f>IFERROR(INDEX(lifespans_all!V$2:V$56,MATCH($A40,lifespans_all!$A$2:$A$56,0))*INDEX(SR_mission_minutes!V$2:V$43,MATCH($A40,SR_mission_minutes!$A$2:$A$43)),"-")</f>
        <v>0</v>
      </c>
    </row>
    <row r="41" spans="1:22" x14ac:dyDescent="0.25">
      <c r="A41" s="35" t="s">
        <v>53</v>
      </c>
      <c r="B41" s="35" t="s">
        <v>56</v>
      </c>
      <c r="C41" s="113">
        <f>IFERROR(INDEX(lifespans_all!C$2:C$56,MATCH($A41,lifespans_all!$A$2:$A$56,0))*INDEX(SR_mission_minutes!C$2:C$43,MATCH($A41,SR_mission_minutes!$A$2:$A$43)),"-")</f>
        <v>2364.2857142857142</v>
      </c>
      <c r="D41" s="113">
        <f>IFERROR(INDEX(lifespans_all!D$2:D$56,MATCH($A41,lifespans_all!$A$2:$A$56,0))*INDEX(SR_mission_minutes!D$2:D$43,MATCH($A41,SR_mission_minutes!$A$2:$A$43)),"-")</f>
        <v>2364.2857142857142</v>
      </c>
      <c r="E41" s="113">
        <f>IFERROR(INDEX(lifespans_all!E$2:E$56,MATCH($A41,lifespans_all!$A$2:$A$56,0))*INDEX(SR_mission_minutes!E$2:E$43,MATCH($A41,SR_mission_minutes!$A$2:$A$43)),"-")</f>
        <v>0</v>
      </c>
      <c r="F41" s="113">
        <f>IFERROR(INDEX(lifespans_all!F$2:F$56,MATCH($A41,lifespans_all!$A$2:$A$56,0))*INDEX(SR_mission_minutes!F$2:F$43,MATCH($A41,SR_mission_minutes!$A$2:$A$43)),"-")</f>
        <v>0</v>
      </c>
      <c r="G41" s="113">
        <f>IFERROR(INDEX(lifespans_all!G$2:G$56,MATCH($A41,lifespans_all!$A$2:$A$56,0))*INDEX(SR_mission_minutes!G$2:G$43,MATCH($A41,SR_mission_minutes!$A$2:$A$43)),"-")</f>
        <v>0</v>
      </c>
      <c r="H41" s="113">
        <f>IFERROR(INDEX(lifespans_all!H$2:H$56,MATCH($A41,lifespans_all!$A$2:$A$56,0))*INDEX(SR_mission_minutes!H$2:H$43,MATCH($A41,SR_mission_minutes!$A$2:$A$43)),"-")</f>
        <v>0</v>
      </c>
      <c r="I41" s="113">
        <f>IFERROR(INDEX(lifespans_all!I$2:I$56,MATCH($A41,lifespans_all!$A$2:$A$56,0))*INDEX(SR_mission_minutes!I$2:I$43,MATCH($A41,SR_mission_minutes!$A$2:$A$43)),"-")</f>
        <v>0</v>
      </c>
      <c r="J41" s="113">
        <f>IFERROR(INDEX(lifespans_all!J$2:J$56,MATCH($A41,lifespans_all!$A$2:$A$56,0))*INDEX(SR_mission_minutes!J$2:J$43,MATCH($A41,SR_mission_minutes!$A$2:$A$43)),"-")</f>
        <v>0</v>
      </c>
      <c r="K41" s="113">
        <f>IFERROR(INDEX(lifespans_all!K$2:K$56,MATCH($A41,lifespans_all!$A$2:$A$56,0))*INDEX(SR_mission_minutes!K$2:K$43,MATCH($A41,SR_mission_minutes!$A$2:$A$43)),"-")</f>
        <v>0</v>
      </c>
      <c r="L41" s="113">
        <f>IFERROR(INDEX(lifespans_all!L$2:L$56,MATCH($A41,lifespans_all!$A$2:$A$56,0))*INDEX(SR_mission_minutes!L$2:L$43,MATCH($A41,SR_mission_minutes!$A$2:$A$43)),"-")</f>
        <v>0</v>
      </c>
      <c r="M41" s="113">
        <f>IFERROR(INDEX(lifespans_all!M$2:M$56,MATCH($A41,lifespans_all!$A$2:$A$56,0))*INDEX(SR_mission_minutes!M$2:M$43,MATCH($A41,SR_mission_minutes!$A$2:$A$43)),"-")</f>
        <v>0</v>
      </c>
      <c r="N41" s="113">
        <f>IFERROR(INDEX(lifespans_all!N$2:N$56,MATCH($A41,lifespans_all!$A$2:$A$56,0))*INDEX(SR_mission_minutes!N$2:N$43,MATCH($A41,SR_mission_minutes!$A$2:$A$43)),"-")</f>
        <v>0</v>
      </c>
      <c r="O41" s="113">
        <f>IFERROR(INDEX(lifespans_all!O$2:O$56,MATCH($A41,lifespans_all!$A$2:$A$56,0))*INDEX(SR_mission_minutes!O$2:O$43,MATCH($A41,SR_mission_minutes!$A$2:$A$43)),"-")</f>
        <v>0</v>
      </c>
      <c r="P41" s="113">
        <f>IFERROR(INDEX(lifespans_all!P$2:P$56,MATCH($A41,lifespans_all!$A$2:$A$56,0))*INDEX(SR_mission_minutes!P$2:P$43,MATCH($A41,SR_mission_minutes!$A$2:$A$43)),"-")</f>
        <v>0</v>
      </c>
      <c r="Q41" s="113">
        <f>IFERROR(INDEX(lifespans_all!Q$2:Q$56,MATCH($A41,lifespans_all!$A$2:$A$56,0))*INDEX(SR_mission_minutes!Q$2:Q$43,MATCH($A41,SR_mission_minutes!$A$2:$A$43)),"-")</f>
        <v>0</v>
      </c>
      <c r="R41" s="113">
        <f>IFERROR(INDEX(lifespans_all!R$2:R$56,MATCH($A41,lifespans_all!$A$2:$A$56,0))*INDEX(SR_mission_minutes!R$2:R$43,MATCH($A41,SR_mission_minutes!$A$2:$A$43)),"-")</f>
        <v>0</v>
      </c>
      <c r="S41" s="113">
        <f>IFERROR(INDEX(lifespans_all!S$2:S$56,MATCH($A41,lifespans_all!$A$2:$A$56,0))*INDEX(SR_mission_minutes!S$2:S$43,MATCH($A41,SR_mission_minutes!$A$2:$A$43)),"-")</f>
        <v>0</v>
      </c>
      <c r="T41" s="113">
        <f>IFERROR(INDEX(lifespans_all!T$2:T$56,MATCH($A41,lifespans_all!$A$2:$A$56,0))*INDEX(SR_mission_minutes!T$2:T$43,MATCH($A41,SR_mission_minutes!$A$2:$A$43)),"-")</f>
        <v>0</v>
      </c>
      <c r="U41" s="113">
        <f>IFERROR(INDEX(lifespans_all!U$2:U$56,MATCH($A41,lifespans_all!$A$2:$A$56,0))*INDEX(SR_mission_minutes!U$2:U$43,MATCH($A41,SR_mission_minutes!$A$2:$A$43)),"-")</f>
        <v>0</v>
      </c>
      <c r="V41" s="113">
        <f>IFERROR(INDEX(lifespans_all!V$2:V$56,MATCH($A41,lifespans_all!$A$2:$A$56,0))*INDEX(SR_mission_minutes!V$2:V$43,MATCH($A41,SR_mission_minutes!$A$2:$A$43)),"-")</f>
        <v>0</v>
      </c>
    </row>
    <row r="42" spans="1:22" x14ac:dyDescent="0.25">
      <c r="A42" s="35" t="s">
        <v>54</v>
      </c>
      <c r="B42" s="35" t="s">
        <v>57</v>
      </c>
      <c r="C42" s="113">
        <f>IFERROR(INDEX(lifespans_all!C$2:C$56,MATCH($A42,lifespans_all!$A$2:$A$56,0))*INDEX(SR_mission_minutes!C$2:C$43,MATCH($A42,SR_mission_minutes!$A$2:$A$43)),"-")</f>
        <v>66700.388888888891</v>
      </c>
      <c r="D42" s="113">
        <f>IFERROR(INDEX(lifespans_all!D$2:D$56,MATCH($A42,lifespans_all!$A$2:$A$56,0))*INDEX(SR_mission_minutes!D$2:D$43,MATCH($A42,SR_mission_minutes!$A$2:$A$43)),"-")</f>
        <v>0</v>
      </c>
      <c r="E42" s="113">
        <f>IFERROR(INDEX(lifespans_all!E$2:E$56,MATCH($A42,lifespans_all!$A$2:$A$56,0))*INDEX(SR_mission_minutes!E$2:E$43,MATCH($A42,SR_mission_minutes!$A$2:$A$43)),"-")</f>
        <v>0</v>
      </c>
      <c r="F42" s="113">
        <f>IFERROR(INDEX(lifespans_all!F$2:F$56,MATCH($A42,lifespans_all!$A$2:$A$56,0))*INDEX(SR_mission_minutes!F$2:F$43,MATCH($A42,SR_mission_minutes!$A$2:$A$43)),"-")</f>
        <v>0</v>
      </c>
      <c r="G42" s="113">
        <f>IFERROR(INDEX(lifespans_all!G$2:G$56,MATCH($A42,lifespans_all!$A$2:$A$56,0))*INDEX(SR_mission_minutes!G$2:G$43,MATCH($A42,SR_mission_minutes!$A$2:$A$43)),"-")</f>
        <v>0</v>
      </c>
      <c r="H42" s="113">
        <f>IFERROR(INDEX(lifespans_all!H$2:H$56,MATCH($A42,lifespans_all!$A$2:$A$56,0))*INDEX(SR_mission_minutes!H$2:H$43,MATCH($A42,SR_mission_minutes!$A$2:$A$43)),"-")</f>
        <v>0</v>
      </c>
      <c r="I42" s="113">
        <f>IFERROR(INDEX(lifespans_all!I$2:I$56,MATCH($A42,lifespans_all!$A$2:$A$56,0))*INDEX(SR_mission_minutes!I$2:I$43,MATCH($A42,SR_mission_minutes!$A$2:$A$43)),"-")</f>
        <v>0</v>
      </c>
      <c r="J42" s="113">
        <f>IFERROR(INDEX(lifespans_all!J$2:J$56,MATCH($A42,lifespans_all!$A$2:$A$56,0))*INDEX(SR_mission_minutes!J$2:J$43,MATCH($A42,SR_mission_minutes!$A$2:$A$43)),"-")</f>
        <v>0</v>
      </c>
      <c r="K42" s="113">
        <f>IFERROR(INDEX(lifespans_all!K$2:K$56,MATCH($A42,lifespans_all!$A$2:$A$56,0))*INDEX(SR_mission_minutes!K$2:K$43,MATCH($A42,SR_mission_minutes!$A$2:$A$43)),"-")</f>
        <v>0</v>
      </c>
      <c r="L42" s="113">
        <f>IFERROR(INDEX(lifespans_all!L$2:L$56,MATCH($A42,lifespans_all!$A$2:$A$56,0))*INDEX(SR_mission_minutes!L$2:L$43,MATCH($A42,SR_mission_minutes!$A$2:$A$43)),"-")</f>
        <v>0</v>
      </c>
      <c r="M42" s="113">
        <f>IFERROR(INDEX(lifespans_all!M$2:M$56,MATCH($A42,lifespans_all!$A$2:$A$56,0))*INDEX(SR_mission_minutes!M$2:M$43,MATCH($A42,SR_mission_minutes!$A$2:$A$43)),"-")</f>
        <v>0</v>
      </c>
      <c r="N42" s="113">
        <f>IFERROR(INDEX(lifespans_all!N$2:N$56,MATCH($A42,lifespans_all!$A$2:$A$56,0))*INDEX(SR_mission_minutes!N$2:N$43,MATCH($A42,SR_mission_minutes!$A$2:$A$43)),"-")</f>
        <v>0</v>
      </c>
      <c r="O42" s="113">
        <f>IFERROR(INDEX(lifespans_all!O$2:O$56,MATCH($A42,lifespans_all!$A$2:$A$56,0))*INDEX(SR_mission_minutes!O$2:O$43,MATCH($A42,SR_mission_minutes!$A$2:$A$43)),"-")</f>
        <v>0</v>
      </c>
      <c r="P42" s="113">
        <f>IFERROR(INDEX(lifespans_all!P$2:P$56,MATCH($A42,lifespans_all!$A$2:$A$56,0))*INDEX(SR_mission_minutes!P$2:P$43,MATCH($A42,SR_mission_minutes!$A$2:$A$43)),"-")</f>
        <v>0</v>
      </c>
      <c r="Q42" s="113">
        <f>IFERROR(INDEX(lifespans_all!Q$2:Q$56,MATCH($A42,lifespans_all!$A$2:$A$56,0))*INDEX(SR_mission_minutes!Q$2:Q$43,MATCH($A42,SR_mission_minutes!$A$2:$A$43)),"-")</f>
        <v>0</v>
      </c>
      <c r="R42" s="113">
        <f>IFERROR(INDEX(lifespans_all!R$2:R$56,MATCH($A42,lifespans_all!$A$2:$A$56,0))*INDEX(SR_mission_minutes!R$2:R$43,MATCH($A42,SR_mission_minutes!$A$2:$A$43)),"-")</f>
        <v>0</v>
      </c>
      <c r="S42" s="113">
        <f>IFERROR(INDEX(lifespans_all!S$2:S$56,MATCH($A42,lifespans_all!$A$2:$A$56,0))*INDEX(SR_mission_minutes!S$2:S$43,MATCH($A42,SR_mission_minutes!$A$2:$A$43)),"-")</f>
        <v>0</v>
      </c>
      <c r="T42" s="113">
        <f>IFERROR(INDEX(lifespans_all!T$2:T$56,MATCH($A42,lifespans_all!$A$2:$A$56,0))*INDEX(SR_mission_minutes!T$2:T$43,MATCH($A42,SR_mission_minutes!$A$2:$A$43)),"-")</f>
        <v>0</v>
      </c>
      <c r="U42" s="113">
        <f>IFERROR(INDEX(lifespans_all!U$2:U$56,MATCH($A42,lifespans_all!$A$2:$A$56,0))*INDEX(SR_mission_minutes!U$2:U$43,MATCH($A42,SR_mission_minutes!$A$2:$A$43)),"-")</f>
        <v>0</v>
      </c>
      <c r="V42" s="113">
        <f>IFERROR(INDEX(lifespans_all!V$2:V$56,MATCH($A42,lifespans_all!$A$2:$A$56,0))*INDEX(SR_mission_minutes!V$2:V$43,MATCH($A42,SR_mission_minutes!$A$2:$A$43)),"-")</f>
        <v>0</v>
      </c>
    </row>
    <row r="43" spans="1:22" x14ac:dyDescent="0.25">
      <c r="A43" s="35" t="s">
        <v>55</v>
      </c>
      <c r="B43" s="35" t="s">
        <v>57</v>
      </c>
      <c r="C43" s="113">
        <f>IFERROR(INDEX(lifespans_all!C$2:C$56,MATCH($A43,lifespans_all!$A$2:$A$56,0))*INDEX(SR_mission_minutes!C$2:C$43,MATCH($A43,SR_mission_minutes!$A$2:$A$43)),"-")</f>
        <v>33739.333333333336</v>
      </c>
      <c r="D43" s="113">
        <f>IFERROR(INDEX(lifespans_all!D$2:D$56,MATCH($A43,lifespans_all!$A$2:$A$56,0))*INDEX(SR_mission_minutes!D$2:D$43,MATCH($A43,SR_mission_minutes!$A$2:$A$43)),"-")</f>
        <v>33739.333333333336</v>
      </c>
      <c r="E43" s="113">
        <f>IFERROR(INDEX(lifespans_all!E$2:E$56,MATCH($A43,lifespans_all!$A$2:$A$56,0))*INDEX(SR_mission_minutes!E$2:E$43,MATCH($A43,SR_mission_minutes!$A$2:$A$43)),"-")</f>
        <v>33739.333333333336</v>
      </c>
      <c r="F43" s="113">
        <f>IFERROR(INDEX(lifespans_all!F$2:F$56,MATCH($A43,lifespans_all!$A$2:$A$56,0))*INDEX(SR_mission_minutes!F$2:F$43,MATCH($A43,SR_mission_minutes!$A$2:$A$43)),"-")</f>
        <v>33739.333333333336</v>
      </c>
      <c r="G43" s="113">
        <f>IFERROR(INDEX(lifespans_all!G$2:G$56,MATCH($A43,lifespans_all!$A$2:$A$56,0))*INDEX(SR_mission_minutes!G$2:G$43,MATCH($A43,SR_mission_minutes!$A$2:$A$43)),"-")</f>
        <v>0</v>
      </c>
      <c r="H43" s="113">
        <f>IFERROR(INDEX(lifespans_all!H$2:H$56,MATCH($A43,lifespans_all!$A$2:$A$56,0))*INDEX(SR_mission_minutes!H$2:H$43,MATCH($A43,SR_mission_minutes!$A$2:$A$43)),"-")</f>
        <v>0</v>
      </c>
      <c r="I43" s="113">
        <f>IFERROR(INDEX(lifespans_all!I$2:I$56,MATCH($A43,lifespans_all!$A$2:$A$56,0))*INDEX(SR_mission_minutes!I$2:I$43,MATCH($A43,SR_mission_minutes!$A$2:$A$43)),"-")</f>
        <v>0</v>
      </c>
      <c r="J43" s="113">
        <f>IFERROR(INDEX(lifespans_all!J$2:J$56,MATCH($A43,lifespans_all!$A$2:$A$56,0))*INDEX(SR_mission_minutes!J$2:J$43,MATCH($A43,SR_mission_minutes!$A$2:$A$43)),"-")</f>
        <v>0</v>
      </c>
      <c r="K43" s="113">
        <f>IFERROR(INDEX(lifespans_all!K$2:K$56,MATCH($A43,lifespans_all!$A$2:$A$56,0))*INDEX(SR_mission_minutes!K$2:K$43,MATCH($A43,SR_mission_minutes!$A$2:$A$43)),"-")</f>
        <v>0</v>
      </c>
      <c r="L43" s="113">
        <f>IFERROR(INDEX(lifespans_all!L$2:L$56,MATCH($A43,lifespans_all!$A$2:$A$56,0))*INDEX(SR_mission_minutes!L$2:L$43,MATCH($A43,SR_mission_minutes!$A$2:$A$43)),"-")</f>
        <v>0</v>
      </c>
      <c r="M43" s="113">
        <f>IFERROR(INDEX(lifespans_all!M$2:M$56,MATCH($A43,lifespans_all!$A$2:$A$56,0))*INDEX(SR_mission_minutes!M$2:M$43,MATCH($A43,SR_mission_minutes!$A$2:$A$43)),"-")</f>
        <v>0</v>
      </c>
      <c r="N43" s="113">
        <f>IFERROR(INDEX(lifespans_all!N$2:N$56,MATCH($A43,lifespans_all!$A$2:$A$56,0))*INDEX(SR_mission_minutes!N$2:N$43,MATCH($A43,SR_mission_minutes!$A$2:$A$43)),"-")</f>
        <v>0</v>
      </c>
      <c r="O43" s="113">
        <f>IFERROR(INDEX(lifespans_all!O$2:O$56,MATCH($A43,lifespans_all!$A$2:$A$56,0))*INDEX(SR_mission_minutes!O$2:O$43,MATCH($A43,SR_mission_minutes!$A$2:$A$43)),"-")</f>
        <v>0</v>
      </c>
      <c r="P43" s="113">
        <f>IFERROR(INDEX(lifespans_all!P$2:P$56,MATCH($A43,lifespans_all!$A$2:$A$56,0))*INDEX(SR_mission_minutes!P$2:P$43,MATCH($A43,SR_mission_minutes!$A$2:$A$43)),"-")</f>
        <v>0</v>
      </c>
      <c r="Q43" s="113">
        <f>IFERROR(INDEX(lifespans_all!Q$2:Q$56,MATCH($A43,lifespans_all!$A$2:$A$56,0))*INDEX(SR_mission_minutes!Q$2:Q$43,MATCH($A43,SR_mission_minutes!$A$2:$A$43)),"-")</f>
        <v>0</v>
      </c>
      <c r="R43" s="113">
        <f>IFERROR(INDEX(lifespans_all!R$2:R$56,MATCH($A43,lifespans_all!$A$2:$A$56,0))*INDEX(SR_mission_minutes!R$2:R$43,MATCH($A43,SR_mission_minutes!$A$2:$A$43)),"-")</f>
        <v>0</v>
      </c>
      <c r="S43" s="113">
        <f>IFERROR(INDEX(lifespans_all!S$2:S$56,MATCH($A43,lifespans_all!$A$2:$A$56,0))*INDEX(SR_mission_minutes!S$2:S$43,MATCH($A43,SR_mission_minutes!$A$2:$A$43)),"-")</f>
        <v>0</v>
      </c>
      <c r="T43" s="113">
        <f>IFERROR(INDEX(lifespans_all!T$2:T$56,MATCH($A43,lifespans_all!$A$2:$A$56,0))*INDEX(SR_mission_minutes!T$2:T$43,MATCH($A43,SR_mission_minutes!$A$2:$A$43)),"-")</f>
        <v>0</v>
      </c>
      <c r="U43" s="113">
        <f>IFERROR(INDEX(lifespans_all!U$2:U$56,MATCH($A43,lifespans_all!$A$2:$A$56,0))*INDEX(SR_mission_minutes!U$2:U$43,MATCH($A43,SR_mission_minutes!$A$2:$A$43)),"-")</f>
        <v>0</v>
      </c>
      <c r="V43" s="113">
        <f>IFERROR(INDEX(lifespans_all!V$2:V$56,MATCH($A43,lifespans_all!$A$2:$A$56,0))*INDEX(SR_mission_minutes!V$2:V$43,MATCH($A43,SR_mission_minutes!$A$2:$A$43)),"-")</f>
        <v>0</v>
      </c>
    </row>
    <row r="44" spans="1:22" x14ac:dyDescent="0.25">
      <c r="A44" s="27" t="s">
        <v>104</v>
      </c>
      <c r="B44" s="26" t="s">
        <v>59</v>
      </c>
      <c r="C44" s="113">
        <f ca="1">IFERROR((INDEX(lifespans_all!C$49:C$56,MATCH($B44,lifespans_all!$B$49:$B$56,0))*SR_mission_minutes!C44)*POWER(1+(Settings!$C$123/100),C$1-2021),"-")</f>
        <v>-45951.600000000006</v>
      </c>
      <c r="D44" s="113">
        <f ca="1">IFERROR((INDEX(lifespans_all!D$49:D$56,MATCH($B44,lifespans_all!$B$49:$B$56,0))*SR_mission_minutes!D44)*POWER(1+(Settings!$C$123/100),D$1-2021),"-")</f>
        <v>-93741.26400000001</v>
      </c>
      <c r="E44" s="113">
        <f ca="1">IFERROR((INDEX(lifespans_all!E$49:E$56,MATCH($B44,lifespans_all!$B$49:$B$56,0))*SR_mission_minutes!E44)*POWER(1+(Settings!$C$123/100),E$1-2021),"-")</f>
        <v>-143424.13392000002</v>
      </c>
      <c r="F44" s="113">
        <f ca="1">IFERROR((INDEX(lifespans_all!F$49:F$56,MATCH($B44,lifespans_all!$B$49:$B$56,0))*SR_mission_minutes!F44)*POWER(1+(Settings!$C$123/100),F$1-2021),"-")</f>
        <v>-195056.82213120002</v>
      </c>
      <c r="G44" s="113">
        <f ca="1">IFERROR((INDEX(lifespans_all!G$49:G$56,MATCH($B44,lifespans_all!$B$49:$B$56,0))*SR_mission_minutes!G44)*POWER(1+(Settings!$C$123/100),G$1-2021),"-")</f>
        <v>-248697.44821728001</v>
      </c>
      <c r="H44" s="113">
        <f ca="1">IFERROR((INDEX(lifespans_all!H$49:H$56,MATCH($B44,lifespans_all!$B$49:$B$56,0))*SR_mission_minutes!H44)*POWER(1+(Settings!$C$123/100),H$1-2021),"-")</f>
        <v>-304405.67661795072</v>
      </c>
      <c r="I44" s="113">
        <f ca="1">IFERROR((INDEX(lifespans_all!I$49:I$56,MATCH($B44,lifespans_all!$B$49:$B$56,0))*SR_mission_minutes!I44)*POWER(1+(Settings!$C$123/100),I$1-2021),"-")</f>
        <v>-362242.75517536135</v>
      </c>
      <c r="J44" s="113">
        <f ca="1">IFERROR((INDEX(lifespans_all!J$49:J$56,MATCH($B44,lifespans_all!$B$49:$B$56,0))*SR_mission_minutes!J44)*POWER(1+(Settings!$C$123/100),J$1-2021),"-")</f>
        <v>-422271.55460442114</v>
      </c>
      <c r="K44" s="113">
        <f ca="1">IFERROR((INDEX(lifespans_all!K$49:K$56,MATCH($B44,lifespans_all!$B$49:$B$56,0))*SR_mission_minutes!K44)*POWER(1+(Settings!$C$123/100),K$1-2021),"-")</f>
        <v>-484556.60890857328</v>
      </c>
      <c r="L44" s="113">
        <f ca="1">IFERROR((INDEX(lifespans_all!L$49:L$56,MATCH($B44,lifespans_all!$B$49:$B$56,0))*SR_mission_minutes!L44)*POWER(1+(Settings!$C$123/100),L$1-2021),"-")</f>
        <v>-549164.15676304977</v>
      </c>
      <c r="M44" s="113">
        <f ca="1">IFERROR((INDEX(lifespans_all!M$49:M$56,MATCH($B44,lifespans_all!$B$49:$B$56,0))*SR_mission_minutes!M44)*POWER(1+(Settings!$C$123/100),M$1-2021),"-")</f>
        <v>-280073.71994915535</v>
      </c>
      <c r="N44" s="113">
        <f ca="1">IFERROR((INDEX(lifespans_all!N$49:N$56,MATCH($B44,lifespans_all!$B$49:$B$56,0))*SR_mission_minutes!N44)*POWER(1+(Settings!$C$123/100),N$1-2021),"-")</f>
        <v>-285675.19434813841</v>
      </c>
      <c r="O44" s="113">
        <f ca="1">IFERROR((INDEX(lifespans_all!O$49:O$56,MATCH($B44,lifespans_all!$B$49:$B$56,0))*SR_mission_minutes!O44)*POWER(1+(Settings!$C$123/100),O$1-2021),"-")</f>
        <v>-291388.69823510118</v>
      </c>
      <c r="P44" s="113">
        <f ca="1">IFERROR((INDEX(lifespans_all!P$49:P$56,MATCH($B44,lifespans_all!$B$49:$B$56,0))*SR_mission_minutes!P44)*POWER(1+(Settings!$C$123/100),P$1-2021),"-")</f>
        <v>-297216.47219980322</v>
      </c>
      <c r="Q44" s="113">
        <f ca="1">IFERROR((INDEX(lifespans_all!Q$49:Q$56,MATCH($B44,lifespans_all!$B$49:$B$56,0))*SR_mission_minutes!Q44)*POWER(1+(Settings!$C$123/100),Q$1-2021),"-")</f>
        <v>-303160.80164379929</v>
      </c>
      <c r="R44" s="113">
        <f ca="1">IFERROR((INDEX(lifespans_all!R$49:R$56,MATCH($B44,lifespans_all!$B$49:$B$56,0))*SR_mission_minutes!R44)*POWER(1+(Settings!$C$123/100),R$1-2021),"-")</f>
        <v>-309224.01767667523</v>
      </c>
      <c r="S44" s="113">
        <f ca="1">IFERROR((INDEX(lifespans_all!S$49:S$56,MATCH($B44,lifespans_all!$B$49:$B$56,0))*SR_mission_minutes!S44)*POWER(1+(Settings!$C$123/100),S$1-2021),"-")</f>
        <v>-315408.49803020875</v>
      </c>
      <c r="T44" s="113">
        <f ca="1">IFERROR((INDEX(lifespans_all!T$49:T$56,MATCH($B44,lifespans_all!$B$49:$B$56,0))*SR_mission_minutes!T44)*POWER(1+(Settings!$C$123/100),T$1-2021),"-")</f>
        <v>-321716.66799081297</v>
      </c>
      <c r="U44" s="113">
        <f ca="1">IFERROR((INDEX(lifespans_all!U$49:U$56,MATCH($B44,lifespans_all!$B$49:$B$56,0))*SR_mission_minutes!U44)*POWER(1+(Settings!$C$123/100),U$1-2021),"-")</f>
        <v>-328151.0013506292</v>
      </c>
      <c r="V44" s="113">
        <f ca="1">IFERROR((INDEX(lifespans_all!V$49:V$56,MATCH($B44,lifespans_all!$B$49:$B$56,0))*SR_mission_minutes!V44)*POWER(1+(Settings!$C$123/100),V$1-2021),"-")</f>
        <v>-334714.02137764177</v>
      </c>
    </row>
    <row r="45" spans="1:22" x14ac:dyDescent="0.25">
      <c r="A45" s="27" t="s">
        <v>104</v>
      </c>
      <c r="B45" s="26" t="s">
        <v>57</v>
      </c>
      <c r="C45" s="113">
        <f ca="1">IFERROR((INDEX(lifespans_all!C$49:C$56,MATCH($B45,lifespans_all!$B$49:$B$56,0))*SR_mission_minutes!C45)*POWER(1+(Settings!$C$123/100),C$1-2021),"-")</f>
        <v>166750.97222222222</v>
      </c>
      <c r="D45" s="113">
        <f ca="1">IFERROR((INDEX(lifespans_all!D$49:D$56,MATCH($B45,lifespans_all!$B$49:$B$56,0))*SR_mission_minutes!D45)*POWER(1+(Settings!$C$123/100),D$1-2021),"-")</f>
        <v>476240.77666666673</v>
      </c>
      <c r="E45" s="113">
        <f ca="1">IFERROR((INDEX(lifespans_all!E$49:E$56,MATCH($B45,lifespans_all!$B$49:$B$56,0))*SR_mission_minutes!E45)*POWER(1+(Settings!$C$123/100),E$1-2021),"-")</f>
        <v>728648.38829999999</v>
      </c>
      <c r="F45" s="113">
        <f ca="1">IFERROR((INDEX(lifespans_all!F$49:F$56,MATCH($B45,lifespans_all!$B$49:$B$56,0))*SR_mission_minutes!F45)*POWER(1+(Settings!$C$123/100),F$1-2021),"-")</f>
        <v>1061744.7943799999</v>
      </c>
      <c r="G45" s="113">
        <f ca="1">IFERROR((INDEX(lifespans_all!G$49:G$56,MATCH($B45,lifespans_all!$B$49:$B$56,0))*SR_mission_minutes!G45)*POWER(1+(Settings!$C$123/100),G$1-2021),"-")</f>
        <v>1480072.2433657199</v>
      </c>
      <c r="H45" s="113">
        <f ca="1">IFERROR((INDEX(lifespans_all!H$49:H$56,MATCH($B45,lifespans_all!$B$49:$B$56,0))*SR_mission_minutes!H45)*POWER(1+(Settings!$C$123/100),H$1-2021),"-")</f>
        <v>1914708.092393117</v>
      </c>
      <c r="I45" s="113">
        <f ca="1">IFERROR((INDEX(lifespans_all!I$49:I$56,MATCH($B45,lifespans_all!$B$49:$B$56,0))*SR_mission_minutes!I45)*POWER(1+(Settings!$C$123/100),I$1-2021),"-")</f>
        <v>2366137.3464842634</v>
      </c>
      <c r="J45" s="113">
        <f ca="1">IFERROR((INDEX(lifespans_all!J$49:J$56,MATCH($B45,lifespans_all!$B$49:$B$56,0))*SR_mission_minutes!J45)*POWER(1+(Settings!$C$123/100),J$1-2021),"-")</f>
        <v>2758240.106758798</v>
      </c>
      <c r="K45" s="113">
        <f ca="1">IFERROR((INDEX(lifespans_all!K$49:K$56,MATCH($B45,lifespans_all!$B$49:$B$56,0))*SR_mission_minutes!K45)*POWER(1+(Settings!$C$123/100),K$1-2021),"-")</f>
        <v>3008780.2497893893</v>
      </c>
      <c r="L45" s="113">
        <f ca="1">IFERROR((INDEX(lifespans_all!L$49:L$56,MATCH($B45,lifespans_all!$B$49:$B$56,0))*SR_mission_minutes!L45)*POWER(1+(Settings!$C$123/100),L$1-2021),"-")</f>
        <v>3268238.7024984998</v>
      </c>
      <c r="M45" s="113">
        <f ca="1">IFERROR((INDEX(lifespans_all!M$49:M$56,MATCH($B45,lifespans_all!$B$49:$B$56,0))*SR_mission_minutes!M45)*POWER(1+(Settings!$C$123/100),M$1-2021),"-")</f>
        <v>3333603.4765484701</v>
      </c>
      <c r="N45" s="113">
        <f ca="1">IFERROR((INDEX(lifespans_all!N$49:N$56,MATCH($B45,lifespans_all!$B$49:$B$56,0))*SR_mission_minutes!N45)*POWER(1+(Settings!$C$123/100),N$1-2021),"-")</f>
        <v>3400275.5460794386</v>
      </c>
      <c r="O45" s="113">
        <f ca="1">IFERROR((INDEX(lifespans_all!O$49:O$56,MATCH($B45,lifespans_all!$B$49:$B$56,0))*SR_mission_minutes!O45)*POWER(1+(Settings!$C$123/100),O$1-2021),"-")</f>
        <v>3468281.0570010282</v>
      </c>
      <c r="P45" s="113">
        <f ca="1">IFERROR((INDEX(lifespans_all!P$49:P$56,MATCH($B45,lifespans_all!$B$49:$B$56,0))*SR_mission_minutes!P45)*POWER(1+(Settings!$C$123/100),P$1-2021),"-")</f>
        <v>3537646.6781410486</v>
      </c>
      <c r="Q45" s="113">
        <f ca="1">IFERROR((INDEX(lifespans_all!Q$49:Q$56,MATCH($B45,lifespans_all!$B$49:$B$56,0))*SR_mission_minutes!Q45)*POWER(1+(Settings!$C$123/100),Q$1-2021),"-")</f>
        <v>3608399.6117038699</v>
      </c>
      <c r="R45" s="113">
        <f ca="1">IFERROR((INDEX(lifespans_all!R$49:R$56,MATCH($B45,lifespans_all!$B$49:$B$56,0))*SR_mission_minutes!R45)*POWER(1+(Settings!$C$123/100),R$1-2021),"-")</f>
        <v>3680567.6039379463</v>
      </c>
      <c r="S45" s="113">
        <f ca="1">IFERROR((INDEX(lifespans_all!S$49:S$56,MATCH($B45,lifespans_all!$B$49:$B$56,0))*SR_mission_minutes!S45)*POWER(1+(Settings!$C$123/100),S$1-2021),"-")</f>
        <v>3754178.9560167058</v>
      </c>
      <c r="T45" s="113">
        <f ca="1">IFERROR((INDEX(lifespans_all!T$49:T$56,MATCH($B45,lifespans_all!$B$49:$B$56,0))*SR_mission_minutes!T45)*POWER(1+(Settings!$C$123/100),T$1-2021),"-")</f>
        <v>3829262.5351370401</v>
      </c>
      <c r="U45" s="113">
        <f ca="1">IFERROR((INDEX(lifespans_all!U$49:U$56,MATCH($B45,lifespans_all!$B$49:$B$56,0))*SR_mission_minutes!U45)*POWER(1+(Settings!$C$123/100),U$1-2021),"-")</f>
        <v>3905847.7858397807</v>
      </c>
      <c r="V45" s="113">
        <f ca="1">IFERROR((INDEX(lifespans_all!V$49:V$56,MATCH($B45,lifespans_all!$B$49:$B$56,0))*SR_mission_minutes!V45)*POWER(1+(Settings!$C$123/100),V$1-2021),"-")</f>
        <v>3983964.741556576</v>
      </c>
    </row>
    <row r="46" spans="1:22" x14ac:dyDescent="0.25">
      <c r="A46" s="27" t="s">
        <v>104</v>
      </c>
      <c r="B46" s="26" t="s">
        <v>56</v>
      </c>
      <c r="C46" s="113">
        <f ca="1">IFERROR((INDEX(lifespans_all!C$49:C$56,MATCH($B46,lifespans_all!$B$49:$B$56,0))*SR_mission_minutes!C46)*POWER(1+(Settings!$C$123/100),C$1-2021),"-")</f>
        <v>-945.71428571428578</v>
      </c>
      <c r="D46" s="113">
        <f ca="1">IFERROR((INDEX(lifespans_all!D$49:D$56,MATCH($B46,lifespans_all!$B$49:$B$56,0))*SR_mission_minutes!D46)*POWER(1+(Settings!$C$123/100),D$1-2021),"-")</f>
        <v>-1929.257142857143</v>
      </c>
      <c r="E46" s="113">
        <f ca="1">IFERROR((INDEX(lifespans_all!E$49:E$56,MATCH($B46,lifespans_all!$B$49:$B$56,0))*SR_mission_minutes!E46)*POWER(1+(Settings!$C$123/100),E$1-2021),"-")</f>
        <v>6887.4479999999994</v>
      </c>
      <c r="F46" s="113">
        <f ca="1">IFERROR((INDEX(lifespans_all!F$49:F$56,MATCH($B46,lifespans_all!$B$49:$B$56,0))*SR_mission_minutes!F46)*POWER(1+(Settings!$C$123/100),F$1-2021),"-")</f>
        <v>6021.5973942857136</v>
      </c>
      <c r="G46" s="113">
        <f ca="1">IFERROR((INDEX(lifespans_all!G$49:G$56,MATCH($B46,lifespans_all!$B$49:$B$56,0))*SR_mission_minutes!G46)*POWER(1+(Settings!$C$123/100),G$1-2021),"-")</f>
        <v>5118.3577851428572</v>
      </c>
      <c r="H46" s="113">
        <f ca="1">IFERROR((INDEX(lifespans_all!H$49:H$56,MATCH($B46,lifespans_all!$B$49:$B$56,0))*SR_mission_minutes!H46)*POWER(1+(Settings!$C$123/100),H$1-2021),"-")</f>
        <v>4176.5799526765713</v>
      </c>
      <c r="I46" s="113">
        <f ca="1">IFERROR((INDEX(lifespans_all!I$49:I$56,MATCH($B46,lifespans_all!$B$49:$B$56,0))*SR_mission_minutes!I46)*POWER(1+(Settings!$C$123/100),I$1-2021),"-")</f>
        <v>3195.0836637975776</v>
      </c>
      <c r="J46" s="113">
        <f ca="1">IFERROR((INDEX(lifespans_all!J$49:J$56,MATCH($B46,lifespans_all!$B$49:$B$56,0))*SR_mission_minutes!J46)*POWER(1+(Settings!$C$123/100),J$1-2021),"-")</f>
        <v>2172.6568913823526</v>
      </c>
      <c r="K46" s="113">
        <f ca="1">IFERROR((INDEX(lifespans_all!K$49:K$56,MATCH($B46,lifespans_all!$B$49:$B$56,0))*SR_mission_minutes!K46)*POWER(1+(Settings!$C$123/100),K$1-2021),"-")</f>
        <v>1108.0550146050007</v>
      </c>
      <c r="L46" s="113">
        <f ca="1">IFERROR((INDEX(lifespans_all!L$49:L$56,MATCH($B46,lifespans_all!$B$49:$B$56,0))*SR_mission_minutes!L46)*POWER(1+(Settings!$C$123/100),L$1-2021),"-")</f>
        <v>0</v>
      </c>
      <c r="M46" s="113">
        <f ca="1">IFERROR((INDEX(lifespans_all!M$49:M$56,MATCH($B46,lifespans_all!$B$49:$B$56,0))*SR_mission_minutes!M46)*POWER(1+(Settings!$C$123/100),M$1-2021),"-")</f>
        <v>0</v>
      </c>
      <c r="N46" s="113">
        <f ca="1">IFERROR((INDEX(lifespans_all!N$49:N$56,MATCH($B46,lifespans_all!$B$49:$B$56,0))*SR_mission_minutes!N46)*POWER(1+(Settings!$C$123/100),N$1-2021),"-")</f>
        <v>0</v>
      </c>
      <c r="O46" s="113">
        <f ca="1">IFERROR((INDEX(lifespans_all!O$49:O$56,MATCH($B46,lifespans_all!$B$49:$B$56,0))*SR_mission_minutes!O46)*POWER(1+(Settings!$C$123/100),O$1-2021),"-")</f>
        <v>0</v>
      </c>
      <c r="P46" s="113">
        <f ca="1">IFERROR((INDEX(lifespans_all!P$49:P$56,MATCH($B46,lifespans_all!$B$49:$B$56,0))*SR_mission_minutes!P46)*POWER(1+(Settings!$C$123/100),P$1-2021),"-")</f>
        <v>0</v>
      </c>
      <c r="Q46" s="113">
        <f ca="1">IFERROR((INDEX(lifespans_all!Q$49:Q$56,MATCH($B46,lifespans_all!$B$49:$B$56,0))*SR_mission_minutes!Q46)*POWER(1+(Settings!$C$123/100),Q$1-2021),"-")</f>
        <v>0</v>
      </c>
      <c r="R46" s="113">
        <f ca="1">IFERROR((INDEX(lifespans_all!R$49:R$56,MATCH($B46,lifespans_all!$B$49:$B$56,0))*SR_mission_minutes!R46)*POWER(1+(Settings!$C$123/100),R$1-2021),"-")</f>
        <v>0</v>
      </c>
      <c r="S46" s="113">
        <f ca="1">IFERROR((INDEX(lifespans_all!S$49:S$56,MATCH($B46,lifespans_all!$B$49:$B$56,0))*SR_mission_minutes!S46)*POWER(1+(Settings!$C$123/100),S$1-2021),"-")</f>
        <v>0</v>
      </c>
      <c r="T46" s="113">
        <f ca="1">IFERROR((INDEX(lifespans_all!T$49:T$56,MATCH($B46,lifespans_all!$B$49:$B$56,0))*SR_mission_minutes!T46)*POWER(1+(Settings!$C$123/100),T$1-2021),"-")</f>
        <v>0</v>
      </c>
      <c r="U46" s="113">
        <f ca="1">IFERROR((INDEX(lifespans_all!U$49:U$56,MATCH($B46,lifespans_all!$B$49:$B$56,0))*SR_mission_minutes!U46)*POWER(1+(Settings!$C$123/100),U$1-2021),"-")</f>
        <v>0</v>
      </c>
      <c r="V46" s="113">
        <f ca="1">IFERROR((INDEX(lifespans_all!V$49:V$56,MATCH($B46,lifespans_all!$B$49:$B$56,0))*SR_mission_minutes!V46)*POWER(1+(Settings!$C$123/100),V$1-2021),"-")</f>
        <v>0</v>
      </c>
    </row>
    <row r="47" spans="1:22" x14ac:dyDescent="0.25">
      <c r="A47" s="27" t="s">
        <v>104</v>
      </c>
      <c r="B47" s="26" t="s">
        <v>96</v>
      </c>
      <c r="C47" s="113" t="str">
        <f ca="1">IFERROR((INDEX(lifespans_all!C$49:C$56,MATCH($B47,lifespans_all!$B$49:$B$56,0))*SR_mission_minutes!C47)*POWER(1+(Settings!$C$123/100),C$1-2021),"-")</f>
        <v>-</v>
      </c>
      <c r="D47" s="113" t="str">
        <f ca="1">IFERROR((INDEX(lifespans_all!D$49:D$56,MATCH($B47,lifespans_all!$B$49:$B$56,0))*SR_mission_minutes!D47)*POWER(1+(Settings!$C$123/100),D$1-2021),"-")</f>
        <v>-</v>
      </c>
      <c r="E47" s="113" t="str">
        <f ca="1">IFERROR((INDEX(lifespans_all!E$49:E$56,MATCH($B47,lifespans_all!$B$49:$B$56,0))*SR_mission_minutes!E47)*POWER(1+(Settings!$C$123/100),E$1-2021),"-")</f>
        <v>-</v>
      </c>
      <c r="F47" s="113" t="str">
        <f ca="1">IFERROR((INDEX(lifespans_all!F$49:F$56,MATCH($B47,lifespans_all!$B$49:$B$56,0))*SR_mission_minutes!F47)*POWER(1+(Settings!$C$123/100),F$1-2021),"-")</f>
        <v>-</v>
      </c>
      <c r="G47" s="113" t="str">
        <f ca="1">IFERROR((INDEX(lifespans_all!G$49:G$56,MATCH($B47,lifespans_all!$B$49:$B$56,0))*SR_mission_minutes!G47)*POWER(1+(Settings!$C$123/100),G$1-2021),"-")</f>
        <v>-</v>
      </c>
      <c r="H47" s="113" t="str">
        <f ca="1">IFERROR((INDEX(lifespans_all!H$49:H$56,MATCH($B47,lifespans_all!$B$49:$B$56,0))*SR_mission_minutes!H47)*POWER(1+(Settings!$C$123/100),H$1-2021),"-")</f>
        <v>-</v>
      </c>
      <c r="I47" s="113" t="str">
        <f ca="1">IFERROR((INDEX(lifespans_all!I$49:I$56,MATCH($B47,lifespans_all!$B$49:$B$56,0))*SR_mission_minutes!I47)*POWER(1+(Settings!$C$123/100),I$1-2021),"-")</f>
        <v>-</v>
      </c>
      <c r="J47" s="113" t="str">
        <f ca="1">IFERROR((INDEX(lifespans_all!J$49:J$56,MATCH($B47,lifespans_all!$B$49:$B$56,0))*SR_mission_minutes!J47)*POWER(1+(Settings!$C$123/100),J$1-2021),"-")</f>
        <v>-</v>
      </c>
      <c r="K47" s="113" t="str">
        <f ca="1">IFERROR((INDEX(lifespans_all!K$49:K$56,MATCH($B47,lifespans_all!$B$49:$B$56,0))*SR_mission_minutes!K47)*POWER(1+(Settings!$C$123/100),K$1-2021),"-")</f>
        <v>-</v>
      </c>
      <c r="L47" s="113" t="str">
        <f ca="1">IFERROR((INDEX(lifespans_all!L$49:L$56,MATCH($B47,lifespans_all!$B$49:$B$56,0))*SR_mission_minutes!L47)*POWER(1+(Settings!$C$123/100),L$1-2021),"-")</f>
        <v>-</v>
      </c>
      <c r="M47" s="113" t="str">
        <f ca="1">IFERROR((INDEX(lifespans_all!M$49:M$56,MATCH($B47,lifespans_all!$B$49:$B$56,0))*SR_mission_minutes!M47)*POWER(1+(Settings!$C$123/100),M$1-2021),"-")</f>
        <v>-</v>
      </c>
      <c r="N47" s="113" t="str">
        <f ca="1">IFERROR((INDEX(lifespans_all!N$49:N$56,MATCH($B47,lifespans_all!$B$49:$B$56,0))*SR_mission_minutes!N47)*POWER(1+(Settings!$C$123/100),N$1-2021),"-")</f>
        <v>-</v>
      </c>
      <c r="O47" s="113" t="str">
        <f ca="1">IFERROR((INDEX(lifespans_all!O$49:O$56,MATCH($B47,lifespans_all!$B$49:$B$56,0))*SR_mission_minutes!O47)*POWER(1+(Settings!$C$123/100),O$1-2021),"-")</f>
        <v>-</v>
      </c>
      <c r="P47" s="113" t="str">
        <f ca="1">IFERROR((INDEX(lifespans_all!P$49:P$56,MATCH($B47,lifespans_all!$B$49:$B$56,0))*SR_mission_minutes!P47)*POWER(1+(Settings!$C$123/100),P$1-2021),"-")</f>
        <v>-</v>
      </c>
      <c r="Q47" s="113" t="str">
        <f ca="1">IFERROR((INDEX(lifespans_all!Q$49:Q$56,MATCH($B47,lifespans_all!$B$49:$B$56,0))*SR_mission_minutes!Q47)*POWER(1+(Settings!$C$123/100),Q$1-2021),"-")</f>
        <v>-</v>
      </c>
      <c r="R47" s="113" t="str">
        <f ca="1">IFERROR((INDEX(lifespans_all!R$49:R$56,MATCH($B47,lifespans_all!$B$49:$B$56,0))*SR_mission_minutes!R47)*POWER(1+(Settings!$C$123/100),R$1-2021),"-")</f>
        <v>-</v>
      </c>
      <c r="S47" s="113" t="str">
        <f ca="1">IFERROR((INDEX(lifespans_all!S$49:S$56,MATCH($B47,lifespans_all!$B$49:$B$56,0))*SR_mission_minutes!S47)*POWER(1+(Settings!$C$123/100),S$1-2021),"-")</f>
        <v>-</v>
      </c>
      <c r="T47" s="113" t="str">
        <f ca="1">IFERROR((INDEX(lifespans_all!T$49:T$56,MATCH($B47,lifespans_all!$B$49:$B$56,0))*SR_mission_minutes!T47)*POWER(1+(Settings!$C$123/100),T$1-2021),"-")</f>
        <v>-</v>
      </c>
      <c r="U47" s="113" t="str">
        <f ca="1">IFERROR((INDEX(lifespans_all!U$49:U$56,MATCH($B47,lifespans_all!$B$49:$B$56,0))*SR_mission_minutes!U47)*POWER(1+(Settings!$C$123/100),U$1-2021),"-")</f>
        <v>-</v>
      </c>
      <c r="V47" s="113" t="str">
        <f ca="1">IFERROR((INDEX(lifespans_all!V$49:V$56,MATCH($B47,lifespans_all!$B$49:$B$56,0))*SR_mission_minutes!V47)*POWER(1+(Settings!$C$123/100),V$1-2021),"-")</f>
        <v>-</v>
      </c>
    </row>
    <row r="48" spans="1:22" x14ac:dyDescent="0.25">
      <c r="A48" s="27" t="s">
        <v>104</v>
      </c>
      <c r="B48" s="26" t="s">
        <v>60</v>
      </c>
      <c r="C48" s="113">
        <f ca="1">IFERROR((INDEX(lifespans_all!C$49:C$56,MATCH($B48,lifespans_all!$B$49:$B$56,0))*SR_mission_minutes!C48)*POWER(1+(Settings!$C$123/100),C$1-2021),"-")</f>
        <v>-46.050000000000004</v>
      </c>
      <c r="D48" s="113">
        <f ca="1">IFERROR((INDEX(lifespans_all!D$49:D$56,MATCH($B48,lifespans_all!$B$49:$B$56,0))*SR_mission_minutes!D48)*POWER(1+(Settings!$C$123/100),D$1-2021),"-")</f>
        <v>-93.942000000000007</v>
      </c>
      <c r="E48" s="113">
        <f ca="1">IFERROR((INDEX(lifespans_all!E$49:E$56,MATCH($B48,lifespans_all!$B$49:$B$56,0))*SR_mission_minutes!E48)*POWER(1+(Settings!$C$123/100),E$1-2021),"-")</f>
        <v>-143.73126000000002</v>
      </c>
      <c r="F48" s="113">
        <f ca="1">IFERROR((INDEX(lifespans_all!F$49:F$56,MATCH($B48,lifespans_all!$B$49:$B$56,0))*SR_mission_minutes!F48)*POWER(1+(Settings!$C$123/100),F$1-2021),"-")</f>
        <v>-195.47451359999999</v>
      </c>
      <c r="G48" s="113">
        <f ca="1">IFERROR((INDEX(lifespans_all!G$49:G$56,MATCH($B48,lifespans_all!$B$49:$B$56,0))*SR_mission_minutes!G48)*POWER(1+(Settings!$C$123/100),G$1-2021),"-")</f>
        <v>249.23000483999999</v>
      </c>
      <c r="H48" s="113">
        <f ca="1">IFERROR((INDEX(lifespans_all!H$49:H$56,MATCH($B48,lifespans_all!$B$49:$B$56,0))*SR_mission_minutes!H48)*POWER(1+(Settings!$C$123/100),H$1-2021),"-")</f>
        <v>203.37168394944001</v>
      </c>
      <c r="I48" s="113">
        <f ca="1">IFERROR((INDEX(lifespans_all!I$49:I$56,MATCH($B48,lifespans_all!$B$49:$B$56,0))*SR_mission_minutes!I48)*POWER(1+(Settings!$C$123/100),I$1-2021),"-")</f>
        <v>155.57933822132165</v>
      </c>
      <c r="J48" s="113">
        <f ca="1">IFERROR((INDEX(lifespans_all!J$49:J$56,MATCH($B48,lifespans_all!$B$49:$B$56,0))*SR_mission_minutes!J48)*POWER(1+(Settings!$C$123/100),J$1-2021),"-")</f>
        <v>105.79394999049872</v>
      </c>
      <c r="K48" s="113">
        <f ca="1">IFERROR((INDEX(lifespans_all!K$49:K$56,MATCH($B48,lifespans_all!$B$49:$B$56,0))*SR_mission_minutes!K48)*POWER(1+(Settings!$C$123/100),K$1-2021),"-")</f>
        <v>53.954914495154377</v>
      </c>
      <c r="L48" s="113">
        <f ca="1">IFERROR((INDEX(lifespans_all!L$49:L$56,MATCH($B48,lifespans_all!$B$49:$B$56,0))*SR_mission_minutes!L48)*POWER(1+(Settings!$C$123/100),L$1-2021),"-")</f>
        <v>0</v>
      </c>
      <c r="M48" s="113">
        <f ca="1">IFERROR((INDEX(lifespans_all!M$49:M$56,MATCH($B48,lifespans_all!$B$49:$B$56,0))*SR_mission_minutes!M48)*POWER(1+(Settings!$C$123/100),M$1-2021),"-")</f>
        <v>0</v>
      </c>
      <c r="N48" s="113">
        <f ca="1">IFERROR((INDEX(lifespans_all!N$49:N$56,MATCH($B48,lifespans_all!$B$49:$B$56,0))*SR_mission_minutes!N48)*POWER(1+(Settings!$C$123/100),N$1-2021),"-")</f>
        <v>0</v>
      </c>
      <c r="O48" s="113">
        <f ca="1">IFERROR((INDEX(lifespans_all!O$49:O$56,MATCH($B48,lifespans_all!$B$49:$B$56,0))*SR_mission_minutes!O48)*POWER(1+(Settings!$C$123/100),O$1-2021),"-")</f>
        <v>0</v>
      </c>
      <c r="P48" s="113">
        <f ca="1">IFERROR((INDEX(lifespans_all!P$49:P$56,MATCH($B48,lifespans_all!$B$49:$B$56,0))*SR_mission_minutes!P48)*POWER(1+(Settings!$C$123/100),P$1-2021),"-")</f>
        <v>0</v>
      </c>
      <c r="Q48" s="113">
        <f ca="1">IFERROR((INDEX(lifespans_all!Q$49:Q$56,MATCH($B48,lifespans_all!$B$49:$B$56,0))*SR_mission_minutes!Q48)*POWER(1+(Settings!$C$123/100),Q$1-2021),"-")</f>
        <v>0</v>
      </c>
      <c r="R48" s="113">
        <f ca="1">IFERROR((INDEX(lifespans_all!R$49:R$56,MATCH($B48,lifespans_all!$B$49:$B$56,0))*SR_mission_minutes!R48)*POWER(1+(Settings!$C$123/100),R$1-2021),"-")</f>
        <v>0</v>
      </c>
      <c r="S48" s="113">
        <f ca="1">IFERROR((INDEX(lifespans_all!S$49:S$56,MATCH($B48,lifespans_all!$B$49:$B$56,0))*SR_mission_minutes!S48)*POWER(1+(Settings!$C$123/100),S$1-2021),"-")</f>
        <v>0</v>
      </c>
      <c r="T48" s="113">
        <f ca="1">IFERROR((INDEX(lifespans_all!T$49:T$56,MATCH($B48,lifespans_all!$B$49:$B$56,0))*SR_mission_minutes!T48)*POWER(1+(Settings!$C$123/100),T$1-2021),"-")</f>
        <v>0</v>
      </c>
      <c r="U48" s="113">
        <f ca="1">IFERROR((INDEX(lifespans_all!U$49:U$56,MATCH($B48,lifespans_all!$B$49:$B$56,0))*SR_mission_minutes!U48)*POWER(1+(Settings!$C$123/100),U$1-2021),"-")</f>
        <v>0</v>
      </c>
      <c r="V48" s="113">
        <f ca="1">IFERROR((INDEX(lifespans_all!V$49:V$56,MATCH($B48,lifespans_all!$B$49:$B$56,0))*SR_mission_minutes!V48)*POWER(1+(Settings!$C$123/100),V$1-2021),"-")</f>
        <v>0</v>
      </c>
    </row>
    <row r="49" spans="1:22" x14ac:dyDescent="0.25">
      <c r="A49" s="27" t="s">
        <v>104</v>
      </c>
      <c r="B49" s="26" t="s">
        <v>97</v>
      </c>
      <c r="C49" s="113" t="str">
        <f ca="1">IFERROR((INDEX(lifespans_all!C$49:C$56,MATCH($B49,lifespans_all!$B$49:$B$56,0))*SR_mission_minutes!C49)*POWER(1+(Settings!$C$123/100),C$1-2021),"-")</f>
        <v>-</v>
      </c>
      <c r="D49" s="113" t="str">
        <f ca="1">IFERROR((INDEX(lifespans_all!D$49:D$56,MATCH($B49,lifespans_all!$B$49:$B$56,0))*SR_mission_minutes!D49)*POWER(1+(Settings!$C$123/100),D$1-2021),"-")</f>
        <v>-</v>
      </c>
      <c r="E49" s="113" t="str">
        <f ca="1">IFERROR((INDEX(lifespans_all!E$49:E$56,MATCH($B49,lifespans_all!$B$49:$B$56,0))*SR_mission_minutes!E49)*POWER(1+(Settings!$C$123/100),E$1-2021),"-")</f>
        <v>-</v>
      </c>
      <c r="F49" s="113" t="str">
        <f ca="1">IFERROR((INDEX(lifespans_all!F$49:F$56,MATCH($B49,lifespans_all!$B$49:$B$56,0))*SR_mission_minutes!F49)*POWER(1+(Settings!$C$123/100),F$1-2021),"-")</f>
        <v>-</v>
      </c>
      <c r="G49" s="113" t="str">
        <f ca="1">IFERROR((INDEX(lifespans_all!G$49:G$56,MATCH($B49,lifespans_all!$B$49:$B$56,0))*SR_mission_minutes!G49)*POWER(1+(Settings!$C$123/100),G$1-2021),"-")</f>
        <v>-</v>
      </c>
      <c r="H49" s="113" t="str">
        <f ca="1">IFERROR((INDEX(lifespans_all!H$49:H$56,MATCH($B49,lifespans_all!$B$49:$B$56,0))*SR_mission_minutes!H49)*POWER(1+(Settings!$C$123/100),H$1-2021),"-")</f>
        <v>-</v>
      </c>
      <c r="I49" s="113" t="str">
        <f ca="1">IFERROR((INDEX(lifespans_all!I$49:I$56,MATCH($B49,lifespans_all!$B$49:$B$56,0))*SR_mission_minutes!I49)*POWER(1+(Settings!$C$123/100),I$1-2021),"-")</f>
        <v>-</v>
      </c>
      <c r="J49" s="113" t="str">
        <f ca="1">IFERROR((INDEX(lifespans_all!J$49:J$56,MATCH($B49,lifespans_all!$B$49:$B$56,0))*SR_mission_minutes!J49)*POWER(1+(Settings!$C$123/100),J$1-2021),"-")</f>
        <v>-</v>
      </c>
      <c r="K49" s="113" t="str">
        <f ca="1">IFERROR((INDEX(lifespans_all!K$49:K$56,MATCH($B49,lifespans_all!$B$49:$B$56,0))*SR_mission_minutes!K49)*POWER(1+(Settings!$C$123/100),K$1-2021),"-")</f>
        <v>-</v>
      </c>
      <c r="L49" s="113" t="str">
        <f ca="1">IFERROR((INDEX(lifespans_all!L$49:L$56,MATCH($B49,lifespans_all!$B$49:$B$56,0))*SR_mission_minutes!L49)*POWER(1+(Settings!$C$123/100),L$1-2021),"-")</f>
        <v>-</v>
      </c>
      <c r="M49" s="113" t="str">
        <f ca="1">IFERROR((INDEX(lifespans_all!M$49:M$56,MATCH($B49,lifespans_all!$B$49:$B$56,0))*SR_mission_minutes!M49)*POWER(1+(Settings!$C$123/100),M$1-2021),"-")</f>
        <v>-</v>
      </c>
      <c r="N49" s="113" t="str">
        <f ca="1">IFERROR((INDEX(lifespans_all!N$49:N$56,MATCH($B49,lifespans_all!$B$49:$B$56,0))*SR_mission_minutes!N49)*POWER(1+(Settings!$C$123/100),N$1-2021),"-")</f>
        <v>-</v>
      </c>
      <c r="O49" s="113" t="str">
        <f ca="1">IFERROR((INDEX(lifespans_all!O$49:O$56,MATCH($B49,lifespans_all!$B$49:$B$56,0))*SR_mission_minutes!O49)*POWER(1+(Settings!$C$123/100),O$1-2021),"-")</f>
        <v>-</v>
      </c>
      <c r="P49" s="113" t="str">
        <f ca="1">IFERROR((INDEX(lifespans_all!P$49:P$56,MATCH($B49,lifespans_all!$B$49:$B$56,0))*SR_mission_minutes!P49)*POWER(1+(Settings!$C$123/100),P$1-2021),"-")</f>
        <v>-</v>
      </c>
      <c r="Q49" s="113" t="str">
        <f ca="1">IFERROR((INDEX(lifespans_all!Q$49:Q$56,MATCH($B49,lifespans_all!$B$49:$B$56,0))*SR_mission_minutes!Q49)*POWER(1+(Settings!$C$123/100),Q$1-2021),"-")</f>
        <v>-</v>
      </c>
      <c r="R49" s="113" t="str">
        <f ca="1">IFERROR((INDEX(lifespans_all!R$49:R$56,MATCH($B49,lifespans_all!$B$49:$B$56,0))*SR_mission_minutes!R49)*POWER(1+(Settings!$C$123/100),R$1-2021),"-")</f>
        <v>-</v>
      </c>
      <c r="S49" s="113" t="str">
        <f ca="1">IFERROR((INDEX(lifespans_all!S$49:S$56,MATCH($B49,lifespans_all!$B$49:$B$56,0))*SR_mission_minutes!S49)*POWER(1+(Settings!$C$123/100),S$1-2021),"-")</f>
        <v>-</v>
      </c>
      <c r="T49" s="113" t="str">
        <f ca="1">IFERROR((INDEX(lifespans_all!T$49:T$56,MATCH($B49,lifespans_all!$B$49:$B$56,0))*SR_mission_minutes!T49)*POWER(1+(Settings!$C$123/100),T$1-2021),"-")</f>
        <v>-</v>
      </c>
      <c r="U49" s="113" t="str">
        <f ca="1">IFERROR((INDEX(lifespans_all!U$49:U$56,MATCH($B49,lifespans_all!$B$49:$B$56,0))*SR_mission_minutes!U49)*POWER(1+(Settings!$C$123/100),U$1-2021),"-")</f>
        <v>-</v>
      </c>
      <c r="V49" s="113" t="str">
        <f ca="1">IFERROR((INDEX(lifespans_all!V$49:V$56,MATCH($B49,lifespans_all!$B$49:$B$56,0))*SR_mission_minutes!V49)*POWER(1+(Settings!$C$123/100),V$1-2021),"-")</f>
        <v>-</v>
      </c>
    </row>
    <row r="50" spans="1:22" x14ac:dyDescent="0.25">
      <c r="A50" s="27" t="s">
        <v>104</v>
      </c>
      <c r="B50" s="26" t="s">
        <v>58</v>
      </c>
      <c r="C50" s="113" t="str">
        <f>IFERROR((INDEX(lifespans_all!C$49:C$56,MATCH($B50,lifespans_all!$B$49:$B$56,0))*SR_mission_minutes!C50)*POWER(1+(Settings!$C$123/100),C$1-2021),"-")</f>
        <v>-</v>
      </c>
      <c r="D50" s="113" t="str">
        <f>IFERROR((INDEX(lifespans_all!D$49:D$56,MATCH($B50,lifespans_all!$B$49:$B$56,0))*SR_mission_minutes!D50)*POWER(1+(Settings!$C$123/100),D$1-2021),"-")</f>
        <v>-</v>
      </c>
      <c r="E50" s="113" t="str">
        <f>IFERROR((INDEX(lifespans_all!E$49:E$56,MATCH($B50,lifespans_all!$B$49:$B$56,0))*SR_mission_minutes!E50)*POWER(1+(Settings!$C$123/100),E$1-2021),"-")</f>
        <v>-</v>
      </c>
      <c r="F50" s="113" t="str">
        <f>IFERROR((INDEX(lifespans_all!F$49:F$56,MATCH($B50,lifespans_all!$B$49:$B$56,0))*SR_mission_minutes!F50)*POWER(1+(Settings!$C$123/100),F$1-2021),"-")</f>
        <v>-</v>
      </c>
      <c r="G50" s="113" t="str">
        <f>IFERROR((INDEX(lifespans_all!G$49:G$56,MATCH($B50,lifespans_all!$B$49:$B$56,0))*SR_mission_minutes!G50)*POWER(1+(Settings!$C$123/100),G$1-2021),"-")</f>
        <v>-</v>
      </c>
      <c r="H50" s="113" t="str">
        <f>IFERROR((INDEX(lifespans_all!H$49:H$56,MATCH($B50,lifespans_all!$B$49:$B$56,0))*SR_mission_minutes!H50)*POWER(1+(Settings!$C$123/100),H$1-2021),"-")</f>
        <v>-</v>
      </c>
      <c r="I50" s="113" t="str">
        <f>IFERROR((INDEX(lifespans_all!I$49:I$56,MATCH($B50,lifespans_all!$B$49:$B$56,0))*SR_mission_minutes!I50)*POWER(1+(Settings!$C$123/100),I$1-2021),"-")</f>
        <v>-</v>
      </c>
      <c r="J50" s="113" t="str">
        <f>IFERROR((INDEX(lifespans_all!J$49:J$56,MATCH($B50,lifespans_all!$B$49:$B$56,0))*SR_mission_minutes!J50)*POWER(1+(Settings!$C$123/100),J$1-2021),"-")</f>
        <v>-</v>
      </c>
      <c r="K50" s="113" t="str">
        <f>IFERROR((INDEX(lifespans_all!K$49:K$56,MATCH($B50,lifespans_all!$B$49:$B$56,0))*SR_mission_minutes!K50)*POWER(1+(Settings!$C$123/100),K$1-2021),"-")</f>
        <v>-</v>
      </c>
      <c r="L50" s="113" t="str">
        <f>IFERROR((INDEX(lifespans_all!L$49:L$56,MATCH($B50,lifespans_all!$B$49:$B$56,0))*SR_mission_minutes!L50)*POWER(1+(Settings!$C$123/100),L$1-2021),"-")</f>
        <v>-</v>
      </c>
      <c r="M50" s="113" t="str">
        <f>IFERROR((INDEX(lifespans_all!M$49:M$56,MATCH($B50,lifespans_all!$B$49:$B$56,0))*SR_mission_minutes!M50)*POWER(1+(Settings!$C$123/100),M$1-2021),"-")</f>
        <v>-</v>
      </c>
      <c r="N50" s="113" t="str">
        <f>IFERROR((INDEX(lifespans_all!N$49:N$56,MATCH($B50,lifespans_all!$B$49:$B$56,0))*SR_mission_minutes!N50)*POWER(1+(Settings!$C$123/100),N$1-2021),"-")</f>
        <v>-</v>
      </c>
      <c r="O50" s="113" t="str">
        <f>IFERROR((INDEX(lifespans_all!O$49:O$56,MATCH($B50,lifespans_all!$B$49:$B$56,0))*SR_mission_minutes!O50)*POWER(1+(Settings!$C$123/100),O$1-2021),"-")</f>
        <v>-</v>
      </c>
      <c r="P50" s="113" t="str">
        <f>IFERROR((INDEX(lifespans_all!P$49:P$56,MATCH($B50,lifespans_all!$B$49:$B$56,0))*SR_mission_minutes!P50)*POWER(1+(Settings!$C$123/100),P$1-2021),"-")</f>
        <v>-</v>
      </c>
      <c r="Q50" s="113" t="str">
        <f>IFERROR((INDEX(lifespans_all!Q$49:Q$56,MATCH($B50,lifespans_all!$B$49:$B$56,0))*SR_mission_minutes!Q50)*POWER(1+(Settings!$C$123/100),Q$1-2021),"-")</f>
        <v>-</v>
      </c>
      <c r="R50" s="113" t="str">
        <f>IFERROR((INDEX(lifespans_all!R$49:R$56,MATCH($B50,lifespans_all!$B$49:$B$56,0))*SR_mission_minutes!R50)*POWER(1+(Settings!$C$123/100),R$1-2021),"-")</f>
        <v>-</v>
      </c>
      <c r="S50" s="113" t="str">
        <f>IFERROR((INDEX(lifespans_all!S$49:S$56,MATCH($B50,lifespans_all!$B$49:$B$56,0))*SR_mission_minutes!S50)*POWER(1+(Settings!$C$123/100),S$1-2021),"-")</f>
        <v>-</v>
      </c>
      <c r="T50" s="113" t="str">
        <f>IFERROR((INDEX(lifespans_all!T$49:T$56,MATCH($B50,lifespans_all!$B$49:$B$56,0))*SR_mission_minutes!T50)*POWER(1+(Settings!$C$123/100),T$1-2021),"-")</f>
        <v>-</v>
      </c>
      <c r="U50" s="113" t="str">
        <f>IFERROR((INDEX(lifespans_all!U$49:U$56,MATCH($B50,lifespans_all!$B$49:$B$56,0))*SR_mission_minutes!U50)*POWER(1+(Settings!$C$123/100),U$1-2021),"-")</f>
        <v>-</v>
      </c>
      <c r="V50" s="113" t="str">
        <f>IFERROR((INDEX(lifespans_all!V$49:V$56,MATCH($B50,lifespans_all!$B$49:$B$56,0))*SR_mission_minutes!V50)*POWER(1+(Settings!$C$123/100),V$1-2021),"-")</f>
        <v>-</v>
      </c>
    </row>
    <row r="51" spans="1:22" x14ac:dyDescent="0.25">
      <c r="A51" s="27" t="s">
        <v>104</v>
      </c>
      <c r="B51" s="26" t="s">
        <v>61</v>
      </c>
      <c r="C51" s="113">
        <f ca="1">IFERROR((INDEX(lifespans_all!C$49:C$56,MATCH($B51,lifespans_all!$B$49:$B$56,0))*SR_mission_minutes!C51)*POWER(1+(Settings!$C$123/100),C$1-2021),"-")</f>
        <v>-10121.800000000001</v>
      </c>
      <c r="D51" s="113">
        <f ca="1">IFERROR((INDEX(lifespans_all!D$49:D$56,MATCH($B51,lifespans_all!$B$49:$B$56,0))*SR_mission_minutes!D51)*POWER(1+(Settings!$C$123/100),D$1-2021),"-")</f>
        <v>13765.648000000003</v>
      </c>
      <c r="E51" s="113">
        <f ca="1">IFERROR((INDEX(lifespans_all!E$49:E$56,MATCH($B51,lifespans_all!$B$49:$B$56,0))*SR_mission_minutes!E51)*POWER(1+(Settings!$C$123/100),E$1-2021),"-")</f>
        <v>3510.2402400000033</v>
      </c>
      <c r="F51" s="113">
        <f ca="1">IFERROR((INDEX(lifespans_all!F$49:F$56,MATCH($B51,lifespans_all!$B$49:$B$56,0))*SR_mission_minutes!F51)*POWER(1+(Settings!$C$123/100),F$1-2021),"-")</f>
        <v>-7160.8900895999986</v>
      </c>
      <c r="G51" s="113">
        <f ca="1">IFERROR((INDEX(lifespans_all!G$49:G$56,MATCH($B51,lifespans_all!$B$49:$B$56,0))*SR_mission_minutes!G51)*POWER(1+(Settings!$C$123/100),G$1-2021),"-")</f>
        <v>-18260.269728480002</v>
      </c>
      <c r="H51" s="113">
        <f ca="1">IFERROR((INDEX(lifespans_all!H$49:H$56,MATCH($B51,lifespans_all!$B$49:$B$56,0))*SR_mission_minutes!H51)*POWER(1+(Settings!$C$123/100),H$1-2021),"-")</f>
        <v>7450.1900492198392</v>
      </c>
      <c r="I51" s="113">
        <f ca="1">IFERROR((INDEX(lifespans_all!I$49:I$56,MATCH($B51,lifespans_all!$B$49:$B$56,0))*SR_mission_minutes!I51)*POWER(1+(Settings!$C$123/100),I$1-2021),"-")</f>
        <v>-3799.5969251021224</v>
      </c>
      <c r="J51" s="113">
        <f ca="1">IFERROR((INDEX(lifespans_all!J$49:J$56,MATCH($B51,lifespans_all!$B$49:$B$56,0))*SR_mission_minutes!J51)*POWER(1+(Settings!$C$123/100),J$1-2021),"-")</f>
        <v>-15502.355454416638</v>
      </c>
      <c r="K51" s="113">
        <f ca="1">IFERROR((INDEX(lifespans_all!K$49:K$56,MATCH($B51,lifespans_all!$B$49:$B$56,0))*SR_mission_minutes!K51)*POWER(1+(Settings!$C$123/100),K$1-2021),"-")</f>
        <v>-27671.704486133698</v>
      </c>
      <c r="L51" s="113">
        <f ca="1">IFERROR((INDEX(lifespans_all!L$49:L$56,MATCH($B51,lifespans_all!$B$49:$B$56,0))*SR_mission_minutes!L51)*POWER(1+(Settings!$C$123/100),L$1-2021),"-")</f>
        <v>-40321.626536937671</v>
      </c>
      <c r="M51" s="113">
        <f ca="1">IFERROR((INDEX(lifespans_all!M$49:M$56,MATCH($B51,lifespans_all!$B$49:$B$56,0))*SR_mission_minutes!M51)*POWER(1+(Settings!$C$123/100),M$1-2021),"-")</f>
        <v>-41128.059067676426</v>
      </c>
      <c r="N51" s="113">
        <f ca="1">IFERROR((INDEX(lifespans_all!N$49:N$56,MATCH($B51,lifespans_all!$B$49:$B$56,0))*SR_mission_minutes!N51)*POWER(1+(Settings!$C$123/100),N$1-2021),"-")</f>
        <v>-41950.620249029947</v>
      </c>
      <c r="O51" s="113">
        <f ca="1">IFERROR((INDEX(lifespans_all!O$49:O$56,MATCH($B51,lifespans_all!$B$49:$B$56,0))*SR_mission_minutes!O51)*POWER(1+(Settings!$C$123/100),O$1-2021),"-")</f>
        <v>-42789.632654010551</v>
      </c>
      <c r="P51" s="113">
        <f ca="1">IFERROR((INDEX(lifespans_all!P$49:P$56,MATCH($B51,lifespans_all!$B$49:$B$56,0))*SR_mission_minutes!P51)*POWER(1+(Settings!$C$123/100),P$1-2021),"-")</f>
        <v>-43645.425307090765</v>
      </c>
      <c r="Q51" s="113">
        <f ca="1">IFERROR((INDEX(lifespans_all!Q$49:Q$56,MATCH($B51,lifespans_all!$B$49:$B$56,0))*SR_mission_minutes!Q51)*POWER(1+(Settings!$C$123/100),Q$1-2021),"-")</f>
        <v>-44518.333813232581</v>
      </c>
      <c r="R51" s="113">
        <f ca="1">IFERROR((INDEX(lifespans_all!R$49:R$56,MATCH($B51,lifespans_all!$B$49:$B$56,0))*SR_mission_minutes!R51)*POWER(1+(Settings!$C$123/100),R$1-2021),"-")</f>
        <v>-45408.70048949722</v>
      </c>
      <c r="S51" s="113">
        <f ca="1">IFERROR((INDEX(lifespans_all!S$49:S$56,MATCH($B51,lifespans_all!$B$49:$B$56,0))*SR_mission_minutes!S51)*POWER(1+(Settings!$C$123/100),S$1-2021),"-")</f>
        <v>-46316.874499287173</v>
      </c>
      <c r="T51" s="113">
        <f ca="1">IFERROR((INDEX(lifespans_all!T$49:T$56,MATCH($B51,lifespans_all!$B$49:$B$56,0))*SR_mission_minutes!T51)*POWER(1+(Settings!$C$123/100),T$1-2021),"-")</f>
        <v>-47243.211989272917</v>
      </c>
      <c r="U51" s="113">
        <f ca="1">IFERROR((INDEX(lifespans_all!U$49:U$56,MATCH($B51,lifespans_all!$B$49:$B$56,0))*SR_mission_minutes!U51)*POWER(1+(Settings!$C$123/100),U$1-2021),"-")</f>
        <v>-48188.076229058373</v>
      </c>
      <c r="V51" s="113">
        <f ca="1">IFERROR((INDEX(lifespans_all!V$49:V$56,MATCH($B51,lifespans_all!$B$49:$B$56,0))*SR_mission_minutes!V51)*POWER(1+(Settings!$C$123/100),V$1-2021),"-")</f>
        <v>-49151.837753639542</v>
      </c>
    </row>
    <row r="52" spans="1:22" x14ac:dyDescent="0.25">
      <c r="A52" s="53"/>
      <c r="B52" s="53"/>
      <c r="C52" s="126"/>
      <c r="D52" s="3"/>
      <c r="E52" s="3"/>
      <c r="F52" s="3"/>
      <c r="G52" s="3"/>
      <c r="H52" s="3"/>
      <c r="I52" s="3"/>
      <c r="J52" s="3"/>
      <c r="K52" s="3"/>
      <c r="L52" s="3"/>
      <c r="M52" s="3"/>
      <c r="N52" s="3"/>
      <c r="O52" s="3"/>
      <c r="P52" s="3"/>
      <c r="Q52" s="3"/>
      <c r="R52" s="3"/>
      <c r="S52" s="3"/>
      <c r="T52" s="3"/>
      <c r="U52" s="3"/>
      <c r="V52" s="3"/>
    </row>
    <row r="53" spans="1:22" x14ac:dyDescent="0.25">
      <c r="A53" s="53"/>
      <c r="B53" s="53"/>
      <c r="C53" s="28">
        <f t="shared" ref="C53:U53" ca="1" si="0">SUM(C2:C51)</f>
        <v>1785800.7206349208</v>
      </c>
      <c r="D53" s="28">
        <f t="shared" ca="1" si="0"/>
        <v>1836516.374222222</v>
      </c>
      <c r="E53" s="28">
        <f t="shared" ca="1" si="0"/>
        <v>2030659.7669155556</v>
      </c>
      <c r="F53" s="28">
        <f t="shared" ca="1" si="0"/>
        <v>2167133.9828176633</v>
      </c>
      <c r="G53" s="28">
        <f t="shared" ca="1" si="0"/>
        <v>2350368.2798766098</v>
      </c>
      <c r="H53" s="28">
        <f t="shared" ca="1" si="0"/>
        <v>2520178.2241276791</v>
      </c>
      <c r="I53" s="28">
        <f t="shared" ca="1" si="0"/>
        <v>2701390.1573858187</v>
      </c>
      <c r="J53" s="28">
        <f t="shared" ca="1" si="0"/>
        <v>2887288.3697635555</v>
      </c>
      <c r="K53" s="28">
        <f t="shared" ca="1" si="0"/>
        <v>3062257.6685460052</v>
      </c>
      <c r="L53" s="28">
        <f t="shared" ca="1" si="0"/>
        <v>3243296.6414207346</v>
      </c>
      <c r="M53" s="28">
        <f t="shared" ca="1" si="0"/>
        <v>3462066.4197538607</v>
      </c>
      <c r="N53" s="28">
        <f t="shared" ca="1" si="0"/>
        <v>3522314.4537044922</v>
      </c>
      <c r="O53" s="28">
        <f t="shared" ca="1" si="0"/>
        <v>3583767.4483341388</v>
      </c>
      <c r="P53" s="28">
        <f t="shared" ca="1" si="0"/>
        <v>3646449.502856377</v>
      </c>
      <c r="Q53" s="28">
        <f t="shared" ca="1" si="0"/>
        <v>3710385.1984690605</v>
      </c>
      <c r="R53" s="28">
        <f t="shared" ca="1" si="0"/>
        <v>3775599.6079939962</v>
      </c>
      <c r="S53" s="28">
        <f t="shared" ca="1" si="0"/>
        <v>3842118.3057094323</v>
      </c>
      <c r="T53" s="28">
        <f t="shared" ca="1" si="0"/>
        <v>3909967.3773791767</v>
      </c>
      <c r="U53" s="28">
        <f t="shared" ca="1" si="0"/>
        <v>3979173.4304823154</v>
      </c>
      <c r="V53" s="28">
        <f ca="1">SUM(V2:V51)</f>
        <v>4049763.6046475167</v>
      </c>
    </row>
    <row r="54" spans="1:22" ht="14.4" thickBot="1" x14ac:dyDescent="0.3">
      <c r="B54" s="3" t="s">
        <v>8</v>
      </c>
      <c r="C54" s="29"/>
      <c r="D54" s="29"/>
      <c r="E54" s="29"/>
      <c r="F54" s="29"/>
      <c r="G54" s="29"/>
      <c r="H54" s="29"/>
      <c r="I54" s="29"/>
      <c r="J54" s="29"/>
      <c r="K54" s="29"/>
      <c r="L54" s="3"/>
      <c r="M54" s="3"/>
      <c r="N54" s="29"/>
      <c r="O54" s="29"/>
      <c r="P54" s="29"/>
      <c r="Q54" s="29"/>
      <c r="R54" s="29"/>
      <c r="S54" s="29"/>
      <c r="T54" s="29"/>
      <c r="U54" s="29"/>
      <c r="V54" s="29"/>
    </row>
    <row r="55" spans="1:22" x14ac:dyDescent="0.25">
      <c r="B55" s="62" t="s">
        <v>98</v>
      </c>
      <c r="C55" s="83">
        <v>2021</v>
      </c>
      <c r="D55" s="84">
        <v>2022</v>
      </c>
      <c r="E55" s="83">
        <v>2023</v>
      </c>
      <c r="F55" s="84">
        <v>2024</v>
      </c>
      <c r="G55" s="83">
        <v>2025</v>
      </c>
      <c r="H55" s="84">
        <v>2026</v>
      </c>
      <c r="I55" s="83">
        <v>2027</v>
      </c>
      <c r="J55" s="84">
        <v>2028</v>
      </c>
      <c r="K55" s="83">
        <v>2029</v>
      </c>
      <c r="L55" s="84">
        <v>2030</v>
      </c>
      <c r="M55" s="83">
        <v>2031</v>
      </c>
      <c r="N55" s="84">
        <v>2032</v>
      </c>
      <c r="O55" s="83">
        <v>2033</v>
      </c>
      <c r="P55" s="84">
        <v>2034</v>
      </c>
      <c r="Q55" s="83">
        <v>2035</v>
      </c>
      <c r="R55" s="84">
        <v>2036</v>
      </c>
      <c r="S55" s="83">
        <v>2037</v>
      </c>
      <c r="T55" s="84">
        <v>2038</v>
      </c>
      <c r="U55" s="83">
        <v>2039</v>
      </c>
      <c r="V55" s="84">
        <v>2040</v>
      </c>
    </row>
    <row r="56" spans="1:22" x14ac:dyDescent="0.25">
      <c r="B56" s="39" t="s">
        <v>59</v>
      </c>
      <c r="C56" s="86">
        <f ca="1">SUMIF($B2:$B51,$B56,C$2:C$51)</f>
        <v>413564.4</v>
      </c>
      <c r="D56" s="86">
        <f t="shared" ref="D56:G56" ca="1" si="1">SUMIF($B2:$B51,$B56,D$2:D$51)</f>
        <v>365774.73599999998</v>
      </c>
      <c r="E56" s="86">
        <f t="shared" ca="1" si="1"/>
        <v>316091.86607999995</v>
      </c>
      <c r="F56" s="86">
        <f t="shared" ca="1" si="1"/>
        <v>264459.1778688</v>
      </c>
      <c r="G56" s="86">
        <f t="shared" ca="1" si="1"/>
        <v>210818.55178271999</v>
      </c>
      <c r="H56" s="86">
        <f t="shared" ref="H56:V56" ca="1" si="2">SUMIF($B2:$B51,$B56,H$2:H$51)</f>
        <v>155110.32338204928</v>
      </c>
      <c r="I56" s="86">
        <f t="shared" ca="1" si="2"/>
        <v>97273.244824638648</v>
      </c>
      <c r="J56" s="86">
        <f t="shared" ca="1" si="2"/>
        <v>37244.445395578863</v>
      </c>
      <c r="K56" s="86">
        <f t="shared" ca="1" si="2"/>
        <v>-25040.608908573282</v>
      </c>
      <c r="L56" s="86">
        <f t="shared" ca="1" si="2"/>
        <v>-89648.156763049774</v>
      </c>
      <c r="M56" s="86">
        <f t="shared" ca="1" si="2"/>
        <v>64563.280050844653</v>
      </c>
      <c r="N56" s="86">
        <f t="shared" ca="1" si="2"/>
        <v>58961.805651861592</v>
      </c>
      <c r="O56" s="86">
        <f t="shared" ca="1" si="2"/>
        <v>53248.301764898817</v>
      </c>
      <c r="P56" s="86">
        <f t="shared" ca="1" si="2"/>
        <v>47420.527800196782</v>
      </c>
      <c r="Q56" s="86">
        <f t="shared" ca="1" si="2"/>
        <v>41476.198356200708</v>
      </c>
      <c r="R56" s="86">
        <f t="shared" ca="1" si="2"/>
        <v>35412.982323324773</v>
      </c>
      <c r="S56" s="86">
        <f t="shared" ca="1" si="2"/>
        <v>29228.50196979125</v>
      </c>
      <c r="T56" s="86">
        <f t="shared" ca="1" si="2"/>
        <v>22920.332009187026</v>
      </c>
      <c r="U56" s="86">
        <f t="shared" ca="1" si="2"/>
        <v>16485.998649370798</v>
      </c>
      <c r="V56" s="86">
        <f t="shared" ca="1" si="2"/>
        <v>9922.9786223582341</v>
      </c>
    </row>
    <row r="57" spans="1:22" x14ac:dyDescent="0.25">
      <c r="B57" s="39" t="s">
        <v>57</v>
      </c>
      <c r="C57" s="86">
        <f ca="1">SUMIF($B2:$B51,$B57,C$2:C$51)</f>
        <v>1267696.5277777778</v>
      </c>
      <c r="D57" s="86">
        <f t="shared" ref="D57:G57" ca="1" si="3">SUMIF($B2:$B51,$B57,D$2:D$51)</f>
        <v>1377085.1655555556</v>
      </c>
      <c r="E57" s="86">
        <f t="shared" ca="1" si="3"/>
        <v>1629492.7771888888</v>
      </c>
      <c r="F57" s="86">
        <f t="shared" ca="1" si="3"/>
        <v>1829188.4054911109</v>
      </c>
      <c r="G57" s="86">
        <f t="shared" ca="1" si="3"/>
        <v>2080375.7433657199</v>
      </c>
      <c r="H57" s="86">
        <f t="shared" ref="H57:V57" ca="1" si="4">SUMIF($B2:$B51,$B57,H$2:H$51)</f>
        <v>2314910.4257264505</v>
      </c>
      <c r="I57" s="86">
        <f t="shared" ca="1" si="4"/>
        <v>2566238.5131509299</v>
      </c>
      <c r="J57" s="86">
        <f t="shared" ca="1" si="4"/>
        <v>2824940.495647687</v>
      </c>
      <c r="K57" s="86">
        <f t="shared" ca="1" si="4"/>
        <v>3075480.6386782783</v>
      </c>
      <c r="L57" s="86">
        <f t="shared" ca="1" si="4"/>
        <v>3334939.0913873888</v>
      </c>
      <c r="M57" s="86">
        <f t="shared" ca="1" si="4"/>
        <v>3400303.8654373591</v>
      </c>
      <c r="N57" s="86">
        <f t="shared" ca="1" si="4"/>
        <v>3466975.9349683276</v>
      </c>
      <c r="O57" s="86">
        <f t="shared" ca="1" si="4"/>
        <v>3534981.4458899172</v>
      </c>
      <c r="P57" s="86">
        <f t="shared" ca="1" si="4"/>
        <v>3604347.0670299376</v>
      </c>
      <c r="Q57" s="86">
        <f t="shared" ca="1" si="4"/>
        <v>3675100.0005927589</v>
      </c>
      <c r="R57" s="86">
        <f t="shared" ca="1" si="4"/>
        <v>3747267.9928268353</v>
      </c>
      <c r="S57" s="86">
        <f t="shared" ca="1" si="4"/>
        <v>3820879.3449055948</v>
      </c>
      <c r="T57" s="86">
        <f t="shared" ca="1" si="4"/>
        <v>3895962.9240259291</v>
      </c>
      <c r="U57" s="86">
        <f t="shared" ca="1" si="4"/>
        <v>3972548.1747286697</v>
      </c>
      <c r="V57" s="86">
        <f t="shared" ca="1" si="4"/>
        <v>4050665.130445465</v>
      </c>
    </row>
    <row r="58" spans="1:22" x14ac:dyDescent="0.25">
      <c r="B58" s="39" t="s">
        <v>56</v>
      </c>
      <c r="C58" s="86">
        <f ca="1">SUMIF($B2:$B51,$B58,C$2:C$51)</f>
        <v>6147.1428571428569</v>
      </c>
      <c r="D58" s="86">
        <f t="shared" ref="D58:G58" ca="1" si="5">SUMIF($B2:$B51,$B58,D$2:D$51)</f>
        <v>5163.6000000000004</v>
      </c>
      <c r="E58" s="86">
        <f t="shared" ca="1" si="5"/>
        <v>6887.4479999999994</v>
      </c>
      <c r="F58" s="86">
        <f t="shared" ca="1" si="5"/>
        <v>6021.5973942857136</v>
      </c>
      <c r="G58" s="86">
        <f t="shared" ca="1" si="5"/>
        <v>5118.3577851428572</v>
      </c>
      <c r="H58" s="86">
        <f t="shared" ref="H58:V58" ca="1" si="6">SUMIF($B2:$B51,$B58,H$2:H$51)</f>
        <v>4176.5799526765713</v>
      </c>
      <c r="I58" s="86">
        <f t="shared" ca="1" si="6"/>
        <v>3195.0836637975776</v>
      </c>
      <c r="J58" s="86">
        <f t="shared" ca="1" si="6"/>
        <v>2172.6568913823526</v>
      </c>
      <c r="K58" s="86">
        <f t="shared" ca="1" si="6"/>
        <v>1108.0550146050007</v>
      </c>
      <c r="L58" s="86">
        <f t="shared" ca="1" si="6"/>
        <v>0</v>
      </c>
      <c r="M58" s="86">
        <f t="shared" ca="1" si="6"/>
        <v>0</v>
      </c>
      <c r="N58" s="86">
        <f t="shared" ca="1" si="6"/>
        <v>0</v>
      </c>
      <c r="O58" s="86">
        <f t="shared" ca="1" si="6"/>
        <v>0</v>
      </c>
      <c r="P58" s="86">
        <f t="shared" ca="1" si="6"/>
        <v>0</v>
      </c>
      <c r="Q58" s="86">
        <f t="shared" ca="1" si="6"/>
        <v>0</v>
      </c>
      <c r="R58" s="86">
        <f t="shared" ca="1" si="6"/>
        <v>0</v>
      </c>
      <c r="S58" s="86">
        <f t="shared" ca="1" si="6"/>
        <v>0</v>
      </c>
      <c r="T58" s="86">
        <f t="shared" ca="1" si="6"/>
        <v>0</v>
      </c>
      <c r="U58" s="86">
        <f t="shared" ca="1" si="6"/>
        <v>0</v>
      </c>
      <c r="V58" s="86">
        <f t="shared" ca="1" si="6"/>
        <v>0</v>
      </c>
    </row>
    <row r="59" spans="1:22" x14ac:dyDescent="0.25">
      <c r="B59" s="39" t="s">
        <v>96</v>
      </c>
      <c r="C59" s="86">
        <f ca="1">SUMIF($B2:$B51,$B59,C$2:C$51)</f>
        <v>0</v>
      </c>
      <c r="D59" s="86">
        <f t="shared" ref="D59:G59" ca="1" si="7">SUMIF($B2:$B51,$B59,D$2:D$51)</f>
        <v>0</v>
      </c>
      <c r="E59" s="86">
        <f t="shared" ca="1" si="7"/>
        <v>0</v>
      </c>
      <c r="F59" s="86">
        <f t="shared" ca="1" si="7"/>
        <v>0</v>
      </c>
      <c r="G59" s="86">
        <f t="shared" ca="1" si="7"/>
        <v>0</v>
      </c>
      <c r="H59" s="86">
        <f t="shared" ref="H59:V59" ca="1" si="8">SUMIF($B2:$B51,$B59,H$2:H$51)</f>
        <v>0</v>
      </c>
      <c r="I59" s="86">
        <f t="shared" ca="1" si="8"/>
        <v>0</v>
      </c>
      <c r="J59" s="86">
        <f t="shared" ca="1" si="8"/>
        <v>0</v>
      </c>
      <c r="K59" s="86">
        <f t="shared" ca="1" si="8"/>
        <v>0</v>
      </c>
      <c r="L59" s="86">
        <f t="shared" ca="1" si="8"/>
        <v>0</v>
      </c>
      <c r="M59" s="86">
        <f t="shared" ca="1" si="8"/>
        <v>0</v>
      </c>
      <c r="N59" s="86">
        <f t="shared" ca="1" si="8"/>
        <v>0</v>
      </c>
      <c r="O59" s="86">
        <f t="shared" ca="1" si="8"/>
        <v>0</v>
      </c>
      <c r="P59" s="86">
        <f t="shared" ca="1" si="8"/>
        <v>0</v>
      </c>
      <c r="Q59" s="86">
        <f t="shared" ca="1" si="8"/>
        <v>0</v>
      </c>
      <c r="R59" s="86">
        <f t="shared" ca="1" si="8"/>
        <v>0</v>
      </c>
      <c r="S59" s="86">
        <f t="shared" ca="1" si="8"/>
        <v>0</v>
      </c>
      <c r="T59" s="86">
        <f t="shared" ca="1" si="8"/>
        <v>0</v>
      </c>
      <c r="U59" s="86">
        <f t="shared" ca="1" si="8"/>
        <v>0</v>
      </c>
      <c r="V59" s="86">
        <f t="shared" ca="1" si="8"/>
        <v>0</v>
      </c>
    </row>
    <row r="60" spans="1:22" x14ac:dyDescent="0.25">
      <c r="B60" s="39" t="s">
        <v>60</v>
      </c>
      <c r="C60" s="86">
        <f ca="1">SUMIF($B2:$B51,$B60,C$2:C$51)</f>
        <v>414.45</v>
      </c>
      <c r="D60" s="86">
        <f t="shared" ref="D60:G60" ca="1" si="9">SUMIF($B2:$B51,$B60,D$2:D$51)</f>
        <v>366.55799999999999</v>
      </c>
      <c r="E60" s="86">
        <f t="shared" ca="1" si="9"/>
        <v>316.76873999999998</v>
      </c>
      <c r="F60" s="86">
        <f t="shared" ca="1" si="9"/>
        <v>265.02548639999998</v>
      </c>
      <c r="G60" s="86">
        <f t="shared" ca="1" si="9"/>
        <v>249.23000483999999</v>
      </c>
      <c r="H60" s="86">
        <f t="shared" ref="H60:V60" ca="1" si="10">SUMIF($B2:$B51,$B60,H$2:H$51)</f>
        <v>203.37168394944001</v>
      </c>
      <c r="I60" s="86">
        <f t="shared" ca="1" si="10"/>
        <v>155.57933822132165</v>
      </c>
      <c r="J60" s="86">
        <f t="shared" ca="1" si="10"/>
        <v>105.79394999049872</v>
      </c>
      <c r="K60" s="86">
        <f t="shared" ca="1" si="10"/>
        <v>53.954914495154377</v>
      </c>
      <c r="L60" s="86">
        <f t="shared" ca="1" si="10"/>
        <v>0</v>
      </c>
      <c r="M60" s="86">
        <f t="shared" ca="1" si="10"/>
        <v>0</v>
      </c>
      <c r="N60" s="86">
        <f t="shared" ca="1" si="10"/>
        <v>0</v>
      </c>
      <c r="O60" s="86">
        <f t="shared" ca="1" si="10"/>
        <v>0</v>
      </c>
      <c r="P60" s="86">
        <f t="shared" ca="1" si="10"/>
        <v>0</v>
      </c>
      <c r="Q60" s="86">
        <f t="shared" ca="1" si="10"/>
        <v>0</v>
      </c>
      <c r="R60" s="86">
        <f t="shared" ca="1" si="10"/>
        <v>0</v>
      </c>
      <c r="S60" s="86">
        <f t="shared" ca="1" si="10"/>
        <v>0</v>
      </c>
      <c r="T60" s="86">
        <f t="shared" ca="1" si="10"/>
        <v>0</v>
      </c>
      <c r="U60" s="86">
        <f t="shared" ca="1" si="10"/>
        <v>0</v>
      </c>
      <c r="V60" s="86">
        <f t="shared" ca="1" si="10"/>
        <v>0</v>
      </c>
    </row>
    <row r="61" spans="1:22" x14ac:dyDescent="0.25">
      <c r="B61" s="39" t="s">
        <v>97</v>
      </c>
      <c r="C61" s="86">
        <f ca="1">SUMIF($B2:$B51,$B61,C$2:C$51)</f>
        <v>0</v>
      </c>
      <c r="D61" s="86">
        <f t="shared" ref="D61:G61" ca="1" si="11">SUMIF($B2:$B51,$B61,D$2:D$51)</f>
        <v>0</v>
      </c>
      <c r="E61" s="86">
        <f t="shared" ca="1" si="11"/>
        <v>0</v>
      </c>
      <c r="F61" s="86">
        <f t="shared" ca="1" si="11"/>
        <v>0</v>
      </c>
      <c r="G61" s="86">
        <f t="shared" ca="1" si="11"/>
        <v>0</v>
      </c>
      <c r="H61" s="86">
        <f t="shared" ref="H61:V61" ca="1" si="12">SUMIF($B2:$B51,$B61,H$2:H$51)</f>
        <v>0</v>
      </c>
      <c r="I61" s="86">
        <f t="shared" ca="1" si="12"/>
        <v>0</v>
      </c>
      <c r="J61" s="86">
        <f t="shared" ca="1" si="12"/>
        <v>0</v>
      </c>
      <c r="K61" s="86">
        <f t="shared" ca="1" si="12"/>
        <v>0</v>
      </c>
      <c r="L61" s="86">
        <f t="shared" ca="1" si="12"/>
        <v>0</v>
      </c>
      <c r="M61" s="86">
        <f t="shared" ca="1" si="12"/>
        <v>0</v>
      </c>
      <c r="N61" s="86">
        <f t="shared" ca="1" si="12"/>
        <v>0</v>
      </c>
      <c r="O61" s="86">
        <f t="shared" ca="1" si="12"/>
        <v>0</v>
      </c>
      <c r="P61" s="86">
        <f t="shared" ca="1" si="12"/>
        <v>0</v>
      </c>
      <c r="Q61" s="86">
        <f t="shared" ca="1" si="12"/>
        <v>0</v>
      </c>
      <c r="R61" s="86">
        <f t="shared" ca="1" si="12"/>
        <v>0</v>
      </c>
      <c r="S61" s="86">
        <f t="shared" ca="1" si="12"/>
        <v>0</v>
      </c>
      <c r="T61" s="86">
        <f t="shared" ca="1" si="12"/>
        <v>0</v>
      </c>
      <c r="U61" s="86">
        <f t="shared" ca="1" si="12"/>
        <v>0</v>
      </c>
      <c r="V61" s="86">
        <f t="shared" ca="1" si="12"/>
        <v>0</v>
      </c>
    </row>
    <row r="62" spans="1:22" x14ac:dyDescent="0.25">
      <c r="B62" s="39" t="s">
        <v>58</v>
      </c>
      <c r="C62" s="86">
        <f>SUMIF($B2:$B51,$B62,C$2:C$51)</f>
        <v>6882</v>
      </c>
      <c r="D62" s="86">
        <f t="shared" ref="D62:G62" si="13">SUMIF($B2:$B51,$B62,D$2:D$51)</f>
        <v>6882</v>
      </c>
      <c r="E62" s="86">
        <f t="shared" si="13"/>
        <v>6882</v>
      </c>
      <c r="F62" s="86">
        <f t="shared" si="13"/>
        <v>6882</v>
      </c>
      <c r="G62" s="86">
        <f t="shared" si="13"/>
        <v>4588</v>
      </c>
      <c r="H62" s="86">
        <f t="shared" ref="H62:V62" si="14">SUMIF($B2:$B51,$B62,H$2:H$51)</f>
        <v>4588</v>
      </c>
      <c r="I62" s="86">
        <f t="shared" si="14"/>
        <v>4588</v>
      </c>
      <c r="J62" s="86">
        <f t="shared" si="14"/>
        <v>4588</v>
      </c>
      <c r="K62" s="86">
        <f t="shared" si="14"/>
        <v>4588</v>
      </c>
      <c r="L62" s="86">
        <f t="shared" si="14"/>
        <v>4588</v>
      </c>
      <c r="M62" s="86">
        <f t="shared" si="14"/>
        <v>4588</v>
      </c>
      <c r="N62" s="86">
        <f t="shared" si="14"/>
        <v>4588</v>
      </c>
      <c r="O62" s="86">
        <f t="shared" si="14"/>
        <v>4588</v>
      </c>
      <c r="P62" s="86">
        <f t="shared" si="14"/>
        <v>4588</v>
      </c>
      <c r="Q62" s="86">
        <f t="shared" si="14"/>
        <v>4588</v>
      </c>
      <c r="R62" s="86">
        <f t="shared" si="14"/>
        <v>4588</v>
      </c>
      <c r="S62" s="86">
        <f t="shared" si="14"/>
        <v>4588</v>
      </c>
      <c r="T62" s="86">
        <f t="shared" si="14"/>
        <v>4588</v>
      </c>
      <c r="U62" s="86">
        <f t="shared" si="14"/>
        <v>4588</v>
      </c>
      <c r="V62" s="86">
        <f t="shared" si="14"/>
        <v>4588</v>
      </c>
    </row>
    <row r="63" spans="1:22" ht="14.4" thickBot="1" x14ac:dyDescent="0.3">
      <c r="B63" s="45" t="s">
        <v>61</v>
      </c>
      <c r="C63" s="86">
        <f ca="1">SUMIF($B2:$B51,$B63,C$2:C$51)</f>
        <v>91096.2</v>
      </c>
      <c r="D63" s="86">
        <f t="shared" ref="D63:G63" ca="1" si="15">SUMIF($B2:$B51,$B63,D$2:D$51)</f>
        <v>81244.314666666673</v>
      </c>
      <c r="E63" s="86">
        <f t="shared" ca="1" si="15"/>
        <v>70988.906906666671</v>
      </c>
      <c r="F63" s="86">
        <f t="shared" ca="1" si="15"/>
        <v>60317.776577066674</v>
      </c>
      <c r="G63" s="86">
        <f t="shared" ca="1" si="15"/>
        <v>49218.39693818667</v>
      </c>
      <c r="H63" s="86">
        <f t="shared" ref="H63:V63" ca="1" si="16">SUMIF($B2:$B51,$B63,H$2:H$51)</f>
        <v>41189.523382553176</v>
      </c>
      <c r="I63" s="86">
        <f t="shared" ca="1" si="16"/>
        <v>29939.736408231212</v>
      </c>
      <c r="J63" s="86">
        <f t="shared" ca="1" si="16"/>
        <v>18236.977878916696</v>
      </c>
      <c r="K63" s="86">
        <f t="shared" ca="1" si="16"/>
        <v>6067.6288471996377</v>
      </c>
      <c r="L63" s="86">
        <f t="shared" ca="1" si="16"/>
        <v>-6582.2932036043348</v>
      </c>
      <c r="M63" s="86">
        <f t="shared" ca="1" si="16"/>
        <v>-7388.7257343430902</v>
      </c>
      <c r="N63" s="86">
        <f t="shared" ca="1" si="16"/>
        <v>-8211.2869156966117</v>
      </c>
      <c r="O63" s="86">
        <f t="shared" ca="1" si="16"/>
        <v>-9050.2993206772153</v>
      </c>
      <c r="P63" s="86">
        <f t="shared" ca="1" si="16"/>
        <v>-9906.0919737574295</v>
      </c>
      <c r="Q63" s="86">
        <f t="shared" ca="1" si="16"/>
        <v>-10779.000479899245</v>
      </c>
      <c r="R63" s="86">
        <f t="shared" ca="1" si="16"/>
        <v>-11669.367156163884</v>
      </c>
      <c r="S63" s="86">
        <f t="shared" ca="1" si="16"/>
        <v>-12577.541165953837</v>
      </c>
      <c r="T63" s="86">
        <f t="shared" ca="1" si="16"/>
        <v>-13503.878655939581</v>
      </c>
      <c r="U63" s="86">
        <f t="shared" ca="1" si="16"/>
        <v>-14448.742895725038</v>
      </c>
      <c r="V63" s="86">
        <f t="shared" ca="1" si="16"/>
        <v>-15412.504420306206</v>
      </c>
    </row>
    <row r="64" spans="1:22" x14ac:dyDescent="0.25">
      <c r="C64" s="29"/>
      <c r="D64" s="29"/>
      <c r="E64" s="29"/>
      <c r="F64" s="29"/>
      <c r="G64" s="29"/>
      <c r="H64" s="29"/>
      <c r="I64" s="29"/>
      <c r="J64" s="29"/>
      <c r="K64" s="29"/>
      <c r="L64" s="30"/>
      <c r="M64" s="29"/>
      <c r="N64" s="29"/>
      <c r="O64" s="29"/>
      <c r="P64" s="29"/>
      <c r="Q64" s="29"/>
      <c r="R64" s="29"/>
      <c r="S64" s="29"/>
      <c r="T64" s="29"/>
      <c r="U64" s="29"/>
      <c r="V64" s="29"/>
    </row>
    <row r="65" spans="1:22" x14ac:dyDescent="0.25">
      <c r="C65" s="29">
        <f ca="1">SUM(C56:C63)</f>
        <v>1785800.7206349208</v>
      </c>
      <c r="D65" s="29">
        <f t="shared" ref="D65:U65" ca="1" si="17">SUM(D56:D63)</f>
        <v>1836516.3742222222</v>
      </c>
      <c r="E65" s="29">
        <f t="shared" ca="1" si="17"/>
        <v>2030659.7669155556</v>
      </c>
      <c r="F65" s="29">
        <f t="shared" ca="1" si="17"/>
        <v>2167133.9828176629</v>
      </c>
      <c r="G65" s="29">
        <f t="shared" ca="1" si="17"/>
        <v>2350368.2798766093</v>
      </c>
      <c r="H65" s="29">
        <f t="shared" ca="1" si="17"/>
        <v>2520178.2241276796</v>
      </c>
      <c r="I65" s="29">
        <f t="shared" ca="1" si="17"/>
        <v>2701390.1573858187</v>
      </c>
      <c r="J65" s="29">
        <f t="shared" ca="1" si="17"/>
        <v>2887288.3697635555</v>
      </c>
      <c r="K65" s="29">
        <f t="shared" ca="1" si="17"/>
        <v>3062257.6685460052</v>
      </c>
      <c r="L65" s="30">
        <f t="shared" ca="1" si="17"/>
        <v>3243296.6414207346</v>
      </c>
      <c r="M65" s="29">
        <f t="shared" ca="1" si="17"/>
        <v>3462066.4197538602</v>
      </c>
      <c r="N65" s="29">
        <f t="shared" ca="1" si="17"/>
        <v>3522314.4537044927</v>
      </c>
      <c r="O65" s="29">
        <f t="shared" ca="1" si="17"/>
        <v>3583767.4483341388</v>
      </c>
      <c r="P65" s="29">
        <f t="shared" ca="1" si="17"/>
        <v>3646449.502856377</v>
      </c>
      <c r="Q65" s="29">
        <f t="shared" ca="1" si="17"/>
        <v>3710385.1984690605</v>
      </c>
      <c r="R65" s="29">
        <f t="shared" ca="1" si="17"/>
        <v>3775599.6079939962</v>
      </c>
      <c r="S65" s="29">
        <f t="shared" ca="1" si="17"/>
        <v>3842118.3057094323</v>
      </c>
      <c r="T65" s="29">
        <f t="shared" ca="1" si="17"/>
        <v>3909967.3773791767</v>
      </c>
      <c r="U65" s="29">
        <f t="shared" ca="1" si="17"/>
        <v>3979173.4304823154</v>
      </c>
      <c r="V65" s="29">
        <f ca="1">SUM(V56:V63)</f>
        <v>4049763.6046475172</v>
      </c>
    </row>
    <row r="66" spans="1:22" x14ac:dyDescent="0.25">
      <c r="C66" s="29"/>
      <c r="D66" s="29"/>
      <c r="E66" s="29"/>
      <c r="F66" s="29"/>
      <c r="G66" s="29"/>
      <c r="H66" s="29"/>
      <c r="I66" s="29"/>
      <c r="J66" s="29"/>
      <c r="K66" s="29"/>
      <c r="L66" s="30"/>
      <c r="M66" s="3"/>
      <c r="N66" s="29"/>
      <c r="O66" s="29"/>
      <c r="P66" s="29"/>
      <c r="Q66" s="29"/>
      <c r="R66" s="29"/>
      <c r="S66" s="29"/>
      <c r="T66" s="29"/>
      <c r="U66" s="29"/>
      <c r="V66" s="29"/>
    </row>
    <row r="67" spans="1:22" ht="14.4" thickBot="1" x14ac:dyDescent="0.3">
      <c r="B67" s="3" t="s">
        <v>8</v>
      </c>
      <c r="C67" s="29"/>
      <c r="D67" s="29"/>
      <c r="E67" s="29"/>
      <c r="F67" s="29"/>
      <c r="G67" s="29"/>
      <c r="H67" s="29"/>
      <c r="I67" s="29"/>
      <c r="J67" s="29"/>
      <c r="K67" s="29"/>
      <c r="L67" s="30"/>
      <c r="M67" s="3"/>
      <c r="N67" s="29"/>
      <c r="O67" s="29"/>
      <c r="P67" s="29"/>
      <c r="Q67" s="29"/>
      <c r="R67" s="29"/>
      <c r="S67" s="29"/>
      <c r="T67" s="29"/>
      <c r="U67" s="29"/>
      <c r="V67" s="29"/>
    </row>
    <row r="68" spans="1:22" x14ac:dyDescent="0.25">
      <c r="B68" s="62" t="s">
        <v>98</v>
      </c>
      <c r="C68" s="83">
        <v>2021</v>
      </c>
      <c r="D68" s="83">
        <v>2022</v>
      </c>
      <c r="E68" s="83">
        <v>2023</v>
      </c>
      <c r="F68" s="83">
        <v>2024</v>
      </c>
      <c r="G68" s="83">
        <v>2025</v>
      </c>
      <c r="H68" s="83">
        <v>2026</v>
      </c>
      <c r="I68" s="83">
        <v>2027</v>
      </c>
      <c r="J68" s="83">
        <v>2028</v>
      </c>
      <c r="K68" s="83">
        <v>2029</v>
      </c>
      <c r="L68" s="83">
        <v>2030</v>
      </c>
      <c r="M68" s="83">
        <v>2031</v>
      </c>
      <c r="N68" s="83">
        <v>2032</v>
      </c>
      <c r="O68" s="83">
        <v>2033</v>
      </c>
      <c r="P68" s="83">
        <v>2034</v>
      </c>
      <c r="Q68" s="83">
        <v>2035</v>
      </c>
      <c r="R68" s="83">
        <v>2036</v>
      </c>
      <c r="S68" s="83">
        <v>2037</v>
      </c>
      <c r="T68" s="83">
        <v>2038</v>
      </c>
      <c r="U68" s="83">
        <v>2039</v>
      </c>
      <c r="V68" s="83">
        <v>2040</v>
      </c>
    </row>
    <row r="69" spans="1:22" x14ac:dyDescent="0.25">
      <c r="B69" s="39" t="s">
        <v>111</v>
      </c>
      <c r="C69" s="31">
        <f>SUM(C2:C43)</f>
        <v>1676114.912698413</v>
      </c>
      <c r="D69" s="31">
        <f t="shared" ref="D69:V69" si="18">SUM(D2:D43)</f>
        <v>1442274.4126984125</v>
      </c>
      <c r="E69" s="31">
        <f t="shared" si="18"/>
        <v>1435181.5555555555</v>
      </c>
      <c r="F69" s="31">
        <f t="shared" si="18"/>
        <v>1301780.7777777778</v>
      </c>
      <c r="G69" s="31">
        <f t="shared" si="18"/>
        <v>1131886.1666666667</v>
      </c>
      <c r="H69" s="31">
        <f t="shared" si="18"/>
        <v>898045.66666666674</v>
      </c>
      <c r="I69" s="31">
        <f t="shared" si="18"/>
        <v>697944.49999999988</v>
      </c>
      <c r="J69" s="31">
        <f t="shared" si="18"/>
        <v>564543.72222222225</v>
      </c>
      <c r="K69" s="31">
        <f t="shared" si="18"/>
        <v>564543.72222222225</v>
      </c>
      <c r="L69" s="31">
        <f t="shared" si="18"/>
        <v>564543.72222222225</v>
      </c>
      <c r="M69" s="31">
        <f t="shared" si="18"/>
        <v>449664.72222222225</v>
      </c>
      <c r="N69" s="31">
        <f t="shared" si="18"/>
        <v>449664.72222222225</v>
      </c>
      <c r="O69" s="31">
        <f t="shared" si="18"/>
        <v>449664.72222222225</v>
      </c>
      <c r="P69" s="31">
        <f t="shared" si="18"/>
        <v>449664.72222222225</v>
      </c>
      <c r="Q69" s="31">
        <f t="shared" si="18"/>
        <v>449664.72222222225</v>
      </c>
      <c r="R69" s="31">
        <f t="shared" si="18"/>
        <v>449664.72222222225</v>
      </c>
      <c r="S69" s="31">
        <f t="shared" si="18"/>
        <v>449664.72222222225</v>
      </c>
      <c r="T69" s="31">
        <f t="shared" si="18"/>
        <v>449664.72222222225</v>
      </c>
      <c r="U69" s="31">
        <f t="shared" si="18"/>
        <v>449664.72222222225</v>
      </c>
      <c r="V69" s="31">
        <f t="shared" si="18"/>
        <v>449664.72222222225</v>
      </c>
    </row>
    <row r="70" spans="1:22" x14ac:dyDescent="0.25">
      <c r="B70" s="39" t="s">
        <v>112</v>
      </c>
      <c r="C70" s="31">
        <f ca="1">SUM(C44:C51)</f>
        <v>109685.80793650792</v>
      </c>
      <c r="D70" s="31">
        <f t="shared" ref="D70:V70" ca="1" si="19">SUM(D44:D51)</f>
        <v>394241.96152380959</v>
      </c>
      <c r="E70" s="31">
        <f t="shared" ca="1" si="19"/>
        <v>595478.21135999984</v>
      </c>
      <c r="F70" s="31">
        <f t="shared" ca="1" si="19"/>
        <v>865353.20503988559</v>
      </c>
      <c r="G70" s="31">
        <f t="shared" ca="1" si="19"/>
        <v>1218482.1132099431</v>
      </c>
      <c r="H70" s="31">
        <f t="shared" ca="1" si="19"/>
        <v>1622132.5574610122</v>
      </c>
      <c r="I70" s="31">
        <f t="shared" ca="1" si="19"/>
        <v>2003445.6573858187</v>
      </c>
      <c r="J70" s="31">
        <f t="shared" ca="1" si="19"/>
        <v>2322744.6475413335</v>
      </c>
      <c r="K70" s="31">
        <f t="shared" ca="1" si="19"/>
        <v>2497713.9463237831</v>
      </c>
      <c r="L70" s="31">
        <f t="shared" ca="1" si="19"/>
        <v>2678752.9191985121</v>
      </c>
      <c r="M70" s="31">
        <f t="shared" ca="1" si="19"/>
        <v>3012401.6975316382</v>
      </c>
      <c r="N70" s="31">
        <f t="shared" ca="1" si="19"/>
        <v>3072649.7314822702</v>
      </c>
      <c r="O70" s="31">
        <f t="shared" ca="1" si="19"/>
        <v>3134102.7261119168</v>
      </c>
      <c r="P70" s="31">
        <f t="shared" ca="1" si="19"/>
        <v>3196784.7806341546</v>
      </c>
      <c r="Q70" s="31">
        <f t="shared" ca="1" si="19"/>
        <v>3260720.4762468385</v>
      </c>
      <c r="R70" s="31">
        <f t="shared" ca="1" si="19"/>
        <v>3325934.8857717738</v>
      </c>
      <c r="S70" s="31">
        <f t="shared" ca="1" si="19"/>
        <v>3392453.5834872103</v>
      </c>
      <c r="T70" s="31">
        <f t="shared" ca="1" si="19"/>
        <v>3460302.6551569542</v>
      </c>
      <c r="U70" s="31">
        <f t="shared" ca="1" si="19"/>
        <v>3529508.7082600933</v>
      </c>
      <c r="V70" s="31">
        <f t="shared" ca="1" si="19"/>
        <v>3600098.8824252947</v>
      </c>
    </row>
    <row r="71" spans="1:22" x14ac:dyDescent="0.25">
      <c r="C71" s="3"/>
      <c r="D71" s="3"/>
      <c r="E71" s="3"/>
      <c r="F71" s="3"/>
      <c r="G71" s="3"/>
      <c r="H71" s="3"/>
      <c r="I71" s="3"/>
      <c r="J71" s="3"/>
      <c r="K71" s="3"/>
      <c r="L71" s="3"/>
      <c r="M71" s="3"/>
      <c r="N71" s="3"/>
      <c r="O71" s="3"/>
      <c r="P71" s="3"/>
      <c r="Q71" s="3"/>
      <c r="R71" s="3"/>
      <c r="S71" s="3"/>
      <c r="T71" s="3"/>
      <c r="U71" s="3"/>
      <c r="V71" s="3"/>
    </row>
    <row r="72" spans="1:22" x14ac:dyDescent="0.25">
      <c r="C72" s="28">
        <f ca="1">SUM(C69:C70)</f>
        <v>1785800.720634921</v>
      </c>
      <c r="D72" s="28">
        <f t="shared" ref="D72:V72" ca="1" si="20">SUM(D69:D70)</f>
        <v>1836516.3742222222</v>
      </c>
      <c r="E72" s="28">
        <f t="shared" ca="1" si="20"/>
        <v>2030659.7669155553</v>
      </c>
      <c r="F72" s="28">
        <f t="shared" ca="1" si="20"/>
        <v>2167133.9828176633</v>
      </c>
      <c r="G72" s="28">
        <f t="shared" ca="1" si="20"/>
        <v>2350368.2798766098</v>
      </c>
      <c r="H72" s="28">
        <f t="shared" ca="1" si="20"/>
        <v>2520178.2241276791</v>
      </c>
      <c r="I72" s="28">
        <f t="shared" ca="1" si="20"/>
        <v>2701390.1573858187</v>
      </c>
      <c r="J72" s="28">
        <f t="shared" ca="1" si="20"/>
        <v>2887288.3697635559</v>
      </c>
      <c r="K72" s="28">
        <f t="shared" ca="1" si="20"/>
        <v>3062257.6685460052</v>
      </c>
      <c r="L72" s="28">
        <f t="shared" ca="1" si="20"/>
        <v>3243296.6414207341</v>
      </c>
      <c r="M72" s="28">
        <f t="shared" ca="1" si="20"/>
        <v>3462066.4197538607</v>
      </c>
      <c r="N72" s="28">
        <f t="shared" ca="1" si="20"/>
        <v>3522314.4537044922</v>
      </c>
      <c r="O72" s="28">
        <f t="shared" ca="1" si="20"/>
        <v>3583767.4483341388</v>
      </c>
      <c r="P72" s="28">
        <f t="shared" ca="1" si="20"/>
        <v>3646449.5028563766</v>
      </c>
      <c r="Q72" s="28">
        <f t="shared" ca="1" si="20"/>
        <v>3710385.1984690605</v>
      </c>
      <c r="R72" s="28">
        <f t="shared" ca="1" si="20"/>
        <v>3775599.6079939958</v>
      </c>
      <c r="S72" s="28">
        <f t="shared" ca="1" si="20"/>
        <v>3842118.3057094328</v>
      </c>
      <c r="T72" s="28">
        <f t="shared" ca="1" si="20"/>
        <v>3909967.3773791762</v>
      </c>
      <c r="U72" s="28">
        <f t="shared" ca="1" si="20"/>
        <v>3979173.4304823158</v>
      </c>
      <c r="V72" s="28">
        <f t="shared" ca="1" si="20"/>
        <v>4049763.6046475172</v>
      </c>
    </row>
    <row r="73" spans="1:22" x14ac:dyDescent="0.25">
      <c r="C73" s="3"/>
      <c r="D73" s="3"/>
      <c r="E73" s="3"/>
      <c r="F73" s="3"/>
      <c r="G73" s="3"/>
      <c r="H73" s="3"/>
      <c r="I73" s="3"/>
      <c r="J73" s="3"/>
      <c r="K73" s="3"/>
      <c r="L73" s="3"/>
      <c r="M73" s="3"/>
      <c r="N73" s="3"/>
      <c r="O73" s="3"/>
      <c r="P73" s="3"/>
      <c r="Q73" s="3"/>
      <c r="R73" s="3"/>
      <c r="S73" s="3"/>
      <c r="T73" s="3"/>
      <c r="U73" s="3"/>
      <c r="V73" s="3"/>
    </row>
    <row r="74" spans="1:22" x14ac:dyDescent="0.25">
      <c r="A74" s="84" t="s">
        <v>32</v>
      </c>
      <c r="B74" s="84" t="s">
        <v>98</v>
      </c>
      <c r="C74" s="83">
        <v>2021</v>
      </c>
      <c r="D74" s="84">
        <v>2022</v>
      </c>
      <c r="E74" s="83">
        <v>2023</v>
      </c>
      <c r="F74" s="84">
        <v>2024</v>
      </c>
      <c r="G74" s="83">
        <v>2025</v>
      </c>
      <c r="H74" s="84">
        <v>2026</v>
      </c>
      <c r="I74" s="83">
        <v>2027</v>
      </c>
      <c r="J74" s="84">
        <v>2028</v>
      </c>
      <c r="K74" s="83">
        <v>2029</v>
      </c>
      <c r="L74" s="84">
        <v>2030</v>
      </c>
      <c r="M74" s="83">
        <v>2031</v>
      </c>
      <c r="N74" s="84">
        <v>2032</v>
      </c>
      <c r="O74" s="83">
        <v>2033</v>
      </c>
      <c r="P74" s="84">
        <v>2034</v>
      </c>
      <c r="Q74" s="83">
        <v>2035</v>
      </c>
      <c r="R74" s="84">
        <v>2036</v>
      </c>
      <c r="S74" s="83">
        <v>2037</v>
      </c>
      <c r="T74" s="84">
        <v>2038</v>
      </c>
      <c r="U74" s="83">
        <v>2039</v>
      </c>
      <c r="V74" s="84">
        <v>2040</v>
      </c>
    </row>
    <row r="75" spans="1:22" x14ac:dyDescent="0.25">
      <c r="A75" s="35" t="s">
        <v>33</v>
      </c>
      <c r="B75" s="35" t="s">
        <v>57</v>
      </c>
      <c r="C75" s="113">
        <f>IFERROR(INDEX(lifespans_all!C$80:C$126,MATCH($A75,lifespans_all!$A$80:$A$126,0))*INDEX(SR_mission_minutes!C$2:C$43,MATCH($A75,SR_mission_minutes!$A$2:$A$43)),"-")</f>
        <v>66700.388888888891</v>
      </c>
      <c r="D75" s="113">
        <f>IFERROR(INDEX(lifespans_all!D$80:D$126,MATCH($A75,lifespans_all!$A$80:$A$126,0))*INDEX(SR_mission_minutes!D$2:D$43,MATCH($A75,SR_mission_minutes!$A$2:$A$43)),"-")</f>
        <v>66700.388888888891</v>
      </c>
      <c r="E75" s="113">
        <f>IFERROR(INDEX(lifespans_all!E$80:E$126,MATCH($A75,lifespans_all!$A$80:$A$126,0))*INDEX(SR_mission_minutes!E$2:E$43,MATCH($A75,SR_mission_minutes!$A$2:$A$43)),"-")</f>
        <v>66700.388888888891</v>
      </c>
      <c r="F75" s="113">
        <f>IFERROR(INDEX(lifespans_all!F$80:F$126,MATCH($A75,lifespans_all!$A$80:$A$126,0))*INDEX(SR_mission_minutes!F$2:F$43,MATCH($A75,SR_mission_minutes!$A$2:$A$43)),"-")</f>
        <v>66700.388888888891</v>
      </c>
      <c r="G75" s="113">
        <f>IFERROR(INDEX(lifespans_all!G$80:G$126,MATCH($A75,lifespans_all!$A$80:$A$126,0))*INDEX(SR_mission_minutes!G$2:G$43,MATCH($A75,SR_mission_minutes!$A$2:$A$43)),"-")</f>
        <v>0</v>
      </c>
      <c r="H75" s="113">
        <f>IFERROR(INDEX(lifespans_all!H$80:H$126,MATCH($A75,lifespans_all!$A$80:$A$126,0))*INDEX(SR_mission_minutes!H$2:H$43,MATCH($A75,SR_mission_minutes!$A$2:$A$43)),"-")</f>
        <v>0</v>
      </c>
      <c r="I75" s="113">
        <f>IFERROR(INDEX(lifespans_all!I$80:I$126,MATCH($A75,lifespans_all!$A$80:$A$126,0))*INDEX(SR_mission_minutes!I$2:I$43,MATCH($A75,SR_mission_minutes!$A$2:$A$43)),"-")</f>
        <v>0</v>
      </c>
      <c r="J75" s="113">
        <f>IFERROR(INDEX(lifespans_all!J$80:J$126,MATCH($A75,lifespans_all!$A$80:$A$126,0))*INDEX(SR_mission_minutes!J$2:J$43,MATCH($A75,SR_mission_minutes!$A$2:$A$43)),"-")</f>
        <v>0</v>
      </c>
      <c r="K75" s="113">
        <f>IFERROR(INDEX(lifespans_all!K$80:K$126,MATCH($A75,lifespans_all!$A$80:$A$126,0))*INDEX(SR_mission_minutes!K$2:K$43,MATCH($A75,SR_mission_minutes!$A$2:$A$43)),"-")</f>
        <v>0</v>
      </c>
      <c r="L75" s="113">
        <f>IFERROR(INDEX(lifespans_all!L$80:L$126,MATCH($A75,lifespans_all!$A$80:$A$126,0))*INDEX(SR_mission_minutes!L$2:L$43,MATCH($A75,SR_mission_minutes!$A$2:$A$43)),"-")</f>
        <v>0</v>
      </c>
      <c r="M75" s="113">
        <f>IFERROR(INDEX(lifespans_all!M$80:M$126,MATCH($A75,lifespans_all!$A$80:$A$126,0))*INDEX(SR_mission_minutes!M$2:M$43,MATCH($A75,SR_mission_minutes!$A$2:$A$43)),"-")</f>
        <v>0</v>
      </c>
      <c r="N75" s="113">
        <f>IFERROR(INDEX(lifespans_all!N$80:N$126,MATCH($A75,lifespans_all!$A$80:$A$126,0))*INDEX(SR_mission_minutes!N$2:N$43,MATCH($A75,SR_mission_minutes!$A$2:$A$43)),"-")</f>
        <v>0</v>
      </c>
      <c r="O75" s="113">
        <f>IFERROR(INDEX(lifespans_all!O$80:O$126,MATCH($A75,lifespans_all!$A$80:$A$126,0))*INDEX(SR_mission_minutes!O$2:O$43,MATCH($A75,SR_mission_minutes!$A$2:$A$43)),"-")</f>
        <v>0</v>
      </c>
      <c r="P75" s="113">
        <f>IFERROR(INDEX(lifespans_all!P$80:P$126,MATCH($A75,lifespans_all!$A$80:$A$126,0))*INDEX(SR_mission_minutes!P$2:P$43,MATCH($A75,SR_mission_minutes!$A$2:$A$43)),"-")</f>
        <v>0</v>
      </c>
      <c r="Q75" s="113">
        <f>IFERROR(INDEX(lifespans_all!Q$80:Q$126,MATCH($A75,lifespans_all!$A$80:$A$126,0))*INDEX(SR_mission_minutes!Q$2:Q$43,MATCH($A75,SR_mission_minutes!$A$2:$A$43)),"-")</f>
        <v>0</v>
      </c>
      <c r="R75" s="113">
        <f>IFERROR(INDEX(lifespans_all!R$80:R$126,MATCH($A75,lifespans_all!$A$80:$A$126,0))*INDEX(SR_mission_minutes!R$2:R$43,MATCH($A75,SR_mission_minutes!$A$2:$A$43)),"-")</f>
        <v>0</v>
      </c>
      <c r="S75" s="113">
        <f>IFERROR(INDEX(lifespans_all!S$80:S$126,MATCH($A75,lifespans_all!$A$80:$A$126,0))*INDEX(SR_mission_minutes!S$2:S$43,MATCH($A75,SR_mission_minutes!$A$2:$A$43)),"-")</f>
        <v>0</v>
      </c>
      <c r="T75" s="113">
        <f>IFERROR(INDEX(lifespans_all!T$80:T$126,MATCH($A75,lifespans_all!$A$80:$A$126,0))*INDEX(SR_mission_minutes!T$2:T$43,MATCH($A75,SR_mission_minutes!$A$2:$A$43)),"-")</f>
        <v>0</v>
      </c>
      <c r="U75" s="113">
        <f>IFERROR(INDEX(lifespans_all!U$80:U$126,MATCH($A75,lifespans_all!$A$80:$A$126,0))*INDEX(SR_mission_minutes!U$2:U$43,MATCH($A75,SR_mission_minutes!$A$2:$A$43)),"-")</f>
        <v>0</v>
      </c>
      <c r="V75" s="113">
        <f>IFERROR(INDEX(lifespans_all!V$80:V$126,MATCH($A75,lifespans_all!$A$80:$A$126,0))*INDEX(SR_mission_minutes!V$2:V$43,MATCH($A75,SR_mission_minutes!$A$2:$A$43)),"-")</f>
        <v>0</v>
      </c>
    </row>
    <row r="76" spans="1:22" x14ac:dyDescent="0.25">
      <c r="A76" s="35" t="s">
        <v>65</v>
      </c>
      <c r="B76" s="35" t="s">
        <v>57</v>
      </c>
      <c r="C76" s="113">
        <f>IFERROR(INDEX(lifespans_all!C$80:C$126,MATCH($A76,lifespans_all!$A$80:$A$126,0))*INDEX(SR_mission_minutes!C$2:C$43,MATCH($A76,SR_mission_minutes!$A$2:$A$43)),"-")</f>
        <v>66700.388888888891</v>
      </c>
      <c r="D76" s="113">
        <f>IFERROR(INDEX(lifespans_all!D$80:D$126,MATCH($A76,lifespans_all!$A$80:$A$126,0))*INDEX(SR_mission_minutes!D$2:D$43,MATCH($A76,SR_mission_minutes!$A$2:$A$43)),"-")</f>
        <v>66700.388888888891</v>
      </c>
      <c r="E76" s="113">
        <f>IFERROR(INDEX(lifespans_all!E$80:E$126,MATCH($A76,lifespans_all!$A$80:$A$126,0))*INDEX(SR_mission_minutes!E$2:E$43,MATCH($A76,SR_mission_minutes!$A$2:$A$43)),"-")</f>
        <v>66700.388888888891</v>
      </c>
      <c r="F76" s="113">
        <f>IFERROR(INDEX(lifespans_all!F$80:F$126,MATCH($A76,lifespans_all!$A$80:$A$126,0))*INDEX(SR_mission_minutes!F$2:F$43,MATCH($A76,SR_mission_minutes!$A$2:$A$43)),"-")</f>
        <v>66700.388888888891</v>
      </c>
      <c r="G76" s="113">
        <f>IFERROR(INDEX(lifespans_all!G$80:G$126,MATCH($A76,lifespans_all!$A$80:$A$126,0))*INDEX(SR_mission_minutes!G$2:G$43,MATCH($A76,SR_mission_minutes!$A$2:$A$43)),"-")</f>
        <v>66700.388888888891</v>
      </c>
      <c r="H76" s="113">
        <f>IFERROR(INDEX(lifespans_all!H$80:H$126,MATCH($A76,lifespans_all!$A$80:$A$126,0))*INDEX(SR_mission_minutes!H$2:H$43,MATCH($A76,SR_mission_minutes!$A$2:$A$43)),"-")</f>
        <v>66700.388888888891</v>
      </c>
      <c r="I76" s="113">
        <f>IFERROR(INDEX(lifespans_all!I$80:I$126,MATCH($A76,lifespans_all!$A$80:$A$126,0))*INDEX(SR_mission_minutes!I$2:I$43,MATCH($A76,SR_mission_minutes!$A$2:$A$43)),"-")</f>
        <v>0</v>
      </c>
      <c r="J76" s="113">
        <f>IFERROR(INDEX(lifespans_all!J$80:J$126,MATCH($A76,lifespans_all!$A$80:$A$126,0))*INDEX(SR_mission_minutes!J$2:J$43,MATCH($A76,SR_mission_minutes!$A$2:$A$43)),"-")</f>
        <v>0</v>
      </c>
      <c r="K76" s="113">
        <f>IFERROR(INDEX(lifespans_all!K$80:K$126,MATCH($A76,lifespans_all!$A$80:$A$126,0))*INDEX(SR_mission_minutes!K$2:K$43,MATCH($A76,SR_mission_minutes!$A$2:$A$43)),"-")</f>
        <v>0</v>
      </c>
      <c r="L76" s="113">
        <f>IFERROR(INDEX(lifespans_all!L$80:L$126,MATCH($A76,lifespans_all!$A$80:$A$126,0))*INDEX(SR_mission_minutes!L$2:L$43,MATCH($A76,SR_mission_minutes!$A$2:$A$43)),"-")</f>
        <v>0</v>
      </c>
      <c r="M76" s="113">
        <f>IFERROR(INDEX(lifespans_all!M$80:M$126,MATCH($A76,lifespans_all!$A$80:$A$126,0))*INDEX(SR_mission_minutes!M$2:M$43,MATCH($A76,SR_mission_minutes!$A$2:$A$43)),"-")</f>
        <v>0</v>
      </c>
      <c r="N76" s="113">
        <f>IFERROR(INDEX(lifespans_all!N$80:N$126,MATCH($A76,lifespans_all!$A$80:$A$126,0))*INDEX(SR_mission_minutes!N$2:N$43,MATCH($A76,SR_mission_minutes!$A$2:$A$43)),"-")</f>
        <v>0</v>
      </c>
      <c r="O76" s="113">
        <f>IFERROR(INDEX(lifespans_all!O$80:O$126,MATCH($A76,lifespans_all!$A$80:$A$126,0))*INDEX(SR_mission_minutes!O$2:O$43,MATCH($A76,SR_mission_minutes!$A$2:$A$43)),"-")</f>
        <v>0</v>
      </c>
      <c r="P76" s="113">
        <f>IFERROR(INDEX(lifespans_all!P$80:P$126,MATCH($A76,lifespans_all!$A$80:$A$126,0))*INDEX(SR_mission_minutes!P$2:P$43,MATCH($A76,SR_mission_minutes!$A$2:$A$43)),"-")</f>
        <v>0</v>
      </c>
      <c r="Q76" s="113">
        <f>IFERROR(INDEX(lifespans_all!Q$80:Q$126,MATCH($A76,lifespans_all!$A$80:$A$126,0))*INDEX(SR_mission_minutes!Q$2:Q$43,MATCH($A76,SR_mission_minutes!$A$2:$A$43)),"-")</f>
        <v>0</v>
      </c>
      <c r="R76" s="113">
        <f>IFERROR(INDEX(lifespans_all!R$80:R$126,MATCH($A76,lifespans_all!$A$80:$A$126,0))*INDEX(SR_mission_minutes!R$2:R$43,MATCH($A76,SR_mission_minutes!$A$2:$A$43)),"-")</f>
        <v>0</v>
      </c>
      <c r="S76" s="113">
        <f>IFERROR(INDEX(lifespans_all!S$80:S$126,MATCH($A76,lifespans_all!$A$80:$A$126,0))*INDEX(SR_mission_minutes!S$2:S$43,MATCH($A76,SR_mission_minutes!$A$2:$A$43)),"-")</f>
        <v>0</v>
      </c>
      <c r="T76" s="113">
        <f>IFERROR(INDEX(lifespans_all!T$80:T$126,MATCH($A76,lifespans_all!$A$80:$A$126,0))*INDEX(SR_mission_minutes!T$2:T$43,MATCH($A76,SR_mission_minutes!$A$2:$A$43)),"-")</f>
        <v>0</v>
      </c>
      <c r="U76" s="113">
        <f>IFERROR(INDEX(lifespans_all!U$80:U$126,MATCH($A76,lifespans_all!$A$80:$A$126,0))*INDEX(SR_mission_minutes!U$2:U$43,MATCH($A76,SR_mission_minutes!$A$2:$A$43)),"-")</f>
        <v>0</v>
      </c>
      <c r="V76" s="113">
        <f>IFERROR(INDEX(lifespans_all!V$80:V$126,MATCH($A76,lifespans_all!$A$80:$A$126,0))*INDEX(SR_mission_minutes!V$2:V$43,MATCH($A76,SR_mission_minutes!$A$2:$A$43)),"-")</f>
        <v>0</v>
      </c>
    </row>
    <row r="77" spans="1:22" x14ac:dyDescent="0.25">
      <c r="A77" s="35" t="s">
        <v>67</v>
      </c>
      <c r="B77" s="35" t="s">
        <v>58</v>
      </c>
      <c r="C77" s="113">
        <f>IFERROR(INDEX(lifespans_all!C$80:C$126,MATCH($A77,lifespans_all!$A$80:$A$126,0))*INDEX(SR_mission_minutes!C$2:C$43,MATCH($A77,SR_mission_minutes!$A$2:$A$43)),"-")</f>
        <v>2294</v>
      </c>
      <c r="D77" s="113">
        <f>IFERROR(INDEX(lifespans_all!D$80:D$126,MATCH($A77,lifespans_all!$A$80:$A$126,0))*INDEX(SR_mission_minutes!D$2:D$43,MATCH($A77,SR_mission_minutes!$A$2:$A$43)),"-")</f>
        <v>2294</v>
      </c>
      <c r="E77" s="113">
        <f>IFERROR(INDEX(lifespans_all!E$80:E$126,MATCH($A77,lifespans_all!$A$80:$A$126,0))*INDEX(SR_mission_minutes!E$2:E$43,MATCH($A77,SR_mission_minutes!$A$2:$A$43)),"-")</f>
        <v>2294</v>
      </c>
      <c r="F77" s="113">
        <f>IFERROR(INDEX(lifespans_all!F$80:F$126,MATCH($A77,lifespans_all!$A$80:$A$126,0))*INDEX(SR_mission_minutes!F$2:F$43,MATCH($A77,SR_mission_minutes!$A$2:$A$43)),"-")</f>
        <v>2294</v>
      </c>
      <c r="G77" s="113">
        <f>IFERROR(INDEX(lifespans_all!G$80:G$126,MATCH($A77,lifespans_all!$A$80:$A$126,0))*INDEX(SR_mission_minutes!G$2:G$43,MATCH($A77,SR_mission_minutes!$A$2:$A$43)),"-")</f>
        <v>0</v>
      </c>
      <c r="H77" s="113">
        <f>IFERROR(INDEX(lifespans_all!H$80:H$126,MATCH($A77,lifespans_all!$A$80:$A$126,0))*INDEX(SR_mission_minutes!H$2:H$43,MATCH($A77,SR_mission_minutes!$A$2:$A$43)),"-")</f>
        <v>0</v>
      </c>
      <c r="I77" s="113">
        <f>IFERROR(INDEX(lifespans_all!I$80:I$126,MATCH($A77,lifespans_all!$A$80:$A$126,0))*INDEX(SR_mission_minutes!I$2:I$43,MATCH($A77,SR_mission_minutes!$A$2:$A$43)),"-")</f>
        <v>0</v>
      </c>
      <c r="J77" s="113">
        <f>IFERROR(INDEX(lifespans_all!J$80:J$126,MATCH($A77,lifespans_all!$A$80:$A$126,0))*INDEX(SR_mission_minutes!J$2:J$43,MATCH($A77,SR_mission_minutes!$A$2:$A$43)),"-")</f>
        <v>0</v>
      </c>
      <c r="K77" s="113">
        <f>IFERROR(INDEX(lifespans_all!K$80:K$126,MATCH($A77,lifespans_all!$A$80:$A$126,0))*INDEX(SR_mission_minutes!K$2:K$43,MATCH($A77,SR_mission_minutes!$A$2:$A$43)),"-")</f>
        <v>0</v>
      </c>
      <c r="L77" s="113">
        <f>IFERROR(INDEX(lifespans_all!L$80:L$126,MATCH($A77,lifespans_all!$A$80:$A$126,0))*INDEX(SR_mission_minutes!L$2:L$43,MATCH($A77,SR_mission_minutes!$A$2:$A$43)),"-")</f>
        <v>0</v>
      </c>
      <c r="M77" s="113">
        <f>IFERROR(INDEX(lifespans_all!M$80:M$126,MATCH($A77,lifespans_all!$A$80:$A$126,0))*INDEX(SR_mission_minutes!M$2:M$43,MATCH($A77,SR_mission_minutes!$A$2:$A$43)),"-")</f>
        <v>0</v>
      </c>
      <c r="N77" s="113">
        <f>IFERROR(INDEX(lifespans_all!N$80:N$126,MATCH($A77,lifespans_all!$A$80:$A$126,0))*INDEX(SR_mission_minutes!N$2:N$43,MATCH($A77,SR_mission_minutes!$A$2:$A$43)),"-")</f>
        <v>0</v>
      </c>
      <c r="O77" s="113">
        <f>IFERROR(INDEX(lifespans_all!O$80:O$126,MATCH($A77,lifespans_all!$A$80:$A$126,0))*INDEX(SR_mission_minutes!O$2:O$43,MATCH($A77,SR_mission_minutes!$A$2:$A$43)),"-")</f>
        <v>0</v>
      </c>
      <c r="P77" s="113">
        <f>IFERROR(INDEX(lifespans_all!P$80:P$126,MATCH($A77,lifespans_all!$A$80:$A$126,0))*INDEX(SR_mission_minutes!P$2:P$43,MATCH($A77,SR_mission_minutes!$A$2:$A$43)),"-")</f>
        <v>0</v>
      </c>
      <c r="Q77" s="113">
        <f>IFERROR(INDEX(lifespans_all!Q$80:Q$126,MATCH($A77,lifespans_all!$A$80:$A$126,0))*INDEX(SR_mission_minutes!Q$2:Q$43,MATCH($A77,SR_mission_minutes!$A$2:$A$43)),"-")</f>
        <v>0</v>
      </c>
      <c r="R77" s="113">
        <f>IFERROR(INDEX(lifespans_all!R$80:R$126,MATCH($A77,lifespans_all!$A$80:$A$126,0))*INDEX(SR_mission_minutes!R$2:R$43,MATCH($A77,SR_mission_minutes!$A$2:$A$43)),"-")</f>
        <v>0</v>
      </c>
      <c r="S77" s="113">
        <f>IFERROR(INDEX(lifespans_all!S$80:S$126,MATCH($A77,lifespans_all!$A$80:$A$126,0))*INDEX(SR_mission_minutes!S$2:S$43,MATCH($A77,SR_mission_minutes!$A$2:$A$43)),"-")</f>
        <v>0</v>
      </c>
      <c r="T77" s="113">
        <f>IFERROR(INDEX(lifespans_all!T$80:T$126,MATCH($A77,lifespans_all!$A$80:$A$126,0))*INDEX(SR_mission_minutes!T$2:T$43,MATCH($A77,SR_mission_minutes!$A$2:$A$43)),"-")</f>
        <v>0</v>
      </c>
      <c r="U77" s="113">
        <f>IFERROR(INDEX(lifespans_all!U$80:U$126,MATCH($A77,lifespans_all!$A$80:$A$126,0))*INDEX(SR_mission_minutes!U$2:U$43,MATCH($A77,SR_mission_minutes!$A$2:$A$43)),"-")</f>
        <v>0</v>
      </c>
      <c r="V77" s="113">
        <f>IFERROR(INDEX(lifespans_all!V$80:V$126,MATCH($A77,lifespans_all!$A$80:$A$126,0))*INDEX(SR_mission_minutes!V$2:V$43,MATCH($A77,SR_mission_minutes!$A$2:$A$43)),"-")</f>
        <v>0</v>
      </c>
    </row>
    <row r="78" spans="1:22" x14ac:dyDescent="0.25">
      <c r="A78" s="35" t="s">
        <v>68</v>
      </c>
      <c r="B78" s="35" t="s">
        <v>57</v>
      </c>
      <c r="C78" s="113">
        <f>IFERROR(INDEX(lifespans_all!C$80:C$126,MATCH($A78,lifespans_all!$A$80:$A$126,0))*INDEX(SR_mission_minutes!C$2:C$43,MATCH($A78,SR_mission_minutes!$A$2:$A$43)),"-")</f>
        <v>66700.388888888891</v>
      </c>
      <c r="D78" s="113">
        <f>IFERROR(INDEX(lifespans_all!D$80:D$126,MATCH($A78,lifespans_all!$A$80:$A$126,0))*INDEX(SR_mission_minutes!D$2:D$43,MATCH($A78,SR_mission_minutes!$A$2:$A$43)),"-")</f>
        <v>66700.388888888891</v>
      </c>
      <c r="E78" s="113">
        <f>IFERROR(INDEX(lifespans_all!E$80:E$126,MATCH($A78,lifespans_all!$A$80:$A$126,0))*INDEX(SR_mission_minutes!E$2:E$43,MATCH($A78,SR_mission_minutes!$A$2:$A$43)),"-")</f>
        <v>66700.388888888891</v>
      </c>
      <c r="F78" s="113">
        <f>IFERROR(INDEX(lifespans_all!F$80:F$126,MATCH($A78,lifespans_all!$A$80:$A$126,0))*INDEX(SR_mission_minutes!F$2:F$43,MATCH($A78,SR_mission_minutes!$A$2:$A$43)),"-")</f>
        <v>66700.388888888891</v>
      </c>
      <c r="G78" s="113">
        <f>IFERROR(INDEX(lifespans_all!G$80:G$126,MATCH($A78,lifespans_all!$A$80:$A$126,0))*INDEX(SR_mission_minutes!G$2:G$43,MATCH($A78,SR_mission_minutes!$A$2:$A$43)),"-")</f>
        <v>66700.388888888891</v>
      </c>
      <c r="H78" s="113">
        <f>IFERROR(INDEX(lifespans_all!H$80:H$126,MATCH($A78,lifespans_all!$A$80:$A$126,0))*INDEX(SR_mission_minutes!H$2:H$43,MATCH($A78,SR_mission_minutes!$A$2:$A$43)),"-")</f>
        <v>66700.388888888891</v>
      </c>
      <c r="I78" s="113">
        <f>IFERROR(INDEX(lifespans_all!I$80:I$126,MATCH($A78,lifespans_all!$A$80:$A$126,0))*INDEX(SR_mission_minutes!I$2:I$43,MATCH($A78,SR_mission_minutes!$A$2:$A$43)),"-")</f>
        <v>0</v>
      </c>
      <c r="J78" s="113">
        <f>IFERROR(INDEX(lifespans_all!J$80:J$126,MATCH($A78,lifespans_all!$A$80:$A$126,0))*INDEX(SR_mission_minutes!J$2:J$43,MATCH($A78,SR_mission_minutes!$A$2:$A$43)),"-")</f>
        <v>0</v>
      </c>
      <c r="K78" s="113">
        <f>IFERROR(INDEX(lifespans_all!K$80:K$126,MATCH($A78,lifespans_all!$A$80:$A$126,0))*INDEX(SR_mission_minutes!K$2:K$43,MATCH($A78,SR_mission_minutes!$A$2:$A$43)),"-")</f>
        <v>0</v>
      </c>
      <c r="L78" s="113">
        <f>IFERROR(INDEX(lifespans_all!L$80:L$126,MATCH($A78,lifespans_all!$A$80:$A$126,0))*INDEX(SR_mission_minutes!L$2:L$43,MATCH($A78,SR_mission_minutes!$A$2:$A$43)),"-")</f>
        <v>0</v>
      </c>
      <c r="M78" s="113">
        <f>IFERROR(INDEX(lifespans_all!M$80:M$126,MATCH($A78,lifespans_all!$A$80:$A$126,0))*INDEX(SR_mission_minutes!M$2:M$43,MATCH($A78,SR_mission_minutes!$A$2:$A$43)),"-")</f>
        <v>0</v>
      </c>
      <c r="N78" s="113">
        <f>IFERROR(INDEX(lifespans_all!N$80:N$126,MATCH($A78,lifespans_all!$A$80:$A$126,0))*INDEX(SR_mission_minutes!N$2:N$43,MATCH($A78,SR_mission_minutes!$A$2:$A$43)),"-")</f>
        <v>0</v>
      </c>
      <c r="O78" s="113">
        <f>IFERROR(INDEX(lifespans_all!O$80:O$126,MATCH($A78,lifespans_all!$A$80:$A$126,0))*INDEX(SR_mission_minutes!O$2:O$43,MATCH($A78,SR_mission_minutes!$A$2:$A$43)),"-")</f>
        <v>0</v>
      </c>
      <c r="P78" s="113">
        <f>IFERROR(INDEX(lifespans_all!P$80:P$126,MATCH($A78,lifespans_all!$A$80:$A$126,0))*INDEX(SR_mission_minutes!P$2:P$43,MATCH($A78,SR_mission_minutes!$A$2:$A$43)),"-")</f>
        <v>0</v>
      </c>
      <c r="Q78" s="113">
        <f>IFERROR(INDEX(lifespans_all!Q$80:Q$126,MATCH($A78,lifespans_all!$A$80:$A$126,0))*INDEX(SR_mission_minutes!Q$2:Q$43,MATCH($A78,SR_mission_minutes!$A$2:$A$43)),"-")</f>
        <v>0</v>
      </c>
      <c r="R78" s="113">
        <f>IFERROR(INDEX(lifespans_all!R$80:R$126,MATCH($A78,lifespans_all!$A$80:$A$126,0))*INDEX(SR_mission_minutes!R$2:R$43,MATCH($A78,SR_mission_minutes!$A$2:$A$43)),"-")</f>
        <v>0</v>
      </c>
      <c r="S78" s="113">
        <f>IFERROR(INDEX(lifespans_all!S$80:S$126,MATCH($A78,lifespans_all!$A$80:$A$126,0))*INDEX(SR_mission_minutes!S$2:S$43,MATCH($A78,SR_mission_minutes!$A$2:$A$43)),"-")</f>
        <v>0</v>
      </c>
      <c r="T78" s="113">
        <f>IFERROR(INDEX(lifespans_all!T$80:T$126,MATCH($A78,lifespans_all!$A$80:$A$126,0))*INDEX(SR_mission_minutes!T$2:T$43,MATCH($A78,SR_mission_minutes!$A$2:$A$43)),"-")</f>
        <v>0</v>
      </c>
      <c r="U78" s="113">
        <f>IFERROR(INDEX(lifespans_all!U$80:U$126,MATCH($A78,lifespans_all!$A$80:$A$126,0))*INDEX(SR_mission_minutes!U$2:U$43,MATCH($A78,SR_mission_minutes!$A$2:$A$43)),"-")</f>
        <v>0</v>
      </c>
      <c r="V78" s="113">
        <f>IFERROR(INDEX(lifespans_all!V$80:V$126,MATCH($A78,lifespans_all!$A$80:$A$126,0))*INDEX(SR_mission_minutes!V$2:V$43,MATCH($A78,SR_mission_minutes!$A$2:$A$43)),"-")</f>
        <v>0</v>
      </c>
    </row>
    <row r="79" spans="1:22" x14ac:dyDescent="0.25">
      <c r="A79" s="35" t="s">
        <v>34</v>
      </c>
      <c r="B79" s="35" t="s">
        <v>64</v>
      </c>
      <c r="C79" s="113" t="str">
        <f>IFERROR(INDEX(lifespans_all!C$80:C$126,MATCH($A79,lifespans_all!$A$80:$A$126,0))*INDEX(SR_mission_minutes!C$2:C$43,MATCH($A79,SR_mission_minutes!$A$2:$A$43)),"-")</f>
        <v>-</v>
      </c>
      <c r="D79" s="113" t="str">
        <f>IFERROR(INDEX(lifespans_all!D$80:D$126,MATCH($A79,lifespans_all!$A$80:$A$126,0))*INDEX(SR_mission_minutes!D$2:D$43,MATCH($A79,SR_mission_minutes!$A$2:$A$43)),"-")</f>
        <v>-</v>
      </c>
      <c r="E79" s="113" t="str">
        <f>IFERROR(INDEX(lifespans_all!E$80:E$126,MATCH($A79,lifespans_all!$A$80:$A$126,0))*INDEX(SR_mission_minutes!E$2:E$43,MATCH($A79,SR_mission_minutes!$A$2:$A$43)),"-")</f>
        <v>-</v>
      </c>
      <c r="F79" s="113" t="str">
        <f>IFERROR(INDEX(lifespans_all!F$80:F$126,MATCH($A79,lifespans_all!$A$80:$A$126,0))*INDEX(SR_mission_minutes!F$2:F$43,MATCH($A79,SR_mission_minutes!$A$2:$A$43)),"-")</f>
        <v>-</v>
      </c>
      <c r="G79" s="113" t="str">
        <f>IFERROR(INDEX(lifespans_all!G$80:G$126,MATCH($A79,lifespans_all!$A$80:$A$126,0))*INDEX(SR_mission_minutes!G$2:G$43,MATCH($A79,SR_mission_minutes!$A$2:$A$43)),"-")</f>
        <v>-</v>
      </c>
      <c r="H79" s="113" t="str">
        <f>IFERROR(INDEX(lifespans_all!H$80:H$126,MATCH($A79,lifespans_all!$A$80:$A$126,0))*INDEX(SR_mission_minutes!H$2:H$43,MATCH($A79,SR_mission_minutes!$A$2:$A$43)),"-")</f>
        <v>-</v>
      </c>
      <c r="I79" s="113" t="str">
        <f>IFERROR(INDEX(lifespans_all!I$80:I$126,MATCH($A79,lifespans_all!$A$80:$A$126,0))*INDEX(SR_mission_minutes!I$2:I$43,MATCH($A79,SR_mission_minutes!$A$2:$A$43)),"-")</f>
        <v>-</v>
      </c>
      <c r="J79" s="113" t="str">
        <f>IFERROR(INDEX(lifespans_all!J$80:J$126,MATCH($A79,lifespans_all!$A$80:$A$126,0))*INDEX(SR_mission_minutes!J$2:J$43,MATCH($A79,SR_mission_minutes!$A$2:$A$43)),"-")</f>
        <v>-</v>
      </c>
      <c r="K79" s="113" t="str">
        <f>IFERROR(INDEX(lifespans_all!K$80:K$126,MATCH($A79,lifespans_all!$A$80:$A$126,0))*INDEX(SR_mission_minutes!K$2:K$43,MATCH($A79,SR_mission_minutes!$A$2:$A$43)),"-")</f>
        <v>-</v>
      </c>
      <c r="L79" s="113" t="str">
        <f>IFERROR(INDEX(lifespans_all!L$80:L$126,MATCH($A79,lifespans_all!$A$80:$A$126,0))*INDEX(SR_mission_minutes!L$2:L$43,MATCH($A79,SR_mission_minutes!$A$2:$A$43)),"-")</f>
        <v>-</v>
      </c>
      <c r="M79" s="113" t="str">
        <f>IFERROR(INDEX(lifespans_all!M$80:M$126,MATCH($A79,lifespans_all!$A$80:$A$126,0))*INDEX(SR_mission_minutes!M$2:M$43,MATCH($A79,SR_mission_minutes!$A$2:$A$43)),"-")</f>
        <v>-</v>
      </c>
      <c r="N79" s="113" t="str">
        <f>IFERROR(INDEX(lifespans_all!N$80:N$126,MATCH($A79,lifespans_all!$A$80:$A$126,0))*INDEX(SR_mission_minutes!N$2:N$43,MATCH($A79,SR_mission_minutes!$A$2:$A$43)),"-")</f>
        <v>-</v>
      </c>
      <c r="O79" s="113" t="str">
        <f>IFERROR(INDEX(lifespans_all!O$80:O$126,MATCH($A79,lifespans_all!$A$80:$A$126,0))*INDEX(SR_mission_minutes!O$2:O$43,MATCH($A79,SR_mission_minutes!$A$2:$A$43)),"-")</f>
        <v>-</v>
      </c>
      <c r="P79" s="113" t="str">
        <f>IFERROR(INDEX(lifespans_all!P$80:P$126,MATCH($A79,lifespans_all!$A$80:$A$126,0))*INDEX(SR_mission_minutes!P$2:P$43,MATCH($A79,SR_mission_minutes!$A$2:$A$43)),"-")</f>
        <v>-</v>
      </c>
      <c r="Q79" s="113" t="str">
        <f>IFERROR(INDEX(lifespans_all!Q$80:Q$126,MATCH($A79,lifespans_all!$A$80:$A$126,0))*INDEX(SR_mission_minutes!Q$2:Q$43,MATCH($A79,SR_mission_minutes!$A$2:$A$43)),"-")</f>
        <v>-</v>
      </c>
      <c r="R79" s="113" t="str">
        <f>IFERROR(INDEX(lifespans_all!R$80:R$126,MATCH($A79,lifespans_all!$A$80:$A$126,0))*INDEX(SR_mission_minutes!R$2:R$43,MATCH($A79,SR_mission_minutes!$A$2:$A$43)),"-")</f>
        <v>-</v>
      </c>
      <c r="S79" s="113" t="str">
        <f>IFERROR(INDEX(lifespans_all!S$80:S$126,MATCH($A79,lifespans_all!$A$80:$A$126,0))*INDEX(SR_mission_minutes!S$2:S$43,MATCH($A79,SR_mission_minutes!$A$2:$A$43)),"-")</f>
        <v>-</v>
      </c>
      <c r="T79" s="113" t="str">
        <f>IFERROR(INDEX(lifespans_all!T$80:T$126,MATCH($A79,lifespans_all!$A$80:$A$126,0))*INDEX(SR_mission_minutes!T$2:T$43,MATCH($A79,SR_mission_minutes!$A$2:$A$43)),"-")</f>
        <v>-</v>
      </c>
      <c r="U79" s="113" t="str">
        <f>IFERROR(INDEX(lifespans_all!U$80:U$126,MATCH($A79,lifespans_all!$A$80:$A$126,0))*INDEX(SR_mission_minutes!U$2:U$43,MATCH($A79,SR_mission_minutes!$A$2:$A$43)),"-")</f>
        <v>-</v>
      </c>
      <c r="V79" s="113" t="str">
        <f>IFERROR(INDEX(lifespans_all!V$80:V$126,MATCH($A79,lifespans_all!$A$80:$A$126,0))*INDEX(SR_mission_minutes!V$2:V$43,MATCH($A79,SR_mission_minutes!$A$2:$A$43)),"-")</f>
        <v>-</v>
      </c>
    </row>
    <row r="80" spans="1:22" x14ac:dyDescent="0.25">
      <c r="A80" s="35" t="s">
        <v>71</v>
      </c>
      <c r="B80" s="35" t="s">
        <v>58</v>
      </c>
      <c r="C80" s="113">
        <f>IFERROR(INDEX(lifespans_all!C$80:C$126,MATCH($A80,lifespans_all!$A$80:$A$126,0))*INDEX(SR_mission_minutes!C$2:C$43,MATCH($A80,SR_mission_minutes!$A$2:$A$43)),"-")</f>
        <v>2294</v>
      </c>
      <c r="D80" s="113">
        <f>IFERROR(INDEX(lifespans_all!D$80:D$126,MATCH($A80,lifespans_all!$A$80:$A$126,0))*INDEX(SR_mission_minutes!D$2:D$43,MATCH($A80,SR_mission_minutes!$A$2:$A$43)),"-")</f>
        <v>2294</v>
      </c>
      <c r="E80" s="113">
        <f>IFERROR(INDEX(lifespans_all!E$80:E$126,MATCH($A80,lifespans_all!$A$80:$A$126,0))*INDEX(SR_mission_minutes!E$2:E$43,MATCH($A80,SR_mission_minutes!$A$2:$A$43)),"-")</f>
        <v>2294</v>
      </c>
      <c r="F80" s="113">
        <f>IFERROR(INDEX(lifespans_all!F$80:F$126,MATCH($A80,lifespans_all!$A$80:$A$126,0))*INDEX(SR_mission_minutes!F$2:F$43,MATCH($A80,SR_mission_minutes!$A$2:$A$43)),"-")</f>
        <v>2294</v>
      </c>
      <c r="G80" s="113">
        <f>IFERROR(INDEX(lifespans_all!G$80:G$126,MATCH($A80,lifespans_all!$A$80:$A$126,0))*INDEX(SR_mission_minutes!G$2:G$43,MATCH($A80,SR_mission_minutes!$A$2:$A$43)),"-")</f>
        <v>2294</v>
      </c>
      <c r="H80" s="113">
        <f>IFERROR(INDEX(lifespans_all!H$80:H$126,MATCH($A80,lifespans_all!$A$80:$A$126,0))*INDEX(SR_mission_minutes!H$2:H$43,MATCH($A80,SR_mission_minutes!$A$2:$A$43)),"-")</f>
        <v>2294</v>
      </c>
      <c r="I80" s="113">
        <f>IFERROR(INDEX(lifespans_all!I$80:I$126,MATCH($A80,lifespans_all!$A$80:$A$126,0))*INDEX(SR_mission_minutes!I$2:I$43,MATCH($A80,SR_mission_minutes!$A$2:$A$43)),"-")</f>
        <v>2294</v>
      </c>
      <c r="J80" s="113">
        <f>IFERROR(INDEX(lifespans_all!J$80:J$126,MATCH($A80,lifespans_all!$A$80:$A$126,0))*INDEX(SR_mission_minutes!J$2:J$43,MATCH($A80,SR_mission_minutes!$A$2:$A$43)),"-")</f>
        <v>2294</v>
      </c>
      <c r="K80" s="113">
        <f>IFERROR(INDEX(lifespans_all!K$80:K$126,MATCH($A80,lifespans_all!$A$80:$A$126,0))*INDEX(SR_mission_minutes!K$2:K$43,MATCH($A80,SR_mission_minutes!$A$2:$A$43)),"-")</f>
        <v>2294</v>
      </c>
      <c r="L80" s="113">
        <f>IFERROR(INDEX(lifespans_all!L$80:L$126,MATCH($A80,lifespans_all!$A$80:$A$126,0))*INDEX(SR_mission_minutes!L$2:L$43,MATCH($A80,SR_mission_minutes!$A$2:$A$43)),"-")</f>
        <v>2294</v>
      </c>
      <c r="M80" s="113">
        <f>IFERROR(INDEX(lifespans_all!M$80:M$126,MATCH($A80,lifespans_all!$A$80:$A$126,0))*INDEX(SR_mission_minutes!M$2:M$43,MATCH($A80,SR_mission_minutes!$A$2:$A$43)),"-")</f>
        <v>2294</v>
      </c>
      <c r="N80" s="113">
        <f>IFERROR(INDEX(lifespans_all!N$80:N$126,MATCH($A80,lifespans_all!$A$80:$A$126,0))*INDEX(SR_mission_minutes!N$2:N$43,MATCH($A80,SR_mission_minutes!$A$2:$A$43)),"-")</f>
        <v>2294</v>
      </c>
      <c r="O80" s="113">
        <f>IFERROR(INDEX(lifespans_all!O$80:O$126,MATCH($A80,lifespans_all!$A$80:$A$126,0))*INDEX(SR_mission_minutes!O$2:O$43,MATCH($A80,SR_mission_minutes!$A$2:$A$43)),"-")</f>
        <v>2294</v>
      </c>
      <c r="P80" s="113">
        <f>IFERROR(INDEX(lifespans_all!P$80:P$126,MATCH($A80,lifespans_all!$A$80:$A$126,0))*INDEX(SR_mission_minutes!P$2:P$43,MATCH($A80,SR_mission_minutes!$A$2:$A$43)),"-")</f>
        <v>2294</v>
      </c>
      <c r="Q80" s="113">
        <f>IFERROR(INDEX(lifespans_all!Q$80:Q$126,MATCH($A80,lifespans_all!$A$80:$A$126,0))*INDEX(SR_mission_minutes!Q$2:Q$43,MATCH($A80,SR_mission_minutes!$A$2:$A$43)),"-")</f>
        <v>2294</v>
      </c>
      <c r="R80" s="113">
        <f>IFERROR(INDEX(lifespans_all!R$80:R$126,MATCH($A80,lifespans_all!$A$80:$A$126,0))*INDEX(SR_mission_minutes!R$2:R$43,MATCH($A80,SR_mission_minutes!$A$2:$A$43)),"-")</f>
        <v>2294</v>
      </c>
      <c r="S80" s="113">
        <f>IFERROR(INDEX(lifespans_all!S$80:S$126,MATCH($A80,lifespans_all!$A$80:$A$126,0))*INDEX(SR_mission_minutes!S$2:S$43,MATCH($A80,SR_mission_minutes!$A$2:$A$43)),"-")</f>
        <v>2294</v>
      </c>
      <c r="T80" s="113">
        <f>IFERROR(INDEX(lifespans_all!T$80:T$126,MATCH($A80,lifespans_all!$A$80:$A$126,0))*INDEX(SR_mission_minutes!T$2:T$43,MATCH($A80,SR_mission_minutes!$A$2:$A$43)),"-")</f>
        <v>2294</v>
      </c>
      <c r="U80" s="113">
        <f>IFERROR(INDEX(lifespans_all!U$80:U$126,MATCH($A80,lifespans_all!$A$80:$A$126,0))*INDEX(SR_mission_minutes!U$2:U$43,MATCH($A80,SR_mission_minutes!$A$2:$A$43)),"-")</f>
        <v>2294</v>
      </c>
      <c r="V80" s="113">
        <f>IFERROR(INDEX(lifespans_all!V$80:V$126,MATCH($A80,lifespans_all!$A$80:$A$126,0))*INDEX(SR_mission_minutes!V$2:V$43,MATCH($A80,SR_mission_minutes!$A$2:$A$43)),"-")</f>
        <v>2294</v>
      </c>
    </row>
    <row r="81" spans="1:22" x14ac:dyDescent="0.25">
      <c r="A81" s="35" t="s">
        <v>72</v>
      </c>
      <c r="B81" s="35" t="s">
        <v>59</v>
      </c>
      <c r="C81" s="113">
        <f>IFERROR(INDEX(lifespans_all!C$80:C$126,MATCH($A81,lifespans_all!$A$80:$A$126,0))*INDEX(SR_mission_minutes!C$2:C$43,MATCH($A81,SR_mission_minutes!$A$2:$A$43)),"-")</f>
        <v>114879</v>
      </c>
      <c r="D81" s="113">
        <f>IFERROR(INDEX(lifespans_all!D$80:D$126,MATCH($A81,lifespans_all!$A$80:$A$126,0))*INDEX(SR_mission_minutes!D$2:D$43,MATCH($A81,SR_mission_minutes!$A$2:$A$43)),"-")</f>
        <v>114879</v>
      </c>
      <c r="E81" s="113">
        <f>IFERROR(INDEX(lifespans_all!E$80:E$126,MATCH($A81,lifespans_all!$A$80:$A$126,0))*INDEX(SR_mission_minutes!E$2:E$43,MATCH($A81,SR_mission_minutes!$A$2:$A$43)),"-")</f>
        <v>114879</v>
      </c>
      <c r="F81" s="113">
        <f>IFERROR(INDEX(lifespans_all!F$80:F$126,MATCH($A81,lifespans_all!$A$80:$A$126,0))*INDEX(SR_mission_minutes!F$2:F$43,MATCH($A81,SR_mission_minutes!$A$2:$A$43)),"-")</f>
        <v>114879</v>
      </c>
      <c r="G81" s="113">
        <f>IFERROR(INDEX(lifespans_all!G$80:G$126,MATCH($A81,lifespans_all!$A$80:$A$126,0))*INDEX(SR_mission_minutes!G$2:G$43,MATCH($A81,SR_mission_minutes!$A$2:$A$43)),"-")</f>
        <v>114879</v>
      </c>
      <c r="H81" s="113">
        <f>IFERROR(INDEX(lifespans_all!H$80:H$126,MATCH($A81,lifespans_all!$A$80:$A$126,0))*INDEX(SR_mission_minutes!H$2:H$43,MATCH($A81,SR_mission_minutes!$A$2:$A$43)),"-")</f>
        <v>114879</v>
      </c>
      <c r="I81" s="113">
        <f>IFERROR(INDEX(lifespans_all!I$80:I$126,MATCH($A81,lifespans_all!$A$80:$A$126,0))*INDEX(SR_mission_minutes!I$2:I$43,MATCH($A81,SR_mission_minutes!$A$2:$A$43)),"-")</f>
        <v>114879</v>
      </c>
      <c r="J81" s="113">
        <f>IFERROR(INDEX(lifespans_all!J$80:J$126,MATCH($A81,lifespans_all!$A$80:$A$126,0))*INDEX(SR_mission_minutes!J$2:J$43,MATCH($A81,SR_mission_minutes!$A$2:$A$43)),"-")</f>
        <v>114879</v>
      </c>
      <c r="K81" s="113">
        <f>IFERROR(INDEX(lifespans_all!K$80:K$126,MATCH($A81,lifespans_all!$A$80:$A$126,0))*INDEX(SR_mission_minutes!K$2:K$43,MATCH($A81,SR_mission_minutes!$A$2:$A$43)),"-")</f>
        <v>114879</v>
      </c>
      <c r="L81" s="113">
        <f>IFERROR(INDEX(lifespans_all!L$80:L$126,MATCH($A81,lifespans_all!$A$80:$A$126,0))*INDEX(SR_mission_minutes!L$2:L$43,MATCH($A81,SR_mission_minutes!$A$2:$A$43)),"-")</f>
        <v>114879</v>
      </c>
      <c r="M81" s="113">
        <f>IFERROR(INDEX(lifespans_all!M$80:M$126,MATCH($A81,lifespans_all!$A$80:$A$126,0))*INDEX(SR_mission_minutes!M$2:M$43,MATCH($A81,SR_mission_minutes!$A$2:$A$43)),"-")</f>
        <v>114879</v>
      </c>
      <c r="N81" s="113">
        <f>IFERROR(INDEX(lifespans_all!N$80:N$126,MATCH($A81,lifespans_all!$A$80:$A$126,0))*INDEX(SR_mission_minutes!N$2:N$43,MATCH($A81,SR_mission_minutes!$A$2:$A$43)),"-")</f>
        <v>114879</v>
      </c>
      <c r="O81" s="113">
        <f>IFERROR(INDEX(lifespans_all!O$80:O$126,MATCH($A81,lifespans_all!$A$80:$A$126,0))*INDEX(SR_mission_minutes!O$2:O$43,MATCH($A81,SR_mission_minutes!$A$2:$A$43)),"-")</f>
        <v>114879</v>
      </c>
      <c r="P81" s="113">
        <f>IFERROR(INDEX(lifespans_all!P$80:P$126,MATCH($A81,lifespans_all!$A$80:$A$126,0))*INDEX(SR_mission_minutes!P$2:P$43,MATCH($A81,SR_mission_minutes!$A$2:$A$43)),"-")</f>
        <v>114879</v>
      </c>
      <c r="Q81" s="113">
        <f>IFERROR(INDEX(lifespans_all!Q$80:Q$126,MATCH($A81,lifespans_all!$A$80:$A$126,0))*INDEX(SR_mission_minutes!Q$2:Q$43,MATCH($A81,SR_mission_minutes!$A$2:$A$43)),"-")</f>
        <v>114879</v>
      </c>
      <c r="R81" s="113">
        <f>IFERROR(INDEX(lifespans_all!R$80:R$126,MATCH($A81,lifespans_all!$A$80:$A$126,0))*INDEX(SR_mission_minutes!R$2:R$43,MATCH($A81,SR_mission_minutes!$A$2:$A$43)),"-")</f>
        <v>114879</v>
      </c>
      <c r="S81" s="113">
        <f>IFERROR(INDEX(lifespans_all!S$80:S$126,MATCH($A81,lifespans_all!$A$80:$A$126,0))*INDEX(SR_mission_minutes!S$2:S$43,MATCH($A81,SR_mission_minutes!$A$2:$A$43)),"-")</f>
        <v>114879</v>
      </c>
      <c r="T81" s="113">
        <f>IFERROR(INDEX(lifespans_all!T$80:T$126,MATCH($A81,lifespans_all!$A$80:$A$126,0))*INDEX(SR_mission_minutes!T$2:T$43,MATCH($A81,SR_mission_minutes!$A$2:$A$43)),"-")</f>
        <v>114879</v>
      </c>
      <c r="U81" s="113">
        <f>IFERROR(INDEX(lifespans_all!U$80:U$126,MATCH($A81,lifespans_all!$A$80:$A$126,0))*INDEX(SR_mission_minutes!U$2:U$43,MATCH($A81,SR_mission_minutes!$A$2:$A$43)),"-")</f>
        <v>114879</v>
      </c>
      <c r="V81" s="113">
        <f>IFERROR(INDEX(lifespans_all!V$80:V$126,MATCH($A81,lifespans_all!$A$80:$A$126,0))*INDEX(SR_mission_minutes!V$2:V$43,MATCH($A81,SR_mission_minutes!$A$2:$A$43)),"-")</f>
        <v>114879</v>
      </c>
    </row>
    <row r="82" spans="1:22" x14ac:dyDescent="0.25">
      <c r="A82" s="35" t="s">
        <v>35</v>
      </c>
      <c r="B82" s="35" t="s">
        <v>57</v>
      </c>
      <c r="C82" s="113">
        <f>IFERROR(INDEX(lifespans_all!C$80:C$126,MATCH($A82,lifespans_all!$A$80:$A$126,0))*INDEX(SR_mission_minutes!C$2:C$43,MATCH($A82,SR_mission_minutes!$A$2:$A$43)),"-")</f>
        <v>66700.388888888891</v>
      </c>
      <c r="D82" s="113">
        <f>IFERROR(INDEX(lifespans_all!D$80:D$126,MATCH($A82,lifespans_all!$A$80:$A$126,0))*INDEX(SR_mission_minutes!D$2:D$43,MATCH($A82,SR_mission_minutes!$A$2:$A$43)),"-")</f>
        <v>66700.388888888891</v>
      </c>
      <c r="E82" s="113">
        <f>IFERROR(INDEX(lifespans_all!E$80:E$126,MATCH($A82,lifespans_all!$A$80:$A$126,0))*INDEX(SR_mission_minutes!E$2:E$43,MATCH($A82,SR_mission_minutes!$A$2:$A$43)),"-")</f>
        <v>66700.388888888891</v>
      </c>
      <c r="F82" s="113">
        <f>IFERROR(INDEX(lifespans_all!F$80:F$126,MATCH($A82,lifespans_all!$A$80:$A$126,0))*INDEX(SR_mission_minutes!F$2:F$43,MATCH($A82,SR_mission_minutes!$A$2:$A$43)),"-")</f>
        <v>66700.388888888891</v>
      </c>
      <c r="G82" s="113">
        <f>IFERROR(INDEX(lifespans_all!G$80:G$126,MATCH($A82,lifespans_all!$A$80:$A$126,0))*INDEX(SR_mission_minutes!G$2:G$43,MATCH($A82,SR_mission_minutes!$A$2:$A$43)),"-")</f>
        <v>66700.388888888891</v>
      </c>
      <c r="H82" s="113">
        <f>IFERROR(INDEX(lifespans_all!H$80:H$126,MATCH($A82,lifespans_all!$A$80:$A$126,0))*INDEX(SR_mission_minutes!H$2:H$43,MATCH($A82,SR_mission_minutes!$A$2:$A$43)),"-")</f>
        <v>66700.388888888891</v>
      </c>
      <c r="I82" s="113">
        <f>IFERROR(INDEX(lifespans_all!I$80:I$126,MATCH($A82,lifespans_all!$A$80:$A$126,0))*INDEX(SR_mission_minutes!I$2:I$43,MATCH($A82,SR_mission_minutes!$A$2:$A$43)),"-")</f>
        <v>66700.388888888891</v>
      </c>
      <c r="J82" s="113">
        <f>IFERROR(INDEX(lifespans_all!J$80:J$126,MATCH($A82,lifespans_all!$A$80:$A$126,0))*INDEX(SR_mission_minutes!J$2:J$43,MATCH($A82,SR_mission_minutes!$A$2:$A$43)),"-")</f>
        <v>0</v>
      </c>
      <c r="K82" s="113">
        <f>IFERROR(INDEX(lifespans_all!K$80:K$126,MATCH($A82,lifespans_all!$A$80:$A$126,0))*INDEX(SR_mission_minutes!K$2:K$43,MATCH($A82,SR_mission_minutes!$A$2:$A$43)),"-")</f>
        <v>0</v>
      </c>
      <c r="L82" s="113">
        <f>IFERROR(INDEX(lifespans_all!L$80:L$126,MATCH($A82,lifespans_all!$A$80:$A$126,0))*INDEX(SR_mission_minutes!L$2:L$43,MATCH($A82,SR_mission_minutes!$A$2:$A$43)),"-")</f>
        <v>0</v>
      </c>
      <c r="M82" s="113">
        <f>IFERROR(INDEX(lifespans_all!M$80:M$126,MATCH($A82,lifespans_all!$A$80:$A$126,0))*INDEX(SR_mission_minutes!M$2:M$43,MATCH($A82,SR_mission_minutes!$A$2:$A$43)),"-")</f>
        <v>0</v>
      </c>
      <c r="N82" s="113">
        <f>IFERROR(INDEX(lifespans_all!N$80:N$126,MATCH($A82,lifespans_all!$A$80:$A$126,0))*INDEX(SR_mission_minutes!N$2:N$43,MATCH($A82,SR_mission_minutes!$A$2:$A$43)),"-")</f>
        <v>0</v>
      </c>
      <c r="O82" s="113">
        <f>IFERROR(INDEX(lifespans_all!O$80:O$126,MATCH($A82,lifespans_all!$A$80:$A$126,0))*INDEX(SR_mission_minutes!O$2:O$43,MATCH($A82,SR_mission_minutes!$A$2:$A$43)),"-")</f>
        <v>0</v>
      </c>
      <c r="P82" s="113">
        <f>IFERROR(INDEX(lifespans_all!P$80:P$126,MATCH($A82,lifespans_all!$A$80:$A$126,0))*INDEX(SR_mission_minutes!P$2:P$43,MATCH($A82,SR_mission_minutes!$A$2:$A$43)),"-")</f>
        <v>0</v>
      </c>
      <c r="Q82" s="113">
        <f>IFERROR(INDEX(lifespans_all!Q$80:Q$126,MATCH($A82,lifespans_all!$A$80:$A$126,0))*INDEX(SR_mission_minutes!Q$2:Q$43,MATCH($A82,SR_mission_minutes!$A$2:$A$43)),"-")</f>
        <v>0</v>
      </c>
      <c r="R82" s="113">
        <f>IFERROR(INDEX(lifespans_all!R$80:R$126,MATCH($A82,lifespans_all!$A$80:$A$126,0))*INDEX(SR_mission_minutes!R$2:R$43,MATCH($A82,SR_mission_minutes!$A$2:$A$43)),"-")</f>
        <v>0</v>
      </c>
      <c r="S82" s="113">
        <f>IFERROR(INDEX(lifespans_all!S$80:S$126,MATCH($A82,lifespans_all!$A$80:$A$126,0))*INDEX(SR_mission_minutes!S$2:S$43,MATCH($A82,SR_mission_minutes!$A$2:$A$43)),"-")</f>
        <v>0</v>
      </c>
      <c r="T82" s="113">
        <f>IFERROR(INDEX(lifespans_all!T$80:T$126,MATCH($A82,lifespans_all!$A$80:$A$126,0))*INDEX(SR_mission_minutes!T$2:T$43,MATCH($A82,SR_mission_minutes!$A$2:$A$43)),"-")</f>
        <v>0</v>
      </c>
      <c r="U82" s="113">
        <f>IFERROR(INDEX(lifespans_all!U$80:U$126,MATCH($A82,lifespans_all!$A$80:$A$126,0))*INDEX(SR_mission_minutes!U$2:U$43,MATCH($A82,SR_mission_minutes!$A$2:$A$43)),"-")</f>
        <v>0</v>
      </c>
      <c r="V82" s="113">
        <f>IFERROR(INDEX(lifespans_all!V$80:V$126,MATCH($A82,lifespans_all!$A$80:$A$126,0))*INDEX(SR_mission_minutes!V$2:V$43,MATCH($A82,SR_mission_minutes!$A$2:$A$43)),"-")</f>
        <v>0</v>
      </c>
    </row>
    <row r="83" spans="1:22" x14ac:dyDescent="0.25">
      <c r="A83" s="35" t="s">
        <v>36</v>
      </c>
      <c r="B83" s="35" t="s">
        <v>57</v>
      </c>
      <c r="C83" s="113">
        <f>IFERROR(INDEX(lifespans_all!C$80:C$126,MATCH($A83,lifespans_all!$A$80:$A$126,0))*INDEX(SR_mission_minutes!C$2:C$43,MATCH($A83,SR_mission_minutes!$A$2:$A$43)),"-")</f>
        <v>66700.388888888891</v>
      </c>
      <c r="D83" s="113">
        <f>IFERROR(INDEX(lifespans_all!D$80:D$126,MATCH($A83,lifespans_all!$A$80:$A$126,0))*INDEX(SR_mission_minutes!D$2:D$43,MATCH($A83,SR_mission_minutes!$A$2:$A$43)),"-")</f>
        <v>66700.388888888891</v>
      </c>
      <c r="E83" s="113">
        <f>IFERROR(INDEX(lifespans_all!E$80:E$126,MATCH($A83,lifespans_all!$A$80:$A$126,0))*INDEX(SR_mission_minutes!E$2:E$43,MATCH($A83,SR_mission_minutes!$A$2:$A$43)),"-")</f>
        <v>66700.388888888891</v>
      </c>
      <c r="F83" s="113">
        <f>IFERROR(INDEX(lifespans_all!F$80:F$126,MATCH($A83,lifespans_all!$A$80:$A$126,0))*INDEX(SR_mission_minutes!F$2:F$43,MATCH($A83,SR_mission_minutes!$A$2:$A$43)),"-")</f>
        <v>66700.388888888891</v>
      </c>
      <c r="G83" s="113">
        <f>IFERROR(INDEX(lifespans_all!G$80:G$126,MATCH($A83,lifespans_all!$A$80:$A$126,0))*INDEX(SR_mission_minutes!G$2:G$43,MATCH($A83,SR_mission_minutes!$A$2:$A$43)),"-")</f>
        <v>66700.388888888891</v>
      </c>
      <c r="H83" s="113">
        <f>IFERROR(INDEX(lifespans_all!H$80:H$126,MATCH($A83,lifespans_all!$A$80:$A$126,0))*INDEX(SR_mission_minutes!H$2:H$43,MATCH($A83,SR_mission_minutes!$A$2:$A$43)),"-")</f>
        <v>66700.388888888891</v>
      </c>
      <c r="I83" s="113">
        <f>IFERROR(INDEX(lifespans_all!I$80:I$126,MATCH($A83,lifespans_all!$A$80:$A$126,0))*INDEX(SR_mission_minutes!I$2:I$43,MATCH($A83,SR_mission_minutes!$A$2:$A$43)),"-")</f>
        <v>66700.388888888891</v>
      </c>
      <c r="J83" s="113">
        <f>IFERROR(INDEX(lifespans_all!J$80:J$126,MATCH($A83,lifespans_all!$A$80:$A$126,0))*INDEX(SR_mission_minutes!J$2:J$43,MATCH($A83,SR_mission_minutes!$A$2:$A$43)),"-")</f>
        <v>66700.388888888891</v>
      </c>
      <c r="K83" s="113">
        <f>IFERROR(INDEX(lifespans_all!K$80:K$126,MATCH($A83,lifespans_all!$A$80:$A$126,0))*INDEX(SR_mission_minutes!K$2:K$43,MATCH($A83,SR_mission_minutes!$A$2:$A$43)),"-")</f>
        <v>66700.388888888891</v>
      </c>
      <c r="L83" s="113">
        <f>IFERROR(INDEX(lifespans_all!L$80:L$126,MATCH($A83,lifespans_all!$A$80:$A$126,0))*INDEX(SR_mission_minutes!L$2:L$43,MATCH($A83,SR_mission_minutes!$A$2:$A$43)),"-")</f>
        <v>66700.388888888891</v>
      </c>
      <c r="M83" s="113">
        <f>IFERROR(INDEX(lifespans_all!M$80:M$126,MATCH($A83,lifespans_all!$A$80:$A$126,0))*INDEX(SR_mission_minutes!M$2:M$43,MATCH($A83,SR_mission_minutes!$A$2:$A$43)),"-")</f>
        <v>66700.388888888891</v>
      </c>
      <c r="N83" s="113">
        <f>IFERROR(INDEX(lifespans_all!N$80:N$126,MATCH($A83,lifespans_all!$A$80:$A$126,0))*INDEX(SR_mission_minutes!N$2:N$43,MATCH($A83,SR_mission_minutes!$A$2:$A$43)),"-")</f>
        <v>66700.388888888891</v>
      </c>
      <c r="O83" s="113">
        <f>IFERROR(INDEX(lifespans_all!O$80:O$126,MATCH($A83,lifespans_all!$A$80:$A$126,0))*INDEX(SR_mission_minutes!O$2:O$43,MATCH($A83,SR_mission_minutes!$A$2:$A$43)),"-")</f>
        <v>66700.388888888891</v>
      </c>
      <c r="P83" s="113">
        <f>IFERROR(INDEX(lifespans_all!P$80:P$126,MATCH($A83,lifespans_all!$A$80:$A$126,0))*INDEX(SR_mission_minutes!P$2:P$43,MATCH($A83,SR_mission_minutes!$A$2:$A$43)),"-")</f>
        <v>66700.388888888891</v>
      </c>
      <c r="Q83" s="113">
        <f>IFERROR(INDEX(lifespans_all!Q$80:Q$126,MATCH($A83,lifespans_all!$A$80:$A$126,0))*INDEX(SR_mission_minutes!Q$2:Q$43,MATCH($A83,SR_mission_minutes!$A$2:$A$43)),"-")</f>
        <v>66700.388888888891</v>
      </c>
      <c r="R83" s="113">
        <f>IFERROR(INDEX(lifespans_all!R$80:R$126,MATCH($A83,lifespans_all!$A$80:$A$126,0))*INDEX(SR_mission_minutes!R$2:R$43,MATCH($A83,SR_mission_minutes!$A$2:$A$43)),"-")</f>
        <v>66700.388888888891</v>
      </c>
      <c r="S83" s="113">
        <f>IFERROR(INDEX(lifespans_all!S$80:S$126,MATCH($A83,lifespans_all!$A$80:$A$126,0))*INDEX(SR_mission_minutes!S$2:S$43,MATCH($A83,SR_mission_minutes!$A$2:$A$43)),"-")</f>
        <v>66700.388888888891</v>
      </c>
      <c r="T83" s="113">
        <f>IFERROR(INDEX(lifespans_all!T$80:T$126,MATCH($A83,lifespans_all!$A$80:$A$126,0))*INDEX(SR_mission_minutes!T$2:T$43,MATCH($A83,SR_mission_minutes!$A$2:$A$43)),"-")</f>
        <v>66700.388888888891</v>
      </c>
      <c r="U83" s="113">
        <f>IFERROR(INDEX(lifespans_all!U$80:U$126,MATCH($A83,lifespans_all!$A$80:$A$126,0))*INDEX(SR_mission_minutes!U$2:U$43,MATCH($A83,SR_mission_minutes!$A$2:$A$43)),"-")</f>
        <v>66700.388888888891</v>
      </c>
      <c r="V83" s="113">
        <f>IFERROR(INDEX(lifespans_all!V$80:V$126,MATCH($A83,lifespans_all!$A$80:$A$126,0))*INDEX(SR_mission_minutes!V$2:V$43,MATCH($A83,SR_mission_minutes!$A$2:$A$43)),"-")</f>
        <v>66700.388888888891</v>
      </c>
    </row>
    <row r="84" spans="1:22" x14ac:dyDescent="0.25">
      <c r="A84" s="35" t="s">
        <v>37</v>
      </c>
      <c r="B84" s="35" t="s">
        <v>57</v>
      </c>
      <c r="C84" s="113">
        <f>IFERROR(INDEX(lifespans_all!C$80:C$126,MATCH($A84,lifespans_all!$A$80:$A$126,0))*INDEX(SR_mission_minutes!C$2:C$43,MATCH($A84,SR_mission_minutes!$A$2:$A$43)),"-")</f>
        <v>66700.388888888891</v>
      </c>
      <c r="D84" s="113">
        <f>IFERROR(INDEX(lifespans_all!D$80:D$126,MATCH($A84,lifespans_all!$A$80:$A$126,0))*INDEX(SR_mission_minutes!D$2:D$43,MATCH($A84,SR_mission_minutes!$A$2:$A$43)),"-")</f>
        <v>66700.388888888891</v>
      </c>
      <c r="E84" s="113">
        <f>IFERROR(INDEX(lifespans_all!E$80:E$126,MATCH($A84,lifespans_all!$A$80:$A$126,0))*INDEX(SR_mission_minutes!E$2:E$43,MATCH($A84,SR_mission_minutes!$A$2:$A$43)),"-")</f>
        <v>66700.388888888891</v>
      </c>
      <c r="F84" s="113">
        <f>IFERROR(INDEX(lifespans_all!F$80:F$126,MATCH($A84,lifespans_all!$A$80:$A$126,0))*INDEX(SR_mission_minutes!F$2:F$43,MATCH($A84,SR_mission_minutes!$A$2:$A$43)),"-")</f>
        <v>66700.388888888891</v>
      </c>
      <c r="G84" s="113">
        <f>IFERROR(INDEX(lifespans_all!G$80:G$126,MATCH($A84,lifespans_all!$A$80:$A$126,0))*INDEX(SR_mission_minutes!G$2:G$43,MATCH($A84,SR_mission_minutes!$A$2:$A$43)),"-")</f>
        <v>66700.388888888891</v>
      </c>
      <c r="H84" s="113">
        <f>IFERROR(INDEX(lifespans_all!H$80:H$126,MATCH($A84,lifespans_all!$A$80:$A$126,0))*INDEX(SR_mission_minutes!H$2:H$43,MATCH($A84,SR_mission_minutes!$A$2:$A$43)),"-")</f>
        <v>0</v>
      </c>
      <c r="I84" s="113">
        <f>IFERROR(INDEX(lifespans_all!I$80:I$126,MATCH($A84,lifespans_all!$A$80:$A$126,0))*INDEX(SR_mission_minutes!I$2:I$43,MATCH($A84,SR_mission_minutes!$A$2:$A$43)),"-")</f>
        <v>0</v>
      </c>
      <c r="J84" s="113">
        <f>IFERROR(INDEX(lifespans_all!J$80:J$126,MATCH($A84,lifespans_all!$A$80:$A$126,0))*INDEX(SR_mission_minutes!J$2:J$43,MATCH($A84,SR_mission_minutes!$A$2:$A$43)),"-")</f>
        <v>0</v>
      </c>
      <c r="K84" s="113">
        <f>IFERROR(INDEX(lifespans_all!K$80:K$126,MATCH($A84,lifespans_all!$A$80:$A$126,0))*INDEX(SR_mission_minutes!K$2:K$43,MATCH($A84,SR_mission_minutes!$A$2:$A$43)),"-")</f>
        <v>0</v>
      </c>
      <c r="L84" s="113">
        <f>IFERROR(INDEX(lifespans_all!L$80:L$126,MATCH($A84,lifespans_all!$A$80:$A$126,0))*INDEX(SR_mission_minutes!L$2:L$43,MATCH($A84,SR_mission_minutes!$A$2:$A$43)),"-")</f>
        <v>0</v>
      </c>
      <c r="M84" s="113">
        <f>IFERROR(INDEX(lifespans_all!M$80:M$126,MATCH($A84,lifespans_all!$A$80:$A$126,0))*INDEX(SR_mission_minutes!M$2:M$43,MATCH($A84,SR_mission_minutes!$A$2:$A$43)),"-")</f>
        <v>0</v>
      </c>
      <c r="N84" s="113">
        <f>IFERROR(INDEX(lifespans_all!N$80:N$126,MATCH($A84,lifespans_all!$A$80:$A$126,0))*INDEX(SR_mission_minutes!N$2:N$43,MATCH($A84,SR_mission_minutes!$A$2:$A$43)),"-")</f>
        <v>0</v>
      </c>
      <c r="O84" s="113">
        <f>IFERROR(INDEX(lifespans_all!O$80:O$126,MATCH($A84,lifespans_all!$A$80:$A$126,0))*INDEX(SR_mission_minutes!O$2:O$43,MATCH($A84,SR_mission_minutes!$A$2:$A$43)),"-")</f>
        <v>0</v>
      </c>
      <c r="P84" s="113">
        <f>IFERROR(INDEX(lifespans_all!P$80:P$126,MATCH($A84,lifespans_all!$A$80:$A$126,0))*INDEX(SR_mission_minutes!P$2:P$43,MATCH($A84,SR_mission_minutes!$A$2:$A$43)),"-")</f>
        <v>0</v>
      </c>
      <c r="Q84" s="113">
        <f>IFERROR(INDEX(lifespans_all!Q$80:Q$126,MATCH($A84,lifespans_all!$A$80:$A$126,0))*INDEX(SR_mission_minutes!Q$2:Q$43,MATCH($A84,SR_mission_minutes!$A$2:$A$43)),"-")</f>
        <v>0</v>
      </c>
      <c r="R84" s="113">
        <f>IFERROR(INDEX(lifespans_all!R$80:R$126,MATCH($A84,lifespans_all!$A$80:$A$126,0))*INDEX(SR_mission_minutes!R$2:R$43,MATCH($A84,SR_mission_minutes!$A$2:$A$43)),"-")</f>
        <v>0</v>
      </c>
      <c r="S84" s="113">
        <f>IFERROR(INDEX(lifespans_all!S$80:S$126,MATCH($A84,lifespans_all!$A$80:$A$126,0))*INDEX(SR_mission_minutes!S$2:S$43,MATCH($A84,SR_mission_minutes!$A$2:$A$43)),"-")</f>
        <v>0</v>
      </c>
      <c r="T84" s="113">
        <f>IFERROR(INDEX(lifespans_all!T$80:T$126,MATCH($A84,lifespans_all!$A$80:$A$126,0))*INDEX(SR_mission_minutes!T$2:T$43,MATCH($A84,SR_mission_minutes!$A$2:$A$43)),"-")</f>
        <v>0</v>
      </c>
      <c r="U84" s="113">
        <f>IFERROR(INDEX(lifespans_all!U$80:U$126,MATCH($A84,lifespans_all!$A$80:$A$126,0))*INDEX(SR_mission_minutes!U$2:U$43,MATCH($A84,SR_mission_minutes!$A$2:$A$43)),"-")</f>
        <v>0</v>
      </c>
      <c r="V84" s="113">
        <f>IFERROR(INDEX(lifespans_all!V$80:V$126,MATCH($A84,lifespans_all!$A$80:$A$126,0))*INDEX(SR_mission_minutes!V$2:V$43,MATCH($A84,SR_mission_minutes!$A$2:$A$43)),"-")</f>
        <v>0</v>
      </c>
    </row>
    <row r="85" spans="1:22" x14ac:dyDescent="0.25">
      <c r="A85" s="35" t="s">
        <v>73</v>
      </c>
      <c r="B85" s="35" t="s">
        <v>57</v>
      </c>
      <c r="C85" s="113">
        <f>IFERROR(INDEX(lifespans_all!C$80:C$126,MATCH($A85,lifespans_all!$A$80:$A$126,0))*INDEX(SR_mission_minutes!C$2:C$43,MATCH($A85,SR_mission_minutes!$A$2:$A$43)),"-")</f>
        <v>66700.388888888891</v>
      </c>
      <c r="D85" s="113">
        <f>IFERROR(INDEX(lifespans_all!D$80:D$126,MATCH($A85,lifespans_all!$A$80:$A$126,0))*INDEX(SR_mission_minutes!D$2:D$43,MATCH($A85,SR_mission_minutes!$A$2:$A$43)),"-")</f>
        <v>66700.388888888891</v>
      </c>
      <c r="E85" s="113">
        <f>IFERROR(INDEX(lifespans_all!E$80:E$126,MATCH($A85,lifespans_all!$A$80:$A$126,0))*INDEX(SR_mission_minutes!E$2:E$43,MATCH($A85,SR_mission_minutes!$A$2:$A$43)),"-")</f>
        <v>66700.388888888891</v>
      </c>
      <c r="F85" s="113">
        <f>IFERROR(INDEX(lifespans_all!F$80:F$126,MATCH($A85,lifespans_all!$A$80:$A$126,0))*INDEX(SR_mission_minutes!F$2:F$43,MATCH($A85,SR_mission_minutes!$A$2:$A$43)),"-")</f>
        <v>66700.388888888891</v>
      </c>
      <c r="G85" s="113">
        <f>IFERROR(INDEX(lifespans_all!G$80:G$126,MATCH($A85,lifespans_all!$A$80:$A$126,0))*INDEX(SR_mission_minutes!G$2:G$43,MATCH($A85,SR_mission_minutes!$A$2:$A$43)),"-")</f>
        <v>66700.388888888891</v>
      </c>
      <c r="H85" s="113">
        <f>IFERROR(INDEX(lifespans_all!H$80:H$126,MATCH($A85,lifespans_all!$A$80:$A$126,0))*INDEX(SR_mission_minutes!H$2:H$43,MATCH($A85,SR_mission_minutes!$A$2:$A$43)),"-")</f>
        <v>0</v>
      </c>
      <c r="I85" s="113">
        <f>IFERROR(INDEX(lifespans_all!I$80:I$126,MATCH($A85,lifespans_all!$A$80:$A$126,0))*INDEX(SR_mission_minutes!I$2:I$43,MATCH($A85,SR_mission_minutes!$A$2:$A$43)),"-")</f>
        <v>0</v>
      </c>
      <c r="J85" s="113">
        <f>IFERROR(INDEX(lifespans_all!J$80:J$126,MATCH($A85,lifespans_all!$A$80:$A$126,0))*INDEX(SR_mission_minutes!J$2:J$43,MATCH($A85,SR_mission_minutes!$A$2:$A$43)),"-")</f>
        <v>0</v>
      </c>
      <c r="K85" s="113">
        <f>IFERROR(INDEX(lifespans_all!K$80:K$126,MATCH($A85,lifespans_all!$A$80:$A$126,0))*INDEX(SR_mission_minutes!K$2:K$43,MATCH($A85,SR_mission_minutes!$A$2:$A$43)),"-")</f>
        <v>0</v>
      </c>
      <c r="L85" s="113">
        <f>IFERROR(INDEX(lifespans_all!L$80:L$126,MATCH($A85,lifespans_all!$A$80:$A$126,0))*INDEX(SR_mission_minutes!L$2:L$43,MATCH($A85,SR_mission_minutes!$A$2:$A$43)),"-")</f>
        <v>0</v>
      </c>
      <c r="M85" s="113">
        <f>IFERROR(INDEX(lifespans_all!M$80:M$126,MATCH($A85,lifespans_all!$A$80:$A$126,0))*INDEX(SR_mission_minutes!M$2:M$43,MATCH($A85,SR_mission_minutes!$A$2:$A$43)),"-")</f>
        <v>0</v>
      </c>
      <c r="N85" s="113">
        <f>IFERROR(INDEX(lifespans_all!N$80:N$126,MATCH($A85,lifespans_all!$A$80:$A$126,0))*INDEX(SR_mission_minutes!N$2:N$43,MATCH($A85,SR_mission_minutes!$A$2:$A$43)),"-")</f>
        <v>0</v>
      </c>
      <c r="O85" s="113">
        <f>IFERROR(INDEX(lifespans_all!O$80:O$126,MATCH($A85,lifespans_all!$A$80:$A$126,0))*INDEX(SR_mission_minutes!O$2:O$43,MATCH($A85,SR_mission_minutes!$A$2:$A$43)),"-")</f>
        <v>0</v>
      </c>
      <c r="P85" s="113">
        <f>IFERROR(INDEX(lifespans_all!P$80:P$126,MATCH($A85,lifespans_all!$A$80:$A$126,0))*INDEX(SR_mission_minutes!P$2:P$43,MATCH($A85,SR_mission_minutes!$A$2:$A$43)),"-")</f>
        <v>0</v>
      </c>
      <c r="Q85" s="113">
        <f>IFERROR(INDEX(lifespans_all!Q$80:Q$126,MATCH($A85,lifespans_all!$A$80:$A$126,0))*INDEX(SR_mission_minutes!Q$2:Q$43,MATCH($A85,SR_mission_minutes!$A$2:$A$43)),"-")</f>
        <v>0</v>
      </c>
      <c r="R85" s="113">
        <f>IFERROR(INDEX(lifespans_all!R$80:R$126,MATCH($A85,lifespans_all!$A$80:$A$126,0))*INDEX(SR_mission_minutes!R$2:R$43,MATCH($A85,SR_mission_minutes!$A$2:$A$43)),"-")</f>
        <v>0</v>
      </c>
      <c r="S85" s="113">
        <f>IFERROR(INDEX(lifespans_all!S$80:S$126,MATCH($A85,lifespans_all!$A$80:$A$126,0))*INDEX(SR_mission_minutes!S$2:S$43,MATCH($A85,SR_mission_minutes!$A$2:$A$43)),"-")</f>
        <v>0</v>
      </c>
      <c r="T85" s="113">
        <f>IFERROR(INDEX(lifespans_all!T$80:T$126,MATCH($A85,lifespans_all!$A$80:$A$126,0))*INDEX(SR_mission_minutes!T$2:T$43,MATCH($A85,SR_mission_minutes!$A$2:$A$43)),"-")</f>
        <v>0</v>
      </c>
      <c r="U85" s="113">
        <f>IFERROR(INDEX(lifespans_all!U$80:U$126,MATCH($A85,lifespans_all!$A$80:$A$126,0))*INDEX(SR_mission_minutes!U$2:U$43,MATCH($A85,SR_mission_minutes!$A$2:$A$43)),"-")</f>
        <v>0</v>
      </c>
      <c r="V85" s="113">
        <f>IFERROR(INDEX(lifespans_all!V$80:V$126,MATCH($A85,lifespans_all!$A$80:$A$126,0))*INDEX(SR_mission_minutes!V$2:V$43,MATCH($A85,SR_mission_minutes!$A$2:$A$43)),"-")</f>
        <v>0</v>
      </c>
    </row>
    <row r="86" spans="1:22" x14ac:dyDescent="0.25">
      <c r="A86" s="35" t="s">
        <v>38</v>
      </c>
      <c r="B86" s="35" t="s">
        <v>57</v>
      </c>
      <c r="C86" s="113">
        <f>IFERROR(INDEX(lifespans_all!C$80:C$126,MATCH($A86,lifespans_all!$A$80:$A$126,0))*INDEX(SR_mission_minutes!C$2:C$43,MATCH($A86,SR_mission_minutes!$A$2:$A$43)),"-")</f>
        <v>66700.388888888891</v>
      </c>
      <c r="D86" s="113">
        <f>IFERROR(INDEX(lifespans_all!D$80:D$126,MATCH($A86,lifespans_all!$A$80:$A$126,0))*INDEX(SR_mission_minutes!D$2:D$43,MATCH($A86,SR_mission_minutes!$A$2:$A$43)),"-")</f>
        <v>66700.388888888891</v>
      </c>
      <c r="E86" s="113">
        <f>IFERROR(INDEX(lifespans_all!E$80:E$126,MATCH($A86,lifespans_all!$A$80:$A$126,0))*INDEX(SR_mission_minutes!E$2:E$43,MATCH($A86,SR_mission_minutes!$A$2:$A$43)),"-")</f>
        <v>66700.388888888891</v>
      </c>
      <c r="F86" s="113">
        <f>IFERROR(INDEX(lifespans_all!F$80:F$126,MATCH($A86,lifespans_all!$A$80:$A$126,0))*INDEX(SR_mission_minutes!F$2:F$43,MATCH($A86,SR_mission_minutes!$A$2:$A$43)),"-")</f>
        <v>66700.388888888891</v>
      </c>
      <c r="G86" s="113">
        <f>IFERROR(INDEX(lifespans_all!G$80:G$126,MATCH($A86,lifespans_all!$A$80:$A$126,0))*INDEX(SR_mission_minutes!G$2:G$43,MATCH($A86,SR_mission_minutes!$A$2:$A$43)),"-")</f>
        <v>0</v>
      </c>
      <c r="H86" s="113">
        <f>IFERROR(INDEX(lifespans_all!H$80:H$126,MATCH($A86,lifespans_all!$A$80:$A$126,0))*INDEX(SR_mission_minutes!H$2:H$43,MATCH($A86,SR_mission_minutes!$A$2:$A$43)),"-")</f>
        <v>0</v>
      </c>
      <c r="I86" s="113">
        <f>IFERROR(INDEX(lifespans_all!I$80:I$126,MATCH($A86,lifespans_all!$A$80:$A$126,0))*INDEX(SR_mission_minutes!I$2:I$43,MATCH($A86,SR_mission_minutes!$A$2:$A$43)),"-")</f>
        <v>0</v>
      </c>
      <c r="J86" s="113">
        <f>IFERROR(INDEX(lifespans_all!J$80:J$126,MATCH($A86,lifespans_all!$A$80:$A$126,0))*INDEX(SR_mission_minutes!J$2:J$43,MATCH($A86,SR_mission_minutes!$A$2:$A$43)),"-")</f>
        <v>0</v>
      </c>
      <c r="K86" s="113">
        <f>IFERROR(INDEX(lifespans_all!K$80:K$126,MATCH($A86,lifespans_all!$A$80:$A$126,0))*INDEX(SR_mission_minutes!K$2:K$43,MATCH($A86,SR_mission_minutes!$A$2:$A$43)),"-")</f>
        <v>0</v>
      </c>
      <c r="L86" s="113">
        <f>IFERROR(INDEX(lifespans_all!L$80:L$126,MATCH($A86,lifespans_all!$A$80:$A$126,0))*INDEX(SR_mission_minutes!L$2:L$43,MATCH($A86,SR_mission_minutes!$A$2:$A$43)),"-")</f>
        <v>0</v>
      </c>
      <c r="M86" s="113">
        <f>IFERROR(INDEX(lifespans_all!M$80:M$126,MATCH($A86,lifespans_all!$A$80:$A$126,0))*INDEX(SR_mission_minutes!M$2:M$43,MATCH($A86,SR_mission_minutes!$A$2:$A$43)),"-")</f>
        <v>0</v>
      </c>
      <c r="N86" s="113">
        <f>IFERROR(INDEX(lifespans_all!N$80:N$126,MATCH($A86,lifespans_all!$A$80:$A$126,0))*INDEX(SR_mission_minutes!N$2:N$43,MATCH($A86,SR_mission_minutes!$A$2:$A$43)),"-")</f>
        <v>0</v>
      </c>
      <c r="O86" s="113">
        <f>IFERROR(INDEX(lifespans_all!O$80:O$126,MATCH($A86,lifespans_all!$A$80:$A$126,0))*INDEX(SR_mission_minutes!O$2:O$43,MATCH($A86,SR_mission_minutes!$A$2:$A$43)),"-")</f>
        <v>0</v>
      </c>
      <c r="P86" s="113">
        <f>IFERROR(INDEX(lifespans_all!P$80:P$126,MATCH($A86,lifespans_all!$A$80:$A$126,0))*INDEX(SR_mission_minutes!P$2:P$43,MATCH($A86,SR_mission_minutes!$A$2:$A$43)),"-")</f>
        <v>0</v>
      </c>
      <c r="Q86" s="113">
        <f>IFERROR(INDEX(lifespans_all!Q$80:Q$126,MATCH($A86,lifespans_all!$A$80:$A$126,0))*INDEX(SR_mission_minutes!Q$2:Q$43,MATCH($A86,SR_mission_minutes!$A$2:$A$43)),"-")</f>
        <v>0</v>
      </c>
      <c r="R86" s="113">
        <f>IFERROR(INDEX(lifespans_all!R$80:R$126,MATCH($A86,lifespans_all!$A$80:$A$126,0))*INDEX(SR_mission_minutes!R$2:R$43,MATCH($A86,SR_mission_minutes!$A$2:$A$43)),"-")</f>
        <v>0</v>
      </c>
      <c r="S86" s="113">
        <f>IFERROR(INDEX(lifespans_all!S$80:S$126,MATCH($A86,lifespans_all!$A$80:$A$126,0))*INDEX(SR_mission_minutes!S$2:S$43,MATCH($A86,SR_mission_minutes!$A$2:$A$43)),"-")</f>
        <v>0</v>
      </c>
      <c r="T86" s="113">
        <f>IFERROR(INDEX(lifespans_all!T$80:T$126,MATCH($A86,lifespans_all!$A$80:$A$126,0))*INDEX(SR_mission_minutes!T$2:T$43,MATCH($A86,SR_mission_minutes!$A$2:$A$43)),"-")</f>
        <v>0</v>
      </c>
      <c r="U86" s="113">
        <f>IFERROR(INDEX(lifespans_all!U$80:U$126,MATCH($A86,lifespans_all!$A$80:$A$126,0))*INDEX(SR_mission_minutes!U$2:U$43,MATCH($A86,SR_mission_minutes!$A$2:$A$43)),"-")</f>
        <v>0</v>
      </c>
      <c r="V86" s="113">
        <f>IFERROR(INDEX(lifespans_all!V$80:V$126,MATCH($A86,lifespans_all!$A$80:$A$126,0))*INDEX(SR_mission_minutes!V$2:V$43,MATCH($A86,SR_mission_minutes!$A$2:$A$43)),"-")</f>
        <v>0</v>
      </c>
    </row>
    <row r="87" spans="1:22" x14ac:dyDescent="0.25">
      <c r="A87" s="35" t="s">
        <v>39</v>
      </c>
      <c r="B87" s="35" t="s">
        <v>59</v>
      </c>
      <c r="C87" s="113">
        <f>IFERROR(INDEX(lifespans_all!C$80:C$126,MATCH($A87,lifespans_all!$A$80:$A$126,0))*INDEX(SR_mission_minutes!C$2:C$43,MATCH($A87,SR_mission_minutes!$A$2:$A$43)),"-")</f>
        <v>114879</v>
      </c>
      <c r="D87" s="113">
        <f>IFERROR(INDEX(lifespans_all!D$80:D$126,MATCH($A87,lifespans_all!$A$80:$A$126,0))*INDEX(SR_mission_minutes!D$2:D$43,MATCH($A87,SR_mission_minutes!$A$2:$A$43)),"-")</f>
        <v>114879</v>
      </c>
      <c r="E87" s="113">
        <f>IFERROR(INDEX(lifespans_all!E$80:E$126,MATCH($A87,lifespans_all!$A$80:$A$126,0))*INDEX(SR_mission_minutes!E$2:E$43,MATCH($A87,SR_mission_minutes!$A$2:$A$43)),"-")</f>
        <v>114879</v>
      </c>
      <c r="F87" s="113">
        <f>IFERROR(INDEX(lifespans_all!F$80:F$126,MATCH($A87,lifespans_all!$A$80:$A$126,0))*INDEX(SR_mission_minutes!F$2:F$43,MATCH($A87,SR_mission_minutes!$A$2:$A$43)),"-")</f>
        <v>114879</v>
      </c>
      <c r="G87" s="113">
        <f>IFERROR(INDEX(lifespans_all!G$80:G$126,MATCH($A87,lifespans_all!$A$80:$A$126,0))*INDEX(SR_mission_minutes!G$2:G$43,MATCH($A87,SR_mission_minutes!$A$2:$A$43)),"-")</f>
        <v>114879</v>
      </c>
      <c r="H87" s="113">
        <f>IFERROR(INDEX(lifespans_all!H$80:H$126,MATCH($A87,lifespans_all!$A$80:$A$126,0))*INDEX(SR_mission_minutes!H$2:H$43,MATCH($A87,SR_mission_minutes!$A$2:$A$43)),"-")</f>
        <v>114879</v>
      </c>
      <c r="I87" s="113">
        <f>IFERROR(INDEX(lifespans_all!I$80:I$126,MATCH($A87,lifespans_all!$A$80:$A$126,0))*INDEX(SR_mission_minutes!I$2:I$43,MATCH($A87,SR_mission_minutes!$A$2:$A$43)),"-")</f>
        <v>114879</v>
      </c>
      <c r="J87" s="113">
        <f>IFERROR(INDEX(lifespans_all!J$80:J$126,MATCH($A87,lifespans_all!$A$80:$A$126,0))*INDEX(SR_mission_minutes!J$2:J$43,MATCH($A87,SR_mission_minutes!$A$2:$A$43)),"-")</f>
        <v>114879</v>
      </c>
      <c r="K87" s="113">
        <f>IFERROR(INDEX(lifespans_all!K$80:K$126,MATCH($A87,lifespans_all!$A$80:$A$126,0))*INDEX(SR_mission_minutes!K$2:K$43,MATCH($A87,SR_mission_minutes!$A$2:$A$43)),"-")</f>
        <v>114879</v>
      </c>
      <c r="L87" s="113">
        <f>IFERROR(INDEX(lifespans_all!L$80:L$126,MATCH($A87,lifespans_all!$A$80:$A$126,0))*INDEX(SR_mission_minutes!L$2:L$43,MATCH($A87,SR_mission_minutes!$A$2:$A$43)),"-")</f>
        <v>114879</v>
      </c>
      <c r="M87" s="113">
        <f>IFERROR(INDEX(lifespans_all!M$80:M$126,MATCH($A87,lifespans_all!$A$80:$A$126,0))*INDEX(SR_mission_minutes!M$2:M$43,MATCH($A87,SR_mission_minutes!$A$2:$A$43)),"-")</f>
        <v>0</v>
      </c>
      <c r="N87" s="113">
        <f>IFERROR(INDEX(lifespans_all!N$80:N$126,MATCH($A87,lifespans_all!$A$80:$A$126,0))*INDEX(SR_mission_minutes!N$2:N$43,MATCH($A87,SR_mission_minutes!$A$2:$A$43)),"-")</f>
        <v>0</v>
      </c>
      <c r="O87" s="113">
        <f>IFERROR(INDEX(lifespans_all!O$80:O$126,MATCH($A87,lifespans_all!$A$80:$A$126,0))*INDEX(SR_mission_minutes!O$2:O$43,MATCH($A87,SR_mission_minutes!$A$2:$A$43)),"-")</f>
        <v>0</v>
      </c>
      <c r="P87" s="113">
        <f>IFERROR(INDEX(lifespans_all!P$80:P$126,MATCH($A87,lifespans_all!$A$80:$A$126,0))*INDEX(SR_mission_minutes!P$2:P$43,MATCH($A87,SR_mission_minutes!$A$2:$A$43)),"-")</f>
        <v>0</v>
      </c>
      <c r="Q87" s="113">
        <f>IFERROR(INDEX(lifespans_all!Q$80:Q$126,MATCH($A87,lifespans_all!$A$80:$A$126,0))*INDEX(SR_mission_minutes!Q$2:Q$43,MATCH($A87,SR_mission_minutes!$A$2:$A$43)),"-")</f>
        <v>0</v>
      </c>
      <c r="R87" s="113">
        <f>IFERROR(INDEX(lifespans_all!R$80:R$126,MATCH($A87,lifespans_all!$A$80:$A$126,0))*INDEX(SR_mission_minutes!R$2:R$43,MATCH($A87,SR_mission_minutes!$A$2:$A$43)),"-")</f>
        <v>0</v>
      </c>
      <c r="S87" s="113">
        <f>IFERROR(INDEX(lifespans_all!S$80:S$126,MATCH($A87,lifespans_all!$A$80:$A$126,0))*INDEX(SR_mission_minutes!S$2:S$43,MATCH($A87,SR_mission_minutes!$A$2:$A$43)),"-")</f>
        <v>0</v>
      </c>
      <c r="T87" s="113">
        <f>IFERROR(INDEX(lifespans_all!T$80:T$126,MATCH($A87,lifespans_all!$A$80:$A$126,0))*INDEX(SR_mission_minutes!T$2:T$43,MATCH($A87,SR_mission_minutes!$A$2:$A$43)),"-")</f>
        <v>0</v>
      </c>
      <c r="U87" s="113">
        <f>IFERROR(INDEX(lifespans_all!U$80:U$126,MATCH($A87,lifespans_all!$A$80:$A$126,0))*INDEX(SR_mission_minutes!U$2:U$43,MATCH($A87,SR_mission_minutes!$A$2:$A$43)),"-")</f>
        <v>0</v>
      </c>
      <c r="V87" s="113">
        <f>IFERROR(INDEX(lifespans_all!V$80:V$126,MATCH($A87,lifespans_all!$A$80:$A$126,0))*INDEX(SR_mission_minutes!V$2:V$43,MATCH($A87,SR_mission_minutes!$A$2:$A$43)),"-")</f>
        <v>0</v>
      </c>
    </row>
    <row r="88" spans="1:22" x14ac:dyDescent="0.25">
      <c r="A88" s="35" t="s">
        <v>40</v>
      </c>
      <c r="B88" s="35" t="s">
        <v>58</v>
      </c>
      <c r="C88" s="113">
        <f>IFERROR(INDEX(lifespans_all!C$80:C$126,MATCH($A88,lifespans_all!$A$80:$A$126,0))*INDEX(SR_mission_minutes!C$2:C$43,MATCH($A88,SR_mission_minutes!$A$2:$A$43)),"-")</f>
        <v>0</v>
      </c>
      <c r="D88" s="113">
        <f>IFERROR(INDEX(lifespans_all!D$80:D$126,MATCH($A88,lifespans_all!$A$80:$A$126,0))*INDEX(SR_mission_minutes!D$2:D$43,MATCH($A88,SR_mission_minutes!$A$2:$A$43)),"-")</f>
        <v>0</v>
      </c>
      <c r="E88" s="113">
        <f>IFERROR(INDEX(lifespans_all!E$80:E$126,MATCH($A88,lifespans_all!$A$80:$A$126,0))*INDEX(SR_mission_minutes!E$2:E$43,MATCH($A88,SR_mission_minutes!$A$2:$A$43)),"-")</f>
        <v>0</v>
      </c>
      <c r="F88" s="113">
        <f>IFERROR(INDEX(lifespans_all!F$80:F$126,MATCH($A88,lifespans_all!$A$80:$A$126,0))*INDEX(SR_mission_minutes!F$2:F$43,MATCH($A88,SR_mission_minutes!$A$2:$A$43)),"-")</f>
        <v>0</v>
      </c>
      <c r="G88" s="113">
        <f>IFERROR(INDEX(lifespans_all!G$80:G$126,MATCH($A88,lifespans_all!$A$80:$A$126,0))*INDEX(SR_mission_minutes!G$2:G$43,MATCH($A88,SR_mission_minutes!$A$2:$A$43)),"-")</f>
        <v>0</v>
      </c>
      <c r="H88" s="113">
        <f>IFERROR(INDEX(lifespans_all!H$80:H$126,MATCH($A88,lifespans_all!$A$80:$A$126,0))*INDEX(SR_mission_minutes!H$2:H$43,MATCH($A88,SR_mission_minutes!$A$2:$A$43)),"-")</f>
        <v>0</v>
      </c>
      <c r="I88" s="113">
        <f>IFERROR(INDEX(lifespans_all!I$80:I$126,MATCH($A88,lifespans_all!$A$80:$A$126,0))*INDEX(SR_mission_minutes!I$2:I$43,MATCH($A88,SR_mission_minutes!$A$2:$A$43)),"-")</f>
        <v>0</v>
      </c>
      <c r="J88" s="113">
        <f>IFERROR(INDEX(lifespans_all!J$80:J$126,MATCH($A88,lifespans_all!$A$80:$A$126,0))*INDEX(SR_mission_minutes!J$2:J$43,MATCH($A88,SR_mission_minutes!$A$2:$A$43)),"-")</f>
        <v>0</v>
      </c>
      <c r="K88" s="113">
        <f>IFERROR(INDEX(lifespans_all!K$80:K$126,MATCH($A88,lifespans_all!$A$80:$A$126,0))*INDEX(SR_mission_minutes!K$2:K$43,MATCH($A88,SR_mission_minutes!$A$2:$A$43)),"-")</f>
        <v>0</v>
      </c>
      <c r="L88" s="113">
        <f>IFERROR(INDEX(lifespans_all!L$80:L$126,MATCH($A88,lifespans_all!$A$80:$A$126,0))*INDEX(SR_mission_minutes!L$2:L$43,MATCH($A88,SR_mission_minutes!$A$2:$A$43)),"-")</f>
        <v>0</v>
      </c>
      <c r="M88" s="113">
        <f>IFERROR(INDEX(lifespans_all!M$80:M$126,MATCH($A88,lifespans_all!$A$80:$A$126,0))*INDEX(SR_mission_minutes!M$2:M$43,MATCH($A88,SR_mission_minutes!$A$2:$A$43)),"-")</f>
        <v>0</v>
      </c>
      <c r="N88" s="113">
        <f>IFERROR(INDEX(lifespans_all!N$80:N$126,MATCH($A88,lifespans_all!$A$80:$A$126,0))*INDEX(SR_mission_minutes!N$2:N$43,MATCH($A88,SR_mission_minutes!$A$2:$A$43)),"-")</f>
        <v>0</v>
      </c>
      <c r="O88" s="113">
        <f>IFERROR(INDEX(lifespans_all!O$80:O$126,MATCH($A88,lifespans_all!$A$80:$A$126,0))*INDEX(SR_mission_minutes!O$2:O$43,MATCH($A88,SR_mission_minutes!$A$2:$A$43)),"-")</f>
        <v>0</v>
      </c>
      <c r="P88" s="113">
        <f>IFERROR(INDEX(lifespans_all!P$80:P$126,MATCH($A88,lifespans_all!$A$80:$A$126,0))*INDEX(SR_mission_minutes!P$2:P$43,MATCH($A88,SR_mission_minutes!$A$2:$A$43)),"-")</f>
        <v>0</v>
      </c>
      <c r="Q88" s="113">
        <f>IFERROR(INDEX(lifespans_all!Q$80:Q$126,MATCH($A88,lifespans_all!$A$80:$A$126,0))*INDEX(SR_mission_minutes!Q$2:Q$43,MATCH($A88,SR_mission_minutes!$A$2:$A$43)),"-")</f>
        <v>0</v>
      </c>
      <c r="R88" s="113">
        <f>IFERROR(INDEX(lifespans_all!R$80:R$126,MATCH($A88,lifespans_all!$A$80:$A$126,0))*INDEX(SR_mission_minutes!R$2:R$43,MATCH($A88,SR_mission_minutes!$A$2:$A$43)),"-")</f>
        <v>0</v>
      </c>
      <c r="S88" s="113">
        <f>IFERROR(INDEX(lifespans_all!S$80:S$126,MATCH($A88,lifespans_all!$A$80:$A$126,0))*INDEX(SR_mission_minutes!S$2:S$43,MATCH($A88,SR_mission_minutes!$A$2:$A$43)),"-")</f>
        <v>0</v>
      </c>
      <c r="T88" s="113">
        <f>IFERROR(INDEX(lifespans_all!T$80:T$126,MATCH($A88,lifespans_all!$A$80:$A$126,0))*INDEX(SR_mission_minutes!T$2:T$43,MATCH($A88,SR_mission_minutes!$A$2:$A$43)),"-")</f>
        <v>0</v>
      </c>
      <c r="U88" s="113">
        <f>IFERROR(INDEX(lifespans_all!U$80:U$126,MATCH($A88,lifespans_all!$A$80:$A$126,0))*INDEX(SR_mission_minutes!U$2:U$43,MATCH($A88,SR_mission_minutes!$A$2:$A$43)),"-")</f>
        <v>0</v>
      </c>
      <c r="V88" s="113">
        <f>IFERROR(INDEX(lifespans_all!V$80:V$126,MATCH($A88,lifespans_all!$A$80:$A$126,0))*INDEX(SR_mission_minutes!V$2:V$43,MATCH($A88,SR_mission_minutes!$A$2:$A$43)),"-")</f>
        <v>0</v>
      </c>
    </row>
    <row r="89" spans="1:22" x14ac:dyDescent="0.25">
      <c r="A89" s="35" t="s">
        <v>41</v>
      </c>
      <c r="B89" s="35" t="s">
        <v>60</v>
      </c>
      <c r="C89" s="113">
        <f>IFERROR(INDEX(lifespans_all!C$80:C$126,MATCH($A89,lifespans_all!$A$80:$A$126,0))*INDEX(SR_mission_minutes!C$2:C$43,MATCH($A89,SR_mission_minutes!$A$2:$A$43)),"-")</f>
        <v>460.5</v>
      </c>
      <c r="D89" s="113">
        <f>IFERROR(INDEX(lifespans_all!D$80:D$126,MATCH($A89,lifespans_all!$A$80:$A$126,0))*INDEX(SR_mission_minutes!D$2:D$43,MATCH($A89,SR_mission_minutes!$A$2:$A$43)),"-")</f>
        <v>460.5</v>
      </c>
      <c r="E89" s="113">
        <f>IFERROR(INDEX(lifespans_all!E$80:E$126,MATCH($A89,lifespans_all!$A$80:$A$126,0))*INDEX(SR_mission_minutes!E$2:E$43,MATCH($A89,SR_mission_minutes!$A$2:$A$43)),"-")</f>
        <v>460.5</v>
      </c>
      <c r="F89" s="113">
        <f>IFERROR(INDEX(lifespans_all!F$80:F$126,MATCH($A89,lifespans_all!$A$80:$A$126,0))*INDEX(SR_mission_minutes!F$2:F$43,MATCH($A89,SR_mission_minutes!$A$2:$A$43)),"-")</f>
        <v>460.5</v>
      </c>
      <c r="G89" s="113">
        <f>IFERROR(INDEX(lifespans_all!G$80:G$126,MATCH($A89,lifespans_all!$A$80:$A$126,0))*INDEX(SR_mission_minutes!G$2:G$43,MATCH($A89,SR_mission_minutes!$A$2:$A$43)),"-")</f>
        <v>0</v>
      </c>
      <c r="H89" s="113">
        <f>IFERROR(INDEX(lifespans_all!H$80:H$126,MATCH($A89,lifespans_all!$A$80:$A$126,0))*INDEX(SR_mission_minutes!H$2:H$43,MATCH($A89,SR_mission_minutes!$A$2:$A$43)),"-")</f>
        <v>0</v>
      </c>
      <c r="I89" s="113">
        <f>IFERROR(INDEX(lifespans_all!I$80:I$126,MATCH($A89,lifespans_all!$A$80:$A$126,0))*INDEX(SR_mission_minutes!I$2:I$43,MATCH($A89,SR_mission_minutes!$A$2:$A$43)),"-")</f>
        <v>0</v>
      </c>
      <c r="J89" s="113">
        <f>IFERROR(INDEX(lifespans_all!J$80:J$126,MATCH($A89,lifespans_all!$A$80:$A$126,0))*INDEX(SR_mission_minutes!J$2:J$43,MATCH($A89,SR_mission_minutes!$A$2:$A$43)),"-")</f>
        <v>0</v>
      </c>
      <c r="K89" s="113">
        <f>IFERROR(INDEX(lifespans_all!K$80:K$126,MATCH($A89,lifespans_all!$A$80:$A$126,0))*INDEX(SR_mission_minutes!K$2:K$43,MATCH($A89,SR_mission_minutes!$A$2:$A$43)),"-")</f>
        <v>0</v>
      </c>
      <c r="L89" s="113">
        <f>IFERROR(INDEX(lifespans_all!L$80:L$126,MATCH($A89,lifespans_all!$A$80:$A$126,0))*INDEX(SR_mission_minutes!L$2:L$43,MATCH($A89,SR_mission_minutes!$A$2:$A$43)),"-")</f>
        <v>0</v>
      </c>
      <c r="M89" s="113">
        <f>IFERROR(INDEX(lifespans_all!M$80:M$126,MATCH($A89,lifespans_all!$A$80:$A$126,0))*INDEX(SR_mission_minutes!M$2:M$43,MATCH($A89,SR_mission_minutes!$A$2:$A$43)),"-")</f>
        <v>0</v>
      </c>
      <c r="N89" s="113">
        <f>IFERROR(INDEX(lifespans_all!N$80:N$126,MATCH($A89,lifespans_all!$A$80:$A$126,0))*INDEX(SR_mission_minutes!N$2:N$43,MATCH($A89,SR_mission_minutes!$A$2:$A$43)),"-")</f>
        <v>0</v>
      </c>
      <c r="O89" s="113">
        <f>IFERROR(INDEX(lifespans_all!O$80:O$126,MATCH($A89,lifespans_all!$A$80:$A$126,0))*INDEX(SR_mission_minutes!O$2:O$43,MATCH($A89,SR_mission_minutes!$A$2:$A$43)),"-")</f>
        <v>0</v>
      </c>
      <c r="P89" s="113">
        <f>IFERROR(INDEX(lifespans_all!P$80:P$126,MATCH($A89,lifespans_all!$A$80:$A$126,0))*INDEX(SR_mission_minutes!P$2:P$43,MATCH($A89,SR_mission_minutes!$A$2:$A$43)),"-")</f>
        <v>0</v>
      </c>
      <c r="Q89" s="113">
        <f>IFERROR(INDEX(lifespans_all!Q$80:Q$126,MATCH($A89,lifespans_all!$A$80:$A$126,0))*INDEX(SR_mission_minutes!Q$2:Q$43,MATCH($A89,SR_mission_minutes!$A$2:$A$43)),"-")</f>
        <v>0</v>
      </c>
      <c r="R89" s="113">
        <f>IFERROR(INDEX(lifespans_all!R$80:R$126,MATCH($A89,lifespans_all!$A$80:$A$126,0))*INDEX(SR_mission_minutes!R$2:R$43,MATCH($A89,SR_mission_minutes!$A$2:$A$43)),"-")</f>
        <v>0</v>
      </c>
      <c r="S89" s="113">
        <f>IFERROR(INDEX(lifespans_all!S$80:S$126,MATCH($A89,lifespans_all!$A$80:$A$126,0))*INDEX(SR_mission_minutes!S$2:S$43,MATCH($A89,SR_mission_minutes!$A$2:$A$43)),"-")</f>
        <v>0</v>
      </c>
      <c r="T89" s="113">
        <f>IFERROR(INDEX(lifespans_all!T$80:T$126,MATCH($A89,lifespans_all!$A$80:$A$126,0))*INDEX(SR_mission_minutes!T$2:T$43,MATCH($A89,SR_mission_minutes!$A$2:$A$43)),"-")</f>
        <v>0</v>
      </c>
      <c r="U89" s="113">
        <f>IFERROR(INDEX(lifespans_all!U$80:U$126,MATCH($A89,lifespans_all!$A$80:$A$126,0))*INDEX(SR_mission_minutes!U$2:U$43,MATCH($A89,SR_mission_minutes!$A$2:$A$43)),"-")</f>
        <v>0</v>
      </c>
      <c r="V89" s="113">
        <f>IFERROR(INDEX(lifespans_all!V$80:V$126,MATCH($A89,lifespans_all!$A$80:$A$126,0))*INDEX(SR_mission_minutes!V$2:V$43,MATCH($A89,SR_mission_minutes!$A$2:$A$43)),"-")</f>
        <v>0</v>
      </c>
    </row>
    <row r="90" spans="1:22" x14ac:dyDescent="0.25">
      <c r="A90" s="35" t="s">
        <v>74</v>
      </c>
      <c r="B90" s="35" t="s">
        <v>57</v>
      </c>
      <c r="C90" s="113">
        <f>IFERROR(INDEX(lifespans_all!C$80:C$126,MATCH($A90,lifespans_all!$A$80:$A$126,0))*INDEX(SR_mission_minutes!C$2:C$43,MATCH($A90,SR_mission_minutes!$A$2:$A$43)),"-")</f>
        <v>66700.388888888891</v>
      </c>
      <c r="D90" s="113">
        <f>IFERROR(INDEX(lifespans_all!D$80:D$126,MATCH($A90,lifespans_all!$A$80:$A$126,0))*INDEX(SR_mission_minutes!D$2:D$43,MATCH($A90,SR_mission_minutes!$A$2:$A$43)),"-")</f>
        <v>0</v>
      </c>
      <c r="E90" s="113">
        <f>IFERROR(INDEX(lifespans_all!E$80:E$126,MATCH($A90,lifespans_all!$A$80:$A$126,0))*INDEX(SR_mission_minutes!E$2:E$43,MATCH($A90,SR_mission_minutes!$A$2:$A$43)),"-")</f>
        <v>0</v>
      </c>
      <c r="F90" s="113">
        <f>IFERROR(INDEX(lifespans_all!F$80:F$126,MATCH($A90,lifespans_all!$A$80:$A$126,0))*INDEX(SR_mission_minutes!F$2:F$43,MATCH($A90,SR_mission_minutes!$A$2:$A$43)),"-")</f>
        <v>0</v>
      </c>
      <c r="G90" s="113">
        <f>IFERROR(INDEX(lifespans_all!G$80:G$126,MATCH($A90,lifespans_all!$A$80:$A$126,0))*INDEX(SR_mission_minutes!G$2:G$43,MATCH($A90,SR_mission_minutes!$A$2:$A$43)),"-")</f>
        <v>0</v>
      </c>
      <c r="H90" s="113">
        <f>IFERROR(INDEX(lifespans_all!H$80:H$126,MATCH($A90,lifespans_all!$A$80:$A$126,0))*INDEX(SR_mission_minutes!H$2:H$43,MATCH($A90,SR_mission_minutes!$A$2:$A$43)),"-")</f>
        <v>0</v>
      </c>
      <c r="I90" s="113">
        <f>IFERROR(INDEX(lifespans_all!I$80:I$126,MATCH($A90,lifespans_all!$A$80:$A$126,0))*INDEX(SR_mission_minutes!I$2:I$43,MATCH($A90,SR_mission_minutes!$A$2:$A$43)),"-")</f>
        <v>0</v>
      </c>
      <c r="J90" s="113">
        <f>IFERROR(INDEX(lifespans_all!J$80:J$126,MATCH($A90,lifespans_all!$A$80:$A$126,0))*INDEX(SR_mission_minutes!J$2:J$43,MATCH($A90,SR_mission_minutes!$A$2:$A$43)),"-")</f>
        <v>0</v>
      </c>
      <c r="K90" s="113">
        <f>IFERROR(INDEX(lifespans_all!K$80:K$126,MATCH($A90,lifespans_all!$A$80:$A$126,0))*INDEX(SR_mission_minutes!K$2:K$43,MATCH($A90,SR_mission_minutes!$A$2:$A$43)),"-")</f>
        <v>0</v>
      </c>
      <c r="L90" s="113">
        <f>IFERROR(INDEX(lifespans_all!L$80:L$126,MATCH($A90,lifespans_all!$A$80:$A$126,0))*INDEX(SR_mission_minutes!L$2:L$43,MATCH($A90,SR_mission_minutes!$A$2:$A$43)),"-")</f>
        <v>0</v>
      </c>
      <c r="M90" s="113">
        <f>IFERROR(INDEX(lifespans_all!M$80:M$126,MATCH($A90,lifespans_all!$A$80:$A$126,0))*INDEX(SR_mission_minutes!M$2:M$43,MATCH($A90,SR_mission_minutes!$A$2:$A$43)),"-")</f>
        <v>0</v>
      </c>
      <c r="N90" s="113">
        <f>IFERROR(INDEX(lifespans_all!N$80:N$126,MATCH($A90,lifespans_all!$A$80:$A$126,0))*INDEX(SR_mission_minutes!N$2:N$43,MATCH($A90,SR_mission_minutes!$A$2:$A$43)),"-")</f>
        <v>0</v>
      </c>
      <c r="O90" s="113">
        <f>IFERROR(INDEX(lifespans_all!O$80:O$126,MATCH($A90,lifespans_all!$A$80:$A$126,0))*INDEX(SR_mission_minutes!O$2:O$43,MATCH($A90,SR_mission_minutes!$A$2:$A$43)),"-")</f>
        <v>0</v>
      </c>
      <c r="P90" s="113">
        <f>IFERROR(INDEX(lifespans_all!P$80:P$126,MATCH($A90,lifespans_all!$A$80:$A$126,0))*INDEX(SR_mission_minutes!P$2:P$43,MATCH($A90,SR_mission_minutes!$A$2:$A$43)),"-")</f>
        <v>0</v>
      </c>
      <c r="Q90" s="113">
        <f>IFERROR(INDEX(lifespans_all!Q$80:Q$126,MATCH($A90,lifespans_all!$A$80:$A$126,0))*INDEX(SR_mission_minutes!Q$2:Q$43,MATCH($A90,SR_mission_minutes!$A$2:$A$43)),"-")</f>
        <v>0</v>
      </c>
      <c r="R90" s="113">
        <f>IFERROR(INDEX(lifespans_all!R$80:R$126,MATCH($A90,lifespans_all!$A$80:$A$126,0))*INDEX(SR_mission_minutes!R$2:R$43,MATCH($A90,SR_mission_minutes!$A$2:$A$43)),"-")</f>
        <v>0</v>
      </c>
      <c r="S90" s="113">
        <f>IFERROR(INDEX(lifespans_all!S$80:S$126,MATCH($A90,lifespans_all!$A$80:$A$126,0))*INDEX(SR_mission_minutes!S$2:S$43,MATCH($A90,SR_mission_minutes!$A$2:$A$43)),"-")</f>
        <v>0</v>
      </c>
      <c r="T90" s="113">
        <f>IFERROR(INDEX(lifespans_all!T$80:T$126,MATCH($A90,lifespans_all!$A$80:$A$126,0))*INDEX(SR_mission_minutes!T$2:T$43,MATCH($A90,SR_mission_minutes!$A$2:$A$43)),"-")</f>
        <v>0</v>
      </c>
      <c r="U90" s="113">
        <f>IFERROR(INDEX(lifespans_all!U$80:U$126,MATCH($A90,lifespans_all!$A$80:$A$126,0))*INDEX(SR_mission_minutes!U$2:U$43,MATCH($A90,SR_mission_minutes!$A$2:$A$43)),"-")</f>
        <v>0</v>
      </c>
      <c r="V90" s="113">
        <f>IFERROR(INDEX(lifespans_all!V$80:V$126,MATCH($A90,lifespans_all!$A$80:$A$126,0))*INDEX(SR_mission_minutes!V$2:V$43,MATCH($A90,SR_mission_minutes!$A$2:$A$43)),"-")</f>
        <v>0</v>
      </c>
    </row>
    <row r="91" spans="1:22" x14ac:dyDescent="0.25">
      <c r="A91" s="35" t="s">
        <v>75</v>
      </c>
      <c r="B91" s="35" t="s">
        <v>57</v>
      </c>
      <c r="C91" s="113">
        <f>IFERROR(INDEX(lifespans_all!C$80:C$126,MATCH($A91,lifespans_all!$A$80:$A$126,0))*INDEX(SR_mission_minutes!C$2:C$43,MATCH($A91,SR_mission_minutes!$A$2:$A$43)),"-")</f>
        <v>66700.388888888891</v>
      </c>
      <c r="D91" s="113">
        <f>IFERROR(INDEX(lifespans_all!D$80:D$126,MATCH($A91,lifespans_all!$A$80:$A$126,0))*INDEX(SR_mission_minutes!D$2:D$43,MATCH($A91,SR_mission_minutes!$A$2:$A$43)),"-")</f>
        <v>66700.388888888891</v>
      </c>
      <c r="E91" s="113">
        <f>IFERROR(INDEX(lifespans_all!E$80:E$126,MATCH($A91,lifespans_all!$A$80:$A$126,0))*INDEX(SR_mission_minutes!E$2:E$43,MATCH($A91,SR_mission_minutes!$A$2:$A$43)),"-")</f>
        <v>66700.388888888891</v>
      </c>
      <c r="F91" s="113">
        <f>IFERROR(INDEX(lifespans_all!F$80:F$126,MATCH($A91,lifespans_all!$A$80:$A$126,0))*INDEX(SR_mission_minutes!F$2:F$43,MATCH($A91,SR_mission_minutes!$A$2:$A$43)),"-")</f>
        <v>0</v>
      </c>
      <c r="G91" s="113">
        <f>IFERROR(INDEX(lifespans_all!G$80:G$126,MATCH($A91,lifespans_all!$A$80:$A$126,0))*INDEX(SR_mission_minutes!G$2:G$43,MATCH($A91,SR_mission_minutes!$A$2:$A$43)),"-")</f>
        <v>0</v>
      </c>
      <c r="H91" s="113">
        <f>IFERROR(INDEX(lifespans_all!H$80:H$126,MATCH($A91,lifespans_all!$A$80:$A$126,0))*INDEX(SR_mission_minutes!H$2:H$43,MATCH($A91,SR_mission_minutes!$A$2:$A$43)),"-")</f>
        <v>0</v>
      </c>
      <c r="I91" s="113">
        <f>IFERROR(INDEX(lifespans_all!I$80:I$126,MATCH($A91,lifespans_all!$A$80:$A$126,0))*INDEX(SR_mission_minutes!I$2:I$43,MATCH($A91,SR_mission_minutes!$A$2:$A$43)),"-")</f>
        <v>0</v>
      </c>
      <c r="J91" s="113">
        <f>IFERROR(INDEX(lifespans_all!J$80:J$126,MATCH($A91,lifespans_all!$A$80:$A$126,0))*INDEX(SR_mission_minutes!J$2:J$43,MATCH($A91,SR_mission_minutes!$A$2:$A$43)),"-")</f>
        <v>0</v>
      </c>
      <c r="K91" s="113">
        <f>IFERROR(INDEX(lifespans_all!K$80:K$126,MATCH($A91,lifespans_all!$A$80:$A$126,0))*INDEX(SR_mission_minutes!K$2:K$43,MATCH($A91,SR_mission_minutes!$A$2:$A$43)),"-")</f>
        <v>0</v>
      </c>
      <c r="L91" s="113">
        <f>IFERROR(INDEX(lifespans_all!L$80:L$126,MATCH($A91,lifespans_all!$A$80:$A$126,0))*INDEX(SR_mission_minutes!L$2:L$43,MATCH($A91,SR_mission_minutes!$A$2:$A$43)),"-")</f>
        <v>0</v>
      </c>
      <c r="M91" s="113">
        <f>IFERROR(INDEX(lifespans_all!M$80:M$126,MATCH($A91,lifespans_all!$A$80:$A$126,0))*INDEX(SR_mission_minutes!M$2:M$43,MATCH($A91,SR_mission_minutes!$A$2:$A$43)),"-")</f>
        <v>0</v>
      </c>
      <c r="N91" s="113">
        <f>IFERROR(INDEX(lifespans_all!N$80:N$126,MATCH($A91,lifespans_all!$A$80:$A$126,0))*INDEX(SR_mission_minutes!N$2:N$43,MATCH($A91,SR_mission_minutes!$A$2:$A$43)),"-")</f>
        <v>0</v>
      </c>
      <c r="O91" s="113">
        <f>IFERROR(INDEX(lifespans_all!O$80:O$126,MATCH($A91,lifespans_all!$A$80:$A$126,0))*INDEX(SR_mission_minutes!O$2:O$43,MATCH($A91,SR_mission_minutes!$A$2:$A$43)),"-")</f>
        <v>0</v>
      </c>
      <c r="P91" s="113">
        <f>IFERROR(INDEX(lifespans_all!P$80:P$126,MATCH($A91,lifespans_all!$A$80:$A$126,0))*INDEX(SR_mission_minutes!P$2:P$43,MATCH($A91,SR_mission_minutes!$A$2:$A$43)),"-")</f>
        <v>0</v>
      </c>
      <c r="Q91" s="113">
        <f>IFERROR(INDEX(lifespans_all!Q$80:Q$126,MATCH($A91,lifespans_all!$A$80:$A$126,0))*INDEX(SR_mission_minutes!Q$2:Q$43,MATCH($A91,SR_mission_minutes!$A$2:$A$43)),"-")</f>
        <v>0</v>
      </c>
      <c r="R91" s="113">
        <f>IFERROR(INDEX(lifespans_all!R$80:R$126,MATCH($A91,lifespans_all!$A$80:$A$126,0))*INDEX(SR_mission_minutes!R$2:R$43,MATCH($A91,SR_mission_minutes!$A$2:$A$43)),"-")</f>
        <v>0</v>
      </c>
      <c r="S91" s="113">
        <f>IFERROR(INDEX(lifespans_all!S$80:S$126,MATCH($A91,lifespans_all!$A$80:$A$126,0))*INDEX(SR_mission_minutes!S$2:S$43,MATCH($A91,SR_mission_minutes!$A$2:$A$43)),"-")</f>
        <v>0</v>
      </c>
      <c r="T91" s="113">
        <f>IFERROR(INDEX(lifespans_all!T$80:T$126,MATCH($A91,lifespans_all!$A$80:$A$126,0))*INDEX(SR_mission_minutes!T$2:T$43,MATCH($A91,SR_mission_minutes!$A$2:$A$43)),"-")</f>
        <v>0</v>
      </c>
      <c r="U91" s="113">
        <f>IFERROR(INDEX(lifespans_all!U$80:U$126,MATCH($A91,lifespans_all!$A$80:$A$126,0))*INDEX(SR_mission_minutes!U$2:U$43,MATCH($A91,SR_mission_minutes!$A$2:$A$43)),"-")</f>
        <v>0</v>
      </c>
      <c r="V91" s="113">
        <f>IFERROR(INDEX(lifespans_all!V$80:V$126,MATCH($A91,lifespans_all!$A$80:$A$126,0))*INDEX(SR_mission_minutes!V$2:V$43,MATCH($A91,SR_mission_minutes!$A$2:$A$43)),"-")</f>
        <v>0</v>
      </c>
    </row>
    <row r="92" spans="1:22" x14ac:dyDescent="0.25">
      <c r="A92" s="35" t="s">
        <v>76</v>
      </c>
      <c r="B92" s="35" t="s">
        <v>57</v>
      </c>
      <c r="C92" s="113">
        <f>IFERROR(INDEX(lifespans_all!C$80:C$126,MATCH($A92,lifespans_all!$A$80:$A$126,0))*INDEX(SR_mission_minutes!C$2:C$43,MATCH($A92,SR_mission_minutes!$A$2:$A$43)),"-")</f>
        <v>66700.388888888891</v>
      </c>
      <c r="D92" s="113">
        <f>IFERROR(INDEX(lifespans_all!D$80:D$126,MATCH($A92,lifespans_all!$A$80:$A$126,0))*INDEX(SR_mission_minutes!D$2:D$43,MATCH($A92,SR_mission_minutes!$A$2:$A$43)),"-")</f>
        <v>66700.388888888891</v>
      </c>
      <c r="E92" s="113">
        <f>IFERROR(INDEX(lifespans_all!E$80:E$126,MATCH($A92,lifespans_all!$A$80:$A$126,0))*INDEX(SR_mission_minutes!E$2:E$43,MATCH($A92,SR_mission_minutes!$A$2:$A$43)),"-")</f>
        <v>66700.388888888891</v>
      </c>
      <c r="F92" s="113">
        <f>IFERROR(INDEX(lifespans_all!F$80:F$126,MATCH($A92,lifespans_all!$A$80:$A$126,0))*INDEX(SR_mission_minutes!F$2:F$43,MATCH($A92,SR_mission_minutes!$A$2:$A$43)),"-")</f>
        <v>66700.388888888891</v>
      </c>
      <c r="G92" s="113">
        <f>IFERROR(INDEX(lifespans_all!G$80:G$126,MATCH($A92,lifespans_all!$A$80:$A$126,0))*INDEX(SR_mission_minutes!G$2:G$43,MATCH($A92,SR_mission_minutes!$A$2:$A$43)),"-")</f>
        <v>66700.388888888891</v>
      </c>
      <c r="H92" s="113">
        <f>IFERROR(INDEX(lifespans_all!H$80:H$126,MATCH($A92,lifespans_all!$A$80:$A$126,0))*INDEX(SR_mission_minutes!H$2:H$43,MATCH($A92,SR_mission_minutes!$A$2:$A$43)),"-")</f>
        <v>66700.388888888891</v>
      </c>
      <c r="I92" s="113">
        <f>IFERROR(INDEX(lifespans_all!I$80:I$126,MATCH($A92,lifespans_all!$A$80:$A$126,0))*INDEX(SR_mission_minutes!I$2:I$43,MATCH($A92,SR_mission_minutes!$A$2:$A$43)),"-")</f>
        <v>0</v>
      </c>
      <c r="J92" s="113">
        <f>IFERROR(INDEX(lifespans_all!J$80:J$126,MATCH($A92,lifespans_all!$A$80:$A$126,0))*INDEX(SR_mission_minutes!J$2:J$43,MATCH($A92,SR_mission_minutes!$A$2:$A$43)),"-")</f>
        <v>0</v>
      </c>
      <c r="K92" s="113">
        <f>IFERROR(INDEX(lifespans_all!K$80:K$126,MATCH($A92,lifespans_all!$A$80:$A$126,0))*INDEX(SR_mission_minutes!K$2:K$43,MATCH($A92,SR_mission_minutes!$A$2:$A$43)),"-")</f>
        <v>0</v>
      </c>
      <c r="L92" s="113">
        <f>IFERROR(INDEX(lifespans_all!L$80:L$126,MATCH($A92,lifespans_all!$A$80:$A$126,0))*INDEX(SR_mission_minutes!L$2:L$43,MATCH($A92,SR_mission_minutes!$A$2:$A$43)),"-")</f>
        <v>0</v>
      </c>
      <c r="M92" s="113">
        <f>IFERROR(INDEX(lifespans_all!M$80:M$126,MATCH($A92,lifespans_all!$A$80:$A$126,0))*INDEX(SR_mission_minutes!M$2:M$43,MATCH($A92,SR_mission_minutes!$A$2:$A$43)),"-")</f>
        <v>0</v>
      </c>
      <c r="N92" s="113">
        <f>IFERROR(INDEX(lifespans_all!N$80:N$126,MATCH($A92,lifespans_all!$A$80:$A$126,0))*INDEX(SR_mission_minutes!N$2:N$43,MATCH($A92,SR_mission_minutes!$A$2:$A$43)),"-")</f>
        <v>0</v>
      </c>
      <c r="O92" s="113">
        <f>IFERROR(INDEX(lifespans_all!O$80:O$126,MATCH($A92,lifespans_all!$A$80:$A$126,0))*INDEX(SR_mission_minutes!O$2:O$43,MATCH($A92,SR_mission_minutes!$A$2:$A$43)),"-")</f>
        <v>0</v>
      </c>
      <c r="P92" s="113">
        <f>IFERROR(INDEX(lifespans_all!P$80:P$126,MATCH($A92,lifespans_all!$A$80:$A$126,0))*INDEX(SR_mission_minutes!P$2:P$43,MATCH($A92,SR_mission_minutes!$A$2:$A$43)),"-")</f>
        <v>0</v>
      </c>
      <c r="Q92" s="113">
        <f>IFERROR(INDEX(lifespans_all!Q$80:Q$126,MATCH($A92,lifespans_all!$A$80:$A$126,0))*INDEX(SR_mission_minutes!Q$2:Q$43,MATCH($A92,SR_mission_minutes!$A$2:$A$43)),"-")</f>
        <v>0</v>
      </c>
      <c r="R92" s="113">
        <f>IFERROR(INDEX(lifespans_all!R$80:R$126,MATCH($A92,lifespans_all!$A$80:$A$126,0))*INDEX(SR_mission_minutes!R$2:R$43,MATCH($A92,SR_mission_minutes!$A$2:$A$43)),"-")</f>
        <v>0</v>
      </c>
      <c r="S92" s="113">
        <f>IFERROR(INDEX(lifespans_all!S$80:S$126,MATCH($A92,lifespans_all!$A$80:$A$126,0))*INDEX(SR_mission_minutes!S$2:S$43,MATCH($A92,SR_mission_minutes!$A$2:$A$43)),"-")</f>
        <v>0</v>
      </c>
      <c r="T92" s="113">
        <f>IFERROR(INDEX(lifespans_all!T$80:T$126,MATCH($A92,lifespans_all!$A$80:$A$126,0))*INDEX(SR_mission_minutes!T$2:T$43,MATCH($A92,SR_mission_minutes!$A$2:$A$43)),"-")</f>
        <v>0</v>
      </c>
      <c r="U92" s="113">
        <f>IFERROR(INDEX(lifespans_all!U$80:U$126,MATCH($A92,lifespans_all!$A$80:$A$126,0))*INDEX(SR_mission_minutes!U$2:U$43,MATCH($A92,SR_mission_minutes!$A$2:$A$43)),"-")</f>
        <v>0</v>
      </c>
      <c r="V92" s="113">
        <f>IFERROR(INDEX(lifespans_all!V$80:V$126,MATCH($A92,lifespans_all!$A$80:$A$126,0))*INDEX(SR_mission_minutes!V$2:V$43,MATCH($A92,SR_mission_minutes!$A$2:$A$43)),"-")</f>
        <v>0</v>
      </c>
    </row>
    <row r="93" spans="1:22" x14ac:dyDescent="0.25">
      <c r="A93" s="35" t="s">
        <v>42</v>
      </c>
      <c r="B93" s="35" t="s">
        <v>61</v>
      </c>
      <c r="C93" s="113">
        <f>IFERROR(INDEX(lifespans_all!C$80:C$126,MATCH($A93,lifespans_all!$A$80:$A$126,0))*INDEX(SR_mission_minutes!C$2:C$43,MATCH($A93,SR_mission_minutes!$A$2:$A$43)),"-")</f>
        <v>33739.333333333336</v>
      </c>
      <c r="D93" s="113">
        <f>IFERROR(INDEX(lifespans_all!D$80:D$126,MATCH($A93,lifespans_all!$A$80:$A$126,0))*INDEX(SR_mission_minutes!D$2:D$43,MATCH($A93,SR_mission_minutes!$A$2:$A$43)),"-")</f>
        <v>33739.333333333336</v>
      </c>
      <c r="E93" s="113">
        <f>IFERROR(INDEX(lifespans_all!E$80:E$126,MATCH($A93,lifespans_all!$A$80:$A$126,0))*INDEX(SR_mission_minutes!E$2:E$43,MATCH($A93,SR_mission_minutes!$A$2:$A$43)),"-")</f>
        <v>33739.333333333336</v>
      </c>
      <c r="F93" s="113">
        <f>IFERROR(INDEX(lifespans_all!F$80:F$126,MATCH($A93,lifespans_all!$A$80:$A$126,0))*INDEX(SR_mission_minutes!F$2:F$43,MATCH($A93,SR_mission_minutes!$A$2:$A$43)),"-")</f>
        <v>33739.333333333336</v>
      </c>
      <c r="G93" s="113">
        <f>IFERROR(INDEX(lifespans_all!G$80:G$126,MATCH($A93,lifespans_all!$A$80:$A$126,0))*INDEX(SR_mission_minutes!G$2:G$43,MATCH($A93,SR_mission_minutes!$A$2:$A$43)),"-")</f>
        <v>33739.333333333336</v>
      </c>
      <c r="H93" s="113">
        <f>IFERROR(INDEX(lifespans_all!H$80:H$126,MATCH($A93,lifespans_all!$A$80:$A$126,0))*INDEX(SR_mission_minutes!H$2:H$43,MATCH($A93,SR_mission_minutes!$A$2:$A$43)),"-")</f>
        <v>33739.333333333336</v>
      </c>
      <c r="I93" s="113">
        <f>IFERROR(INDEX(lifespans_all!I$80:I$126,MATCH($A93,lifespans_all!$A$80:$A$126,0))*INDEX(SR_mission_minutes!I$2:I$43,MATCH($A93,SR_mission_minutes!$A$2:$A$43)),"-")</f>
        <v>33739.333333333336</v>
      </c>
      <c r="J93" s="113">
        <f>IFERROR(INDEX(lifespans_all!J$80:J$126,MATCH($A93,lifespans_all!$A$80:$A$126,0))*INDEX(SR_mission_minutes!J$2:J$43,MATCH($A93,SR_mission_minutes!$A$2:$A$43)),"-")</f>
        <v>33739.333333333336</v>
      </c>
      <c r="K93" s="113">
        <f>IFERROR(INDEX(lifespans_all!K$80:K$126,MATCH($A93,lifespans_all!$A$80:$A$126,0))*INDEX(SR_mission_minutes!K$2:K$43,MATCH($A93,SR_mission_minutes!$A$2:$A$43)),"-")</f>
        <v>33739.333333333336</v>
      </c>
      <c r="L93" s="113">
        <f>IFERROR(INDEX(lifespans_all!L$80:L$126,MATCH($A93,lifespans_all!$A$80:$A$126,0))*INDEX(SR_mission_minutes!L$2:L$43,MATCH($A93,SR_mission_minutes!$A$2:$A$43)),"-")</f>
        <v>33739.333333333336</v>
      </c>
      <c r="M93" s="113">
        <f>IFERROR(INDEX(lifespans_all!M$80:M$126,MATCH($A93,lifespans_all!$A$80:$A$126,0))*INDEX(SR_mission_minutes!M$2:M$43,MATCH($A93,SR_mission_minutes!$A$2:$A$43)),"-")</f>
        <v>33739.333333333336</v>
      </c>
      <c r="N93" s="113">
        <f>IFERROR(INDEX(lifespans_all!N$80:N$126,MATCH($A93,lifespans_all!$A$80:$A$126,0))*INDEX(SR_mission_minutes!N$2:N$43,MATCH($A93,SR_mission_minutes!$A$2:$A$43)),"-")</f>
        <v>33739.333333333336</v>
      </c>
      <c r="O93" s="113">
        <f>IFERROR(INDEX(lifespans_all!O$80:O$126,MATCH($A93,lifespans_all!$A$80:$A$126,0))*INDEX(SR_mission_minutes!O$2:O$43,MATCH($A93,SR_mission_minutes!$A$2:$A$43)),"-")</f>
        <v>33739.333333333336</v>
      </c>
      <c r="P93" s="113">
        <f>IFERROR(INDEX(lifespans_all!P$80:P$126,MATCH($A93,lifespans_all!$A$80:$A$126,0))*INDEX(SR_mission_minutes!P$2:P$43,MATCH($A93,SR_mission_minutes!$A$2:$A$43)),"-")</f>
        <v>33739.333333333336</v>
      </c>
      <c r="Q93" s="113">
        <f>IFERROR(INDEX(lifespans_all!Q$80:Q$126,MATCH($A93,lifespans_all!$A$80:$A$126,0))*INDEX(SR_mission_minutes!Q$2:Q$43,MATCH($A93,SR_mission_minutes!$A$2:$A$43)),"-")</f>
        <v>33739.333333333336</v>
      </c>
      <c r="R93" s="113">
        <f>IFERROR(INDEX(lifespans_all!R$80:R$126,MATCH($A93,lifespans_all!$A$80:$A$126,0))*INDEX(SR_mission_minutes!R$2:R$43,MATCH($A93,SR_mission_minutes!$A$2:$A$43)),"-")</f>
        <v>33739.333333333336</v>
      </c>
      <c r="S93" s="113">
        <f>IFERROR(INDEX(lifespans_all!S$80:S$126,MATCH($A93,lifespans_all!$A$80:$A$126,0))*INDEX(SR_mission_minutes!S$2:S$43,MATCH($A93,SR_mission_minutes!$A$2:$A$43)),"-")</f>
        <v>33739.333333333336</v>
      </c>
      <c r="T93" s="113">
        <f>IFERROR(INDEX(lifespans_all!T$80:T$126,MATCH($A93,lifespans_all!$A$80:$A$126,0))*INDEX(SR_mission_minutes!T$2:T$43,MATCH($A93,SR_mission_minutes!$A$2:$A$43)),"-")</f>
        <v>33739.333333333336</v>
      </c>
      <c r="U93" s="113">
        <f>IFERROR(INDEX(lifespans_all!U$80:U$126,MATCH($A93,lifespans_all!$A$80:$A$126,0))*INDEX(SR_mission_minutes!U$2:U$43,MATCH($A93,SR_mission_minutes!$A$2:$A$43)),"-")</f>
        <v>33739.333333333336</v>
      </c>
      <c r="V93" s="113">
        <f>IFERROR(INDEX(lifespans_all!V$80:V$126,MATCH($A93,lifespans_all!$A$80:$A$126,0))*INDEX(SR_mission_minutes!V$2:V$43,MATCH($A93,SR_mission_minutes!$A$2:$A$43)),"-")</f>
        <v>33739.333333333336</v>
      </c>
    </row>
    <row r="94" spans="1:22" x14ac:dyDescent="0.25">
      <c r="A94" s="35" t="s">
        <v>77</v>
      </c>
      <c r="B94" s="35" t="s">
        <v>58</v>
      </c>
      <c r="C94" s="113">
        <f>IFERROR(INDEX(lifespans_all!C$80:C$126,MATCH($A94,lifespans_all!$A$80:$A$126,0))*INDEX(SR_mission_minutes!C$2:C$43,MATCH($A94,SR_mission_minutes!$A$2:$A$43)),"-")</f>
        <v>2294</v>
      </c>
      <c r="D94" s="113">
        <f>IFERROR(INDEX(lifespans_all!D$80:D$126,MATCH($A94,lifespans_all!$A$80:$A$126,0))*INDEX(SR_mission_minutes!D$2:D$43,MATCH($A94,SR_mission_minutes!$A$2:$A$43)),"-")</f>
        <v>2294</v>
      </c>
      <c r="E94" s="113">
        <f>IFERROR(INDEX(lifespans_all!E$80:E$126,MATCH($A94,lifespans_all!$A$80:$A$126,0))*INDEX(SR_mission_minutes!E$2:E$43,MATCH($A94,SR_mission_minutes!$A$2:$A$43)),"-")</f>
        <v>2294</v>
      </c>
      <c r="F94" s="113">
        <f>IFERROR(INDEX(lifespans_all!F$80:F$126,MATCH($A94,lifespans_all!$A$80:$A$126,0))*INDEX(SR_mission_minutes!F$2:F$43,MATCH($A94,SR_mission_minutes!$A$2:$A$43)),"-")</f>
        <v>2294</v>
      </c>
      <c r="G94" s="113">
        <f>IFERROR(INDEX(lifespans_all!G$80:G$126,MATCH($A94,lifespans_all!$A$80:$A$126,0))*INDEX(SR_mission_minutes!G$2:G$43,MATCH($A94,SR_mission_minutes!$A$2:$A$43)),"-")</f>
        <v>2294</v>
      </c>
      <c r="H94" s="113">
        <f>IFERROR(INDEX(lifespans_all!H$80:H$126,MATCH($A94,lifespans_all!$A$80:$A$126,0))*INDEX(SR_mission_minutes!H$2:H$43,MATCH($A94,SR_mission_minutes!$A$2:$A$43)),"-")</f>
        <v>2294</v>
      </c>
      <c r="I94" s="113">
        <f>IFERROR(INDEX(lifespans_all!I$80:I$126,MATCH($A94,lifespans_all!$A$80:$A$126,0))*INDEX(SR_mission_minutes!I$2:I$43,MATCH($A94,SR_mission_minutes!$A$2:$A$43)),"-")</f>
        <v>2294</v>
      </c>
      <c r="J94" s="113">
        <f>IFERROR(INDEX(lifespans_all!J$80:J$126,MATCH($A94,lifespans_all!$A$80:$A$126,0))*INDEX(SR_mission_minutes!J$2:J$43,MATCH($A94,SR_mission_minutes!$A$2:$A$43)),"-")</f>
        <v>2294</v>
      </c>
      <c r="K94" s="113">
        <f>IFERROR(INDEX(lifespans_all!K$80:K$126,MATCH($A94,lifespans_all!$A$80:$A$126,0))*INDEX(SR_mission_minutes!K$2:K$43,MATCH($A94,SR_mission_minutes!$A$2:$A$43)),"-")</f>
        <v>2294</v>
      </c>
      <c r="L94" s="113">
        <f>IFERROR(INDEX(lifespans_all!L$80:L$126,MATCH($A94,lifespans_all!$A$80:$A$126,0))*INDEX(SR_mission_minutes!L$2:L$43,MATCH($A94,SR_mission_minutes!$A$2:$A$43)),"-")</f>
        <v>2294</v>
      </c>
      <c r="M94" s="113">
        <f>IFERROR(INDEX(lifespans_all!M$80:M$126,MATCH($A94,lifespans_all!$A$80:$A$126,0))*INDEX(SR_mission_minutes!M$2:M$43,MATCH($A94,SR_mission_minutes!$A$2:$A$43)),"-")</f>
        <v>2294</v>
      </c>
      <c r="N94" s="113">
        <f>IFERROR(INDEX(lifespans_all!N$80:N$126,MATCH($A94,lifespans_all!$A$80:$A$126,0))*INDEX(SR_mission_minutes!N$2:N$43,MATCH($A94,SR_mission_minutes!$A$2:$A$43)),"-")</f>
        <v>2294</v>
      </c>
      <c r="O94" s="113">
        <f>IFERROR(INDEX(lifespans_all!O$80:O$126,MATCH($A94,lifespans_all!$A$80:$A$126,0))*INDEX(SR_mission_minutes!O$2:O$43,MATCH($A94,SR_mission_minutes!$A$2:$A$43)),"-")</f>
        <v>2294</v>
      </c>
      <c r="P94" s="113">
        <f>IFERROR(INDEX(lifespans_all!P$80:P$126,MATCH($A94,lifespans_all!$A$80:$A$126,0))*INDEX(SR_mission_minutes!P$2:P$43,MATCH($A94,SR_mission_minutes!$A$2:$A$43)),"-")</f>
        <v>2294</v>
      </c>
      <c r="Q94" s="113">
        <f>IFERROR(INDEX(lifespans_all!Q$80:Q$126,MATCH($A94,lifespans_all!$A$80:$A$126,0))*INDEX(SR_mission_minutes!Q$2:Q$43,MATCH($A94,SR_mission_minutes!$A$2:$A$43)),"-")</f>
        <v>2294</v>
      </c>
      <c r="R94" s="113">
        <f>IFERROR(INDEX(lifespans_all!R$80:R$126,MATCH($A94,lifespans_all!$A$80:$A$126,0))*INDEX(SR_mission_minutes!R$2:R$43,MATCH($A94,SR_mission_minutes!$A$2:$A$43)),"-")</f>
        <v>2294</v>
      </c>
      <c r="S94" s="113">
        <f>IFERROR(INDEX(lifespans_all!S$80:S$126,MATCH($A94,lifespans_all!$A$80:$A$126,0))*INDEX(SR_mission_minutes!S$2:S$43,MATCH($A94,SR_mission_minutes!$A$2:$A$43)),"-")</f>
        <v>2294</v>
      </c>
      <c r="T94" s="113">
        <f>IFERROR(INDEX(lifespans_all!T$80:T$126,MATCH($A94,lifespans_all!$A$80:$A$126,0))*INDEX(SR_mission_minutes!T$2:T$43,MATCH($A94,SR_mission_minutes!$A$2:$A$43)),"-")</f>
        <v>2294</v>
      </c>
      <c r="U94" s="113">
        <f>IFERROR(INDEX(lifespans_all!U$80:U$126,MATCH($A94,lifespans_all!$A$80:$A$126,0))*INDEX(SR_mission_minutes!U$2:U$43,MATCH($A94,SR_mission_minutes!$A$2:$A$43)),"-")</f>
        <v>2294</v>
      </c>
      <c r="V94" s="113">
        <f>IFERROR(INDEX(lifespans_all!V$80:V$126,MATCH($A94,lifespans_all!$A$80:$A$126,0))*INDEX(SR_mission_minutes!V$2:V$43,MATCH($A94,SR_mission_minutes!$A$2:$A$43)),"-")</f>
        <v>2294</v>
      </c>
    </row>
    <row r="95" spans="1:22" x14ac:dyDescent="0.25">
      <c r="A95" s="35" t="s">
        <v>131</v>
      </c>
      <c r="B95" s="35" t="s">
        <v>56</v>
      </c>
      <c r="C95" s="113" t="str">
        <f>IFERROR(INDEX(lifespans_all!C$80:C$126,MATCH($A95,lifespans_all!$A$80:$A$126,0))*INDEX(SR_mission_minutes!C$2:C$43,MATCH($A95,SR_mission_minutes!$A$2:$A$43)),"-")</f>
        <v>-</v>
      </c>
      <c r="D95" s="113" t="str">
        <f>IFERROR(INDEX(lifespans_all!D$80:D$126,MATCH($A95,lifespans_all!$A$80:$A$126,0))*INDEX(SR_mission_minutes!D$2:D$43,MATCH($A95,SR_mission_minutes!$A$2:$A$43)),"-")</f>
        <v>-</v>
      </c>
      <c r="E95" s="113" t="str">
        <f>IFERROR(INDEX(lifespans_all!E$80:E$126,MATCH($A95,lifespans_all!$A$80:$A$126,0))*INDEX(SR_mission_minutes!E$2:E$43,MATCH($A95,SR_mission_minutes!$A$2:$A$43)),"-")</f>
        <v>-</v>
      </c>
      <c r="F95" s="113" t="str">
        <f>IFERROR(INDEX(lifespans_all!F$80:F$126,MATCH($A95,lifespans_all!$A$80:$A$126,0))*INDEX(SR_mission_minutes!F$2:F$43,MATCH($A95,SR_mission_minutes!$A$2:$A$43)),"-")</f>
        <v>-</v>
      </c>
      <c r="G95" s="113" t="str">
        <f>IFERROR(INDEX(lifespans_all!G$80:G$126,MATCH($A95,lifespans_all!$A$80:$A$126,0))*INDEX(SR_mission_minutes!G$2:G$43,MATCH($A95,SR_mission_minutes!$A$2:$A$43)),"-")</f>
        <v>-</v>
      </c>
      <c r="H95" s="113" t="str">
        <f>IFERROR(INDEX(lifespans_all!H$80:H$126,MATCH($A95,lifespans_all!$A$80:$A$126,0))*INDEX(SR_mission_minutes!H$2:H$43,MATCH($A95,SR_mission_minutes!$A$2:$A$43)),"-")</f>
        <v>-</v>
      </c>
      <c r="I95" s="113" t="str">
        <f>IFERROR(INDEX(lifespans_all!I$80:I$126,MATCH($A95,lifespans_all!$A$80:$A$126,0))*INDEX(SR_mission_minutes!I$2:I$43,MATCH($A95,SR_mission_minutes!$A$2:$A$43)),"-")</f>
        <v>-</v>
      </c>
      <c r="J95" s="113" t="str">
        <f>IFERROR(INDEX(lifespans_all!J$80:J$126,MATCH($A95,lifespans_all!$A$80:$A$126,0))*INDEX(SR_mission_minutes!J$2:J$43,MATCH($A95,SR_mission_minutes!$A$2:$A$43)),"-")</f>
        <v>-</v>
      </c>
      <c r="K95" s="113" t="str">
        <f>IFERROR(INDEX(lifespans_all!K$80:K$126,MATCH($A95,lifespans_all!$A$80:$A$126,0))*INDEX(SR_mission_minutes!K$2:K$43,MATCH($A95,SR_mission_minutes!$A$2:$A$43)),"-")</f>
        <v>-</v>
      </c>
      <c r="L95" s="113" t="str">
        <f>IFERROR(INDEX(lifespans_all!L$80:L$126,MATCH($A95,lifespans_all!$A$80:$A$126,0))*INDEX(SR_mission_minutes!L$2:L$43,MATCH($A95,SR_mission_minutes!$A$2:$A$43)),"-")</f>
        <v>-</v>
      </c>
      <c r="M95" s="113" t="str">
        <f>IFERROR(INDEX(lifespans_all!M$80:M$126,MATCH($A95,lifespans_all!$A$80:$A$126,0))*INDEX(SR_mission_minutes!M$2:M$43,MATCH($A95,SR_mission_minutes!$A$2:$A$43)),"-")</f>
        <v>-</v>
      </c>
      <c r="N95" s="113" t="str">
        <f>IFERROR(INDEX(lifespans_all!N$80:N$126,MATCH($A95,lifespans_all!$A$80:$A$126,0))*INDEX(SR_mission_minutes!N$2:N$43,MATCH($A95,SR_mission_minutes!$A$2:$A$43)),"-")</f>
        <v>-</v>
      </c>
      <c r="O95" s="113" t="str">
        <f>IFERROR(INDEX(lifespans_all!O$80:O$126,MATCH($A95,lifespans_all!$A$80:$A$126,0))*INDEX(SR_mission_minutes!O$2:O$43,MATCH($A95,SR_mission_minutes!$A$2:$A$43)),"-")</f>
        <v>-</v>
      </c>
      <c r="P95" s="113" t="str">
        <f>IFERROR(INDEX(lifespans_all!P$80:P$126,MATCH($A95,lifespans_all!$A$80:$A$126,0))*INDEX(SR_mission_minutes!P$2:P$43,MATCH($A95,SR_mission_minutes!$A$2:$A$43)),"-")</f>
        <v>-</v>
      </c>
      <c r="Q95" s="113" t="str">
        <f>IFERROR(INDEX(lifespans_all!Q$80:Q$126,MATCH($A95,lifespans_all!$A$80:$A$126,0))*INDEX(SR_mission_minutes!Q$2:Q$43,MATCH($A95,SR_mission_minutes!$A$2:$A$43)),"-")</f>
        <v>-</v>
      </c>
      <c r="R95" s="113" t="str">
        <f>IFERROR(INDEX(lifespans_all!R$80:R$126,MATCH($A95,lifespans_all!$A$80:$A$126,0))*INDEX(SR_mission_minutes!R$2:R$43,MATCH($A95,SR_mission_minutes!$A$2:$A$43)),"-")</f>
        <v>-</v>
      </c>
      <c r="S95" s="113" t="str">
        <f>IFERROR(INDEX(lifespans_all!S$80:S$126,MATCH($A95,lifespans_all!$A$80:$A$126,0))*INDEX(SR_mission_minutes!S$2:S$43,MATCH($A95,SR_mission_minutes!$A$2:$A$43)),"-")</f>
        <v>-</v>
      </c>
      <c r="T95" s="113" t="str">
        <f>IFERROR(INDEX(lifespans_all!T$80:T$126,MATCH($A95,lifespans_all!$A$80:$A$126,0))*INDEX(SR_mission_minutes!T$2:T$43,MATCH($A95,SR_mission_minutes!$A$2:$A$43)),"-")</f>
        <v>-</v>
      </c>
      <c r="U95" s="113" t="str">
        <f>IFERROR(INDEX(lifespans_all!U$80:U$126,MATCH($A95,lifespans_all!$A$80:$A$126,0))*INDEX(SR_mission_minutes!U$2:U$43,MATCH($A95,SR_mission_minutes!$A$2:$A$43)),"-")</f>
        <v>-</v>
      </c>
      <c r="V95" s="113" t="str">
        <f>IFERROR(INDEX(lifespans_all!V$80:V$126,MATCH($A95,lifespans_all!$A$80:$A$126,0))*INDEX(SR_mission_minutes!V$2:V$43,MATCH($A95,SR_mission_minutes!$A$2:$A$43)),"-")</f>
        <v>-</v>
      </c>
    </row>
    <row r="96" spans="1:22" x14ac:dyDescent="0.25">
      <c r="A96" s="35" t="s">
        <v>132</v>
      </c>
      <c r="B96" s="35" t="s">
        <v>56</v>
      </c>
      <c r="C96" s="113" t="str">
        <f>IFERROR(INDEX(lifespans_all!C$80:C$126,MATCH($A96,lifespans_all!$A$80:$A$126,0))*INDEX(SR_mission_minutes!C$2:C$43,MATCH($A96,SR_mission_minutes!$A$2:$A$43)),"-")</f>
        <v>-</v>
      </c>
      <c r="D96" s="113" t="str">
        <f>IFERROR(INDEX(lifespans_all!D$80:D$126,MATCH($A96,lifespans_all!$A$80:$A$126,0))*INDEX(SR_mission_minutes!D$2:D$43,MATCH($A96,SR_mission_minutes!$A$2:$A$43)),"-")</f>
        <v>-</v>
      </c>
      <c r="E96" s="113" t="str">
        <f>IFERROR(INDEX(lifespans_all!E$80:E$126,MATCH($A96,lifespans_all!$A$80:$A$126,0))*INDEX(SR_mission_minutes!E$2:E$43,MATCH($A96,SR_mission_minutes!$A$2:$A$43)),"-")</f>
        <v>-</v>
      </c>
      <c r="F96" s="113" t="str">
        <f>IFERROR(INDEX(lifespans_all!F$80:F$126,MATCH($A96,lifespans_all!$A$80:$A$126,0))*INDEX(SR_mission_minutes!F$2:F$43,MATCH($A96,SR_mission_minutes!$A$2:$A$43)),"-")</f>
        <v>-</v>
      </c>
      <c r="G96" s="113" t="str">
        <f>IFERROR(INDEX(lifespans_all!G$80:G$126,MATCH($A96,lifespans_all!$A$80:$A$126,0))*INDEX(SR_mission_minutes!G$2:G$43,MATCH($A96,SR_mission_minutes!$A$2:$A$43)),"-")</f>
        <v>-</v>
      </c>
      <c r="H96" s="113" t="str">
        <f>IFERROR(INDEX(lifespans_all!H$80:H$126,MATCH($A96,lifespans_all!$A$80:$A$126,0))*INDEX(SR_mission_minutes!H$2:H$43,MATCH($A96,SR_mission_minutes!$A$2:$A$43)),"-")</f>
        <v>-</v>
      </c>
      <c r="I96" s="113" t="str">
        <f>IFERROR(INDEX(lifespans_all!I$80:I$126,MATCH($A96,lifespans_all!$A$80:$A$126,0))*INDEX(SR_mission_minutes!I$2:I$43,MATCH($A96,SR_mission_minutes!$A$2:$A$43)),"-")</f>
        <v>-</v>
      </c>
      <c r="J96" s="113" t="str">
        <f>IFERROR(INDEX(lifespans_all!J$80:J$126,MATCH($A96,lifespans_all!$A$80:$A$126,0))*INDEX(SR_mission_minutes!J$2:J$43,MATCH($A96,SR_mission_minutes!$A$2:$A$43)),"-")</f>
        <v>-</v>
      </c>
      <c r="K96" s="113" t="str">
        <f>IFERROR(INDEX(lifespans_all!K$80:K$126,MATCH($A96,lifespans_all!$A$80:$A$126,0))*INDEX(SR_mission_minutes!K$2:K$43,MATCH($A96,SR_mission_minutes!$A$2:$A$43)),"-")</f>
        <v>-</v>
      </c>
      <c r="L96" s="113" t="str">
        <f>IFERROR(INDEX(lifespans_all!L$80:L$126,MATCH($A96,lifespans_all!$A$80:$A$126,0))*INDEX(SR_mission_minutes!L$2:L$43,MATCH($A96,SR_mission_minutes!$A$2:$A$43)),"-")</f>
        <v>-</v>
      </c>
      <c r="M96" s="113" t="str">
        <f>IFERROR(INDEX(lifespans_all!M$80:M$126,MATCH($A96,lifespans_all!$A$80:$A$126,0))*INDEX(SR_mission_minutes!M$2:M$43,MATCH($A96,SR_mission_minutes!$A$2:$A$43)),"-")</f>
        <v>-</v>
      </c>
      <c r="N96" s="113" t="str">
        <f>IFERROR(INDEX(lifespans_all!N$80:N$126,MATCH($A96,lifespans_all!$A$80:$A$126,0))*INDEX(SR_mission_minutes!N$2:N$43,MATCH($A96,SR_mission_minutes!$A$2:$A$43)),"-")</f>
        <v>-</v>
      </c>
      <c r="O96" s="113" t="str">
        <f>IFERROR(INDEX(lifespans_all!O$80:O$126,MATCH($A96,lifespans_all!$A$80:$A$126,0))*INDEX(SR_mission_minutes!O$2:O$43,MATCH($A96,SR_mission_minutes!$A$2:$A$43)),"-")</f>
        <v>-</v>
      </c>
      <c r="P96" s="113" t="str">
        <f>IFERROR(INDEX(lifespans_all!P$80:P$126,MATCH($A96,lifespans_all!$A$80:$A$126,0))*INDEX(SR_mission_minutes!P$2:P$43,MATCH($A96,SR_mission_minutes!$A$2:$A$43)),"-")</f>
        <v>-</v>
      </c>
      <c r="Q96" s="113" t="str">
        <f>IFERROR(INDEX(lifespans_all!Q$80:Q$126,MATCH($A96,lifespans_all!$A$80:$A$126,0))*INDEX(SR_mission_minutes!Q$2:Q$43,MATCH($A96,SR_mission_minutes!$A$2:$A$43)),"-")</f>
        <v>-</v>
      </c>
      <c r="R96" s="113" t="str">
        <f>IFERROR(INDEX(lifespans_all!R$80:R$126,MATCH($A96,lifespans_all!$A$80:$A$126,0))*INDEX(SR_mission_minutes!R$2:R$43,MATCH($A96,SR_mission_minutes!$A$2:$A$43)),"-")</f>
        <v>-</v>
      </c>
      <c r="S96" s="113" t="str">
        <f>IFERROR(INDEX(lifespans_all!S$80:S$126,MATCH($A96,lifespans_all!$A$80:$A$126,0))*INDEX(SR_mission_minutes!S$2:S$43,MATCH($A96,SR_mission_minutes!$A$2:$A$43)),"-")</f>
        <v>-</v>
      </c>
      <c r="T96" s="113" t="str">
        <f>IFERROR(INDEX(lifespans_all!T$80:T$126,MATCH($A96,lifespans_all!$A$80:$A$126,0))*INDEX(SR_mission_minutes!T$2:T$43,MATCH($A96,SR_mission_minutes!$A$2:$A$43)),"-")</f>
        <v>-</v>
      </c>
      <c r="U96" s="113" t="str">
        <f>IFERROR(INDEX(lifespans_all!U$80:U$126,MATCH($A96,lifespans_all!$A$80:$A$126,0))*INDEX(SR_mission_minutes!U$2:U$43,MATCH($A96,SR_mission_minutes!$A$2:$A$43)),"-")</f>
        <v>-</v>
      </c>
      <c r="V96" s="113" t="str">
        <f>IFERROR(INDEX(lifespans_all!V$80:V$126,MATCH($A96,lifespans_all!$A$80:$A$126,0))*INDEX(SR_mission_minutes!V$2:V$43,MATCH($A96,SR_mission_minutes!$A$2:$A$43)),"-")</f>
        <v>-</v>
      </c>
    </row>
    <row r="97" spans="1:22" x14ac:dyDescent="0.25">
      <c r="A97" s="35" t="s">
        <v>133</v>
      </c>
      <c r="B97" s="35" t="s">
        <v>56</v>
      </c>
      <c r="C97" s="113" t="str">
        <f>IFERROR(INDEX(lifespans_all!C$80:C$126,MATCH($A97,lifespans_all!$A$80:$A$126,0))*INDEX(SR_mission_minutes!C$2:C$43,MATCH($A97,SR_mission_minutes!$A$2:$A$43)),"-")</f>
        <v>-</v>
      </c>
      <c r="D97" s="113" t="str">
        <f>IFERROR(INDEX(lifespans_all!D$80:D$126,MATCH($A97,lifespans_all!$A$80:$A$126,0))*INDEX(SR_mission_minutes!D$2:D$43,MATCH($A97,SR_mission_minutes!$A$2:$A$43)),"-")</f>
        <v>-</v>
      </c>
      <c r="E97" s="113" t="str">
        <f>IFERROR(INDEX(lifespans_all!E$80:E$126,MATCH($A97,lifespans_all!$A$80:$A$126,0))*INDEX(SR_mission_minutes!E$2:E$43,MATCH($A97,SR_mission_minutes!$A$2:$A$43)),"-")</f>
        <v>-</v>
      </c>
      <c r="F97" s="113" t="str">
        <f>IFERROR(INDEX(lifespans_all!F$80:F$126,MATCH($A97,lifespans_all!$A$80:$A$126,0))*INDEX(SR_mission_minutes!F$2:F$43,MATCH($A97,SR_mission_minutes!$A$2:$A$43)),"-")</f>
        <v>-</v>
      </c>
      <c r="G97" s="113" t="str">
        <f>IFERROR(INDEX(lifespans_all!G$80:G$126,MATCH($A97,lifespans_all!$A$80:$A$126,0))*INDEX(SR_mission_minutes!G$2:G$43,MATCH($A97,SR_mission_minutes!$A$2:$A$43)),"-")</f>
        <v>-</v>
      </c>
      <c r="H97" s="113" t="str">
        <f>IFERROR(INDEX(lifespans_all!H$80:H$126,MATCH($A97,lifespans_all!$A$80:$A$126,0))*INDEX(SR_mission_minutes!H$2:H$43,MATCH($A97,SR_mission_minutes!$A$2:$A$43)),"-")</f>
        <v>-</v>
      </c>
      <c r="I97" s="113" t="str">
        <f>IFERROR(INDEX(lifespans_all!I$80:I$126,MATCH($A97,lifespans_all!$A$80:$A$126,0))*INDEX(SR_mission_minutes!I$2:I$43,MATCH($A97,SR_mission_minutes!$A$2:$A$43)),"-")</f>
        <v>-</v>
      </c>
      <c r="J97" s="113" t="str">
        <f>IFERROR(INDEX(lifespans_all!J$80:J$126,MATCH($A97,lifespans_all!$A$80:$A$126,0))*INDEX(SR_mission_minutes!J$2:J$43,MATCH($A97,SR_mission_minutes!$A$2:$A$43)),"-")</f>
        <v>-</v>
      </c>
      <c r="K97" s="113" t="str">
        <f>IFERROR(INDEX(lifespans_all!K$80:K$126,MATCH($A97,lifespans_all!$A$80:$A$126,0))*INDEX(SR_mission_minutes!K$2:K$43,MATCH($A97,SR_mission_minutes!$A$2:$A$43)),"-")</f>
        <v>-</v>
      </c>
      <c r="L97" s="113" t="str">
        <f>IFERROR(INDEX(lifespans_all!L$80:L$126,MATCH($A97,lifespans_all!$A$80:$A$126,0))*INDEX(SR_mission_minutes!L$2:L$43,MATCH($A97,SR_mission_minutes!$A$2:$A$43)),"-")</f>
        <v>-</v>
      </c>
      <c r="M97" s="113" t="str">
        <f>IFERROR(INDEX(lifespans_all!M$80:M$126,MATCH($A97,lifespans_all!$A$80:$A$126,0))*INDEX(SR_mission_minutes!M$2:M$43,MATCH($A97,SR_mission_minutes!$A$2:$A$43)),"-")</f>
        <v>-</v>
      </c>
      <c r="N97" s="113" t="str">
        <f>IFERROR(INDEX(lifespans_all!N$80:N$126,MATCH($A97,lifespans_all!$A$80:$A$126,0))*INDEX(SR_mission_minutes!N$2:N$43,MATCH($A97,SR_mission_minutes!$A$2:$A$43)),"-")</f>
        <v>-</v>
      </c>
      <c r="O97" s="113" t="str">
        <f>IFERROR(INDEX(lifespans_all!O$80:O$126,MATCH($A97,lifespans_all!$A$80:$A$126,0))*INDEX(SR_mission_minutes!O$2:O$43,MATCH($A97,SR_mission_minutes!$A$2:$A$43)),"-")</f>
        <v>-</v>
      </c>
      <c r="P97" s="113" t="str">
        <f>IFERROR(INDEX(lifespans_all!P$80:P$126,MATCH($A97,lifespans_all!$A$80:$A$126,0))*INDEX(SR_mission_minutes!P$2:P$43,MATCH($A97,SR_mission_minutes!$A$2:$A$43)),"-")</f>
        <v>-</v>
      </c>
      <c r="Q97" s="113" t="str">
        <f>IFERROR(INDEX(lifespans_all!Q$80:Q$126,MATCH($A97,lifespans_all!$A$80:$A$126,0))*INDEX(SR_mission_minutes!Q$2:Q$43,MATCH($A97,SR_mission_minutes!$A$2:$A$43)),"-")</f>
        <v>-</v>
      </c>
      <c r="R97" s="113" t="str">
        <f>IFERROR(INDEX(lifespans_all!R$80:R$126,MATCH($A97,lifespans_all!$A$80:$A$126,0))*INDEX(SR_mission_minutes!R$2:R$43,MATCH($A97,SR_mission_minutes!$A$2:$A$43)),"-")</f>
        <v>-</v>
      </c>
      <c r="S97" s="113" t="str">
        <f>IFERROR(INDEX(lifespans_all!S$80:S$126,MATCH($A97,lifespans_all!$A$80:$A$126,0))*INDEX(SR_mission_minutes!S$2:S$43,MATCH($A97,SR_mission_minutes!$A$2:$A$43)),"-")</f>
        <v>-</v>
      </c>
      <c r="T97" s="113" t="str">
        <f>IFERROR(INDEX(lifespans_all!T$80:T$126,MATCH($A97,lifespans_all!$A$80:$A$126,0))*INDEX(SR_mission_minutes!T$2:T$43,MATCH($A97,SR_mission_minutes!$A$2:$A$43)),"-")</f>
        <v>-</v>
      </c>
      <c r="U97" s="113" t="str">
        <f>IFERROR(INDEX(lifespans_all!U$80:U$126,MATCH($A97,lifespans_all!$A$80:$A$126,0))*INDEX(SR_mission_minutes!U$2:U$43,MATCH($A97,SR_mission_minutes!$A$2:$A$43)),"-")</f>
        <v>-</v>
      </c>
      <c r="V97" s="113" t="str">
        <f>IFERROR(INDEX(lifespans_all!V$80:V$126,MATCH($A97,lifespans_all!$A$80:$A$126,0))*INDEX(SR_mission_minutes!V$2:V$43,MATCH($A97,SR_mission_minutes!$A$2:$A$43)),"-")</f>
        <v>-</v>
      </c>
    </row>
    <row r="98" spans="1:22" x14ac:dyDescent="0.25">
      <c r="A98" s="35" t="s">
        <v>134</v>
      </c>
      <c r="B98" s="35" t="s">
        <v>56</v>
      </c>
      <c r="C98" s="113" t="str">
        <f>IFERROR(INDEX(lifespans_all!C$80:C$126,MATCH($A98,lifespans_all!$A$80:$A$126,0))*INDEX(SR_mission_minutes!C$2:C$43,MATCH($A98,SR_mission_minutes!$A$2:$A$43)),"-")</f>
        <v>-</v>
      </c>
      <c r="D98" s="113" t="str">
        <f>IFERROR(INDEX(lifespans_all!D$80:D$126,MATCH($A98,lifespans_all!$A$80:$A$126,0))*INDEX(SR_mission_minutes!D$2:D$43,MATCH($A98,SR_mission_minutes!$A$2:$A$43)),"-")</f>
        <v>-</v>
      </c>
      <c r="E98" s="113" t="str">
        <f>IFERROR(INDEX(lifespans_all!E$80:E$126,MATCH($A98,lifespans_all!$A$80:$A$126,0))*INDEX(SR_mission_minutes!E$2:E$43,MATCH($A98,SR_mission_minutes!$A$2:$A$43)),"-")</f>
        <v>-</v>
      </c>
      <c r="F98" s="113" t="str">
        <f>IFERROR(INDEX(lifespans_all!F$80:F$126,MATCH($A98,lifespans_all!$A$80:$A$126,0))*INDEX(SR_mission_minutes!F$2:F$43,MATCH($A98,SR_mission_minutes!$A$2:$A$43)),"-")</f>
        <v>-</v>
      </c>
      <c r="G98" s="113" t="str">
        <f>IFERROR(INDEX(lifespans_all!G$80:G$126,MATCH($A98,lifespans_all!$A$80:$A$126,0))*INDEX(SR_mission_minutes!G$2:G$43,MATCH($A98,SR_mission_minutes!$A$2:$A$43)),"-")</f>
        <v>-</v>
      </c>
      <c r="H98" s="113" t="str">
        <f>IFERROR(INDEX(lifespans_all!H$80:H$126,MATCH($A98,lifespans_all!$A$80:$A$126,0))*INDEX(SR_mission_minutes!H$2:H$43,MATCH($A98,SR_mission_minutes!$A$2:$A$43)),"-")</f>
        <v>-</v>
      </c>
      <c r="I98" s="113" t="str">
        <f>IFERROR(INDEX(lifespans_all!I$80:I$126,MATCH($A98,lifespans_all!$A$80:$A$126,0))*INDEX(SR_mission_minutes!I$2:I$43,MATCH($A98,SR_mission_minutes!$A$2:$A$43)),"-")</f>
        <v>-</v>
      </c>
      <c r="J98" s="113" t="str">
        <f>IFERROR(INDEX(lifespans_all!J$80:J$126,MATCH($A98,lifespans_all!$A$80:$A$126,0))*INDEX(SR_mission_minutes!J$2:J$43,MATCH($A98,SR_mission_minutes!$A$2:$A$43)),"-")</f>
        <v>-</v>
      </c>
      <c r="K98" s="113" t="str">
        <f>IFERROR(INDEX(lifespans_all!K$80:K$126,MATCH($A98,lifespans_all!$A$80:$A$126,0))*INDEX(SR_mission_minutes!K$2:K$43,MATCH($A98,SR_mission_minutes!$A$2:$A$43)),"-")</f>
        <v>-</v>
      </c>
      <c r="L98" s="113" t="str">
        <f>IFERROR(INDEX(lifespans_all!L$80:L$126,MATCH($A98,lifespans_all!$A$80:$A$126,0))*INDEX(SR_mission_minutes!L$2:L$43,MATCH($A98,SR_mission_minutes!$A$2:$A$43)),"-")</f>
        <v>-</v>
      </c>
      <c r="M98" s="113" t="str">
        <f>IFERROR(INDEX(lifespans_all!M$80:M$126,MATCH($A98,lifespans_all!$A$80:$A$126,0))*INDEX(SR_mission_minutes!M$2:M$43,MATCH($A98,SR_mission_minutes!$A$2:$A$43)),"-")</f>
        <v>-</v>
      </c>
      <c r="N98" s="113" t="str">
        <f>IFERROR(INDEX(lifespans_all!N$80:N$126,MATCH($A98,lifespans_all!$A$80:$A$126,0))*INDEX(SR_mission_minutes!N$2:N$43,MATCH($A98,SR_mission_minutes!$A$2:$A$43)),"-")</f>
        <v>-</v>
      </c>
      <c r="O98" s="113" t="str">
        <f>IFERROR(INDEX(lifespans_all!O$80:O$126,MATCH($A98,lifespans_all!$A$80:$A$126,0))*INDEX(SR_mission_minutes!O$2:O$43,MATCH($A98,SR_mission_minutes!$A$2:$A$43)),"-")</f>
        <v>-</v>
      </c>
      <c r="P98" s="113" t="str">
        <f>IFERROR(INDEX(lifespans_all!P$80:P$126,MATCH($A98,lifespans_all!$A$80:$A$126,0))*INDEX(SR_mission_minutes!P$2:P$43,MATCH($A98,SR_mission_minutes!$A$2:$A$43)),"-")</f>
        <v>-</v>
      </c>
      <c r="Q98" s="113" t="str">
        <f>IFERROR(INDEX(lifespans_all!Q$80:Q$126,MATCH($A98,lifespans_all!$A$80:$A$126,0))*INDEX(SR_mission_minutes!Q$2:Q$43,MATCH($A98,SR_mission_minutes!$A$2:$A$43)),"-")</f>
        <v>-</v>
      </c>
      <c r="R98" s="113" t="str">
        <f>IFERROR(INDEX(lifespans_all!R$80:R$126,MATCH($A98,lifespans_all!$A$80:$A$126,0))*INDEX(SR_mission_minutes!R$2:R$43,MATCH($A98,SR_mission_minutes!$A$2:$A$43)),"-")</f>
        <v>-</v>
      </c>
      <c r="S98" s="113" t="str">
        <f>IFERROR(INDEX(lifespans_all!S$80:S$126,MATCH($A98,lifespans_all!$A$80:$A$126,0))*INDEX(SR_mission_minutes!S$2:S$43,MATCH($A98,SR_mission_minutes!$A$2:$A$43)),"-")</f>
        <v>-</v>
      </c>
      <c r="T98" s="113" t="str">
        <f>IFERROR(INDEX(lifespans_all!T$80:T$126,MATCH($A98,lifespans_all!$A$80:$A$126,0))*INDEX(SR_mission_minutes!T$2:T$43,MATCH($A98,SR_mission_minutes!$A$2:$A$43)),"-")</f>
        <v>-</v>
      </c>
      <c r="U98" s="113" t="str">
        <f>IFERROR(INDEX(lifespans_all!U$80:U$126,MATCH($A98,lifespans_all!$A$80:$A$126,0))*INDEX(SR_mission_minutes!U$2:U$43,MATCH($A98,SR_mission_minutes!$A$2:$A$43)),"-")</f>
        <v>-</v>
      </c>
      <c r="V98" s="113" t="str">
        <f>IFERROR(INDEX(lifespans_all!V$80:V$126,MATCH($A98,lifespans_all!$A$80:$A$126,0))*INDEX(SR_mission_minutes!V$2:V$43,MATCH($A98,SR_mission_minutes!$A$2:$A$43)),"-")</f>
        <v>-</v>
      </c>
    </row>
    <row r="99" spans="1:22" x14ac:dyDescent="0.25">
      <c r="A99" s="35" t="s">
        <v>43</v>
      </c>
      <c r="B99" s="35" t="s">
        <v>61</v>
      </c>
      <c r="C99" s="113">
        <f>IFERROR(INDEX(lifespans_all!C$80:C$126,MATCH($A99,lifespans_all!$A$80:$A$126,0))*INDEX(SR_mission_minutes!C$2:C$43,MATCH($A99,SR_mission_minutes!$A$2:$A$43)),"-")</f>
        <v>33739.333333333336</v>
      </c>
      <c r="D99" s="113">
        <f>IFERROR(INDEX(lifespans_all!D$80:D$126,MATCH($A99,lifespans_all!$A$80:$A$126,0))*INDEX(SR_mission_minutes!D$2:D$43,MATCH($A99,SR_mission_minutes!$A$2:$A$43)),"-")</f>
        <v>0</v>
      </c>
      <c r="E99" s="113">
        <f>IFERROR(INDEX(lifespans_all!E$80:E$126,MATCH($A99,lifespans_all!$A$80:$A$126,0))*INDEX(SR_mission_minutes!E$2:E$43,MATCH($A99,SR_mission_minutes!$A$2:$A$43)),"-")</f>
        <v>0</v>
      </c>
      <c r="F99" s="113">
        <f>IFERROR(INDEX(lifespans_all!F$80:F$126,MATCH($A99,lifespans_all!$A$80:$A$126,0))*INDEX(SR_mission_minutes!F$2:F$43,MATCH($A99,SR_mission_minutes!$A$2:$A$43)),"-")</f>
        <v>0</v>
      </c>
      <c r="G99" s="113">
        <f>IFERROR(INDEX(lifespans_all!G$80:G$126,MATCH($A99,lifespans_all!$A$80:$A$126,0))*INDEX(SR_mission_minutes!G$2:G$43,MATCH($A99,SR_mission_minutes!$A$2:$A$43)),"-")</f>
        <v>0</v>
      </c>
      <c r="H99" s="113">
        <f>IFERROR(INDEX(lifespans_all!H$80:H$126,MATCH($A99,lifespans_all!$A$80:$A$126,0))*INDEX(SR_mission_minutes!H$2:H$43,MATCH($A99,SR_mission_minutes!$A$2:$A$43)),"-")</f>
        <v>0</v>
      </c>
      <c r="I99" s="113">
        <f>IFERROR(INDEX(lifespans_all!I$80:I$126,MATCH($A99,lifespans_all!$A$80:$A$126,0))*INDEX(SR_mission_minutes!I$2:I$43,MATCH($A99,SR_mission_minutes!$A$2:$A$43)),"-")</f>
        <v>0</v>
      </c>
      <c r="J99" s="113">
        <f>IFERROR(INDEX(lifespans_all!J$80:J$126,MATCH($A99,lifespans_all!$A$80:$A$126,0))*INDEX(SR_mission_minutes!J$2:J$43,MATCH($A99,SR_mission_minutes!$A$2:$A$43)),"-")</f>
        <v>0</v>
      </c>
      <c r="K99" s="113">
        <f>IFERROR(INDEX(lifespans_all!K$80:K$126,MATCH($A99,lifespans_all!$A$80:$A$126,0))*INDEX(SR_mission_minutes!K$2:K$43,MATCH($A99,SR_mission_minutes!$A$2:$A$43)),"-")</f>
        <v>0</v>
      </c>
      <c r="L99" s="113">
        <f>IFERROR(INDEX(lifespans_all!L$80:L$126,MATCH($A99,lifespans_all!$A$80:$A$126,0))*INDEX(SR_mission_minutes!L$2:L$43,MATCH($A99,SR_mission_minutes!$A$2:$A$43)),"-")</f>
        <v>0</v>
      </c>
      <c r="M99" s="113">
        <f>IFERROR(INDEX(lifespans_all!M$80:M$126,MATCH($A99,lifespans_all!$A$80:$A$126,0))*INDEX(SR_mission_minutes!M$2:M$43,MATCH($A99,SR_mission_minutes!$A$2:$A$43)),"-")</f>
        <v>0</v>
      </c>
      <c r="N99" s="113">
        <f>IFERROR(INDEX(lifespans_all!N$80:N$126,MATCH($A99,lifespans_all!$A$80:$A$126,0))*INDEX(SR_mission_minutes!N$2:N$43,MATCH($A99,SR_mission_minutes!$A$2:$A$43)),"-")</f>
        <v>0</v>
      </c>
      <c r="O99" s="113">
        <f>IFERROR(INDEX(lifespans_all!O$80:O$126,MATCH($A99,lifespans_all!$A$80:$A$126,0))*INDEX(SR_mission_minutes!O$2:O$43,MATCH($A99,SR_mission_minutes!$A$2:$A$43)),"-")</f>
        <v>0</v>
      </c>
      <c r="P99" s="113">
        <f>IFERROR(INDEX(lifespans_all!P$80:P$126,MATCH($A99,lifespans_all!$A$80:$A$126,0))*INDEX(SR_mission_minutes!P$2:P$43,MATCH($A99,SR_mission_minutes!$A$2:$A$43)),"-")</f>
        <v>0</v>
      </c>
      <c r="Q99" s="113">
        <f>IFERROR(INDEX(lifespans_all!Q$80:Q$126,MATCH($A99,lifespans_all!$A$80:$A$126,0))*INDEX(SR_mission_minutes!Q$2:Q$43,MATCH($A99,SR_mission_minutes!$A$2:$A$43)),"-")</f>
        <v>0</v>
      </c>
      <c r="R99" s="113">
        <f>IFERROR(INDEX(lifespans_all!R$80:R$126,MATCH($A99,lifespans_all!$A$80:$A$126,0))*INDEX(SR_mission_minutes!R$2:R$43,MATCH($A99,SR_mission_minutes!$A$2:$A$43)),"-")</f>
        <v>0</v>
      </c>
      <c r="S99" s="113">
        <f>IFERROR(INDEX(lifespans_all!S$80:S$126,MATCH($A99,lifespans_all!$A$80:$A$126,0))*INDEX(SR_mission_minutes!S$2:S$43,MATCH($A99,SR_mission_minutes!$A$2:$A$43)),"-")</f>
        <v>0</v>
      </c>
      <c r="T99" s="113">
        <f>IFERROR(INDEX(lifespans_all!T$80:T$126,MATCH($A99,lifespans_all!$A$80:$A$126,0))*INDEX(SR_mission_minutes!T$2:T$43,MATCH($A99,SR_mission_minutes!$A$2:$A$43)),"-")</f>
        <v>0</v>
      </c>
      <c r="U99" s="113">
        <f>IFERROR(INDEX(lifespans_all!U$80:U$126,MATCH($A99,lifespans_all!$A$80:$A$126,0))*INDEX(SR_mission_minutes!U$2:U$43,MATCH($A99,SR_mission_minutes!$A$2:$A$43)),"-")</f>
        <v>0</v>
      </c>
      <c r="V99" s="113">
        <f>IFERROR(INDEX(lifespans_all!V$80:V$126,MATCH($A99,lifespans_all!$A$80:$A$126,0))*INDEX(SR_mission_minutes!V$2:V$43,MATCH($A99,SR_mission_minutes!$A$2:$A$43)),"-")</f>
        <v>0</v>
      </c>
    </row>
    <row r="100" spans="1:22" x14ac:dyDescent="0.25">
      <c r="A100" s="35" t="s">
        <v>44</v>
      </c>
      <c r="B100" s="35" t="s">
        <v>57</v>
      </c>
      <c r="C100" s="113">
        <f>IFERROR(INDEX(lifespans_all!C$80:C$126,MATCH($A100,lifespans_all!$A$80:$A$126,0))*INDEX(SR_mission_minutes!C$2:C$43,MATCH($A100,SR_mission_minutes!$A$2:$A$43)),"-")</f>
        <v>66700.388888888891</v>
      </c>
      <c r="D100" s="113">
        <f>IFERROR(INDEX(lifespans_all!D$80:D$126,MATCH($A100,lifespans_all!$A$80:$A$126,0))*INDEX(SR_mission_minutes!D$2:D$43,MATCH($A100,SR_mission_minutes!$A$2:$A$43)),"-")</f>
        <v>0</v>
      </c>
      <c r="E100" s="113">
        <f>IFERROR(INDEX(lifespans_all!E$80:E$126,MATCH($A100,lifespans_all!$A$80:$A$126,0))*INDEX(SR_mission_minutes!E$2:E$43,MATCH($A100,SR_mission_minutes!$A$2:$A$43)),"-")</f>
        <v>0</v>
      </c>
      <c r="F100" s="113">
        <f>IFERROR(INDEX(lifespans_all!F$80:F$126,MATCH($A100,lifespans_all!$A$80:$A$126,0))*INDEX(SR_mission_minutes!F$2:F$43,MATCH($A100,SR_mission_minutes!$A$2:$A$43)),"-")</f>
        <v>0</v>
      </c>
      <c r="G100" s="113">
        <f>IFERROR(INDEX(lifespans_all!G$80:G$126,MATCH($A100,lifespans_all!$A$80:$A$126,0))*INDEX(SR_mission_minutes!G$2:G$43,MATCH($A100,SR_mission_minutes!$A$2:$A$43)),"-")</f>
        <v>0</v>
      </c>
      <c r="H100" s="113">
        <f>IFERROR(INDEX(lifespans_all!H$80:H$126,MATCH($A100,lifespans_all!$A$80:$A$126,0))*INDEX(SR_mission_minutes!H$2:H$43,MATCH($A100,SR_mission_minutes!$A$2:$A$43)),"-")</f>
        <v>0</v>
      </c>
      <c r="I100" s="113">
        <f>IFERROR(INDEX(lifespans_all!I$80:I$126,MATCH($A100,lifespans_all!$A$80:$A$126,0))*INDEX(SR_mission_minutes!I$2:I$43,MATCH($A100,SR_mission_minutes!$A$2:$A$43)),"-")</f>
        <v>0</v>
      </c>
      <c r="J100" s="113">
        <f>IFERROR(INDEX(lifespans_all!J$80:J$126,MATCH($A100,lifespans_all!$A$80:$A$126,0))*INDEX(SR_mission_minutes!J$2:J$43,MATCH($A100,SR_mission_minutes!$A$2:$A$43)),"-")</f>
        <v>0</v>
      </c>
      <c r="K100" s="113">
        <f>IFERROR(INDEX(lifespans_all!K$80:K$126,MATCH($A100,lifespans_all!$A$80:$A$126,0))*INDEX(SR_mission_minutes!K$2:K$43,MATCH($A100,SR_mission_minutes!$A$2:$A$43)),"-")</f>
        <v>0</v>
      </c>
      <c r="L100" s="113">
        <f>IFERROR(INDEX(lifespans_all!L$80:L$126,MATCH($A100,lifespans_all!$A$80:$A$126,0))*INDEX(SR_mission_minutes!L$2:L$43,MATCH($A100,SR_mission_minutes!$A$2:$A$43)),"-")</f>
        <v>0</v>
      </c>
      <c r="M100" s="113">
        <f>IFERROR(INDEX(lifespans_all!M$80:M$126,MATCH($A100,lifespans_all!$A$80:$A$126,0))*INDEX(SR_mission_minutes!M$2:M$43,MATCH($A100,SR_mission_minutes!$A$2:$A$43)),"-")</f>
        <v>0</v>
      </c>
      <c r="N100" s="113">
        <f>IFERROR(INDEX(lifespans_all!N$80:N$126,MATCH($A100,lifespans_all!$A$80:$A$126,0))*INDEX(SR_mission_minutes!N$2:N$43,MATCH($A100,SR_mission_minutes!$A$2:$A$43)),"-")</f>
        <v>0</v>
      </c>
      <c r="O100" s="113">
        <f>IFERROR(INDEX(lifespans_all!O$80:O$126,MATCH($A100,lifespans_all!$A$80:$A$126,0))*INDEX(SR_mission_minutes!O$2:O$43,MATCH($A100,SR_mission_minutes!$A$2:$A$43)),"-")</f>
        <v>0</v>
      </c>
      <c r="P100" s="113">
        <f>IFERROR(INDEX(lifespans_all!P$80:P$126,MATCH($A100,lifespans_all!$A$80:$A$126,0))*INDEX(SR_mission_minutes!P$2:P$43,MATCH($A100,SR_mission_minutes!$A$2:$A$43)),"-")</f>
        <v>0</v>
      </c>
      <c r="Q100" s="113">
        <f>IFERROR(INDEX(lifespans_all!Q$80:Q$126,MATCH($A100,lifespans_all!$A$80:$A$126,0))*INDEX(SR_mission_minutes!Q$2:Q$43,MATCH($A100,SR_mission_minutes!$A$2:$A$43)),"-")</f>
        <v>0</v>
      </c>
      <c r="R100" s="113">
        <f>IFERROR(INDEX(lifespans_all!R$80:R$126,MATCH($A100,lifespans_all!$A$80:$A$126,0))*INDEX(SR_mission_minutes!R$2:R$43,MATCH($A100,SR_mission_minutes!$A$2:$A$43)),"-")</f>
        <v>0</v>
      </c>
      <c r="S100" s="113">
        <f>IFERROR(INDEX(lifespans_all!S$80:S$126,MATCH($A100,lifespans_all!$A$80:$A$126,0))*INDEX(SR_mission_minutes!S$2:S$43,MATCH($A100,SR_mission_minutes!$A$2:$A$43)),"-")</f>
        <v>0</v>
      </c>
      <c r="T100" s="113">
        <f>IFERROR(INDEX(lifespans_all!T$80:T$126,MATCH($A100,lifespans_all!$A$80:$A$126,0))*INDEX(SR_mission_minutes!T$2:T$43,MATCH($A100,SR_mission_minutes!$A$2:$A$43)),"-")</f>
        <v>0</v>
      </c>
      <c r="U100" s="113">
        <f>IFERROR(INDEX(lifespans_all!U$80:U$126,MATCH($A100,lifespans_all!$A$80:$A$126,0))*INDEX(SR_mission_minutes!U$2:U$43,MATCH($A100,SR_mission_minutes!$A$2:$A$43)),"-")</f>
        <v>0</v>
      </c>
      <c r="V100" s="113">
        <f>IFERROR(INDEX(lifespans_all!V$80:V$126,MATCH($A100,lifespans_all!$A$80:$A$126,0))*INDEX(SR_mission_minutes!V$2:V$43,MATCH($A100,SR_mission_minutes!$A$2:$A$43)),"-")</f>
        <v>0</v>
      </c>
    </row>
    <row r="101" spans="1:22" x14ac:dyDescent="0.25">
      <c r="A101" s="35" t="s">
        <v>78</v>
      </c>
      <c r="B101" s="35" t="s">
        <v>57</v>
      </c>
      <c r="C101" s="113">
        <f>IFERROR(INDEX(lifespans_all!C$80:C$126,MATCH($A101,lifespans_all!$A$80:$A$126,0))*INDEX(SR_mission_minutes!C$2:C$43,MATCH($A101,SR_mission_minutes!$A$2:$A$43)),"-")</f>
        <v>66700.388888888891</v>
      </c>
      <c r="D101" s="113">
        <f>IFERROR(INDEX(lifespans_all!D$80:D$126,MATCH($A101,lifespans_all!$A$80:$A$126,0))*INDEX(SR_mission_minutes!D$2:D$43,MATCH($A101,SR_mission_minutes!$A$2:$A$43)),"-")</f>
        <v>66700.388888888891</v>
      </c>
      <c r="E101" s="113">
        <f>IFERROR(INDEX(lifespans_all!E$80:E$126,MATCH($A101,lifespans_all!$A$80:$A$126,0))*INDEX(SR_mission_minutes!E$2:E$43,MATCH($A101,SR_mission_minutes!$A$2:$A$43)),"-")</f>
        <v>66700.388888888891</v>
      </c>
      <c r="F101" s="113">
        <f>IFERROR(INDEX(lifespans_all!F$80:F$126,MATCH($A101,lifespans_all!$A$80:$A$126,0))*INDEX(SR_mission_minutes!F$2:F$43,MATCH($A101,SR_mission_minutes!$A$2:$A$43)),"-")</f>
        <v>66700.388888888891</v>
      </c>
      <c r="G101" s="113">
        <f>IFERROR(INDEX(lifespans_all!G$80:G$126,MATCH($A101,lifespans_all!$A$80:$A$126,0))*INDEX(SR_mission_minutes!G$2:G$43,MATCH($A101,SR_mission_minutes!$A$2:$A$43)),"-")</f>
        <v>66700.388888888891</v>
      </c>
      <c r="H101" s="113">
        <f>IFERROR(INDEX(lifespans_all!H$80:H$126,MATCH($A101,lifespans_all!$A$80:$A$126,0))*INDEX(SR_mission_minutes!H$2:H$43,MATCH($A101,SR_mission_minutes!$A$2:$A$43)),"-")</f>
        <v>0</v>
      </c>
      <c r="I101" s="113">
        <f>IFERROR(INDEX(lifespans_all!I$80:I$126,MATCH($A101,lifespans_all!$A$80:$A$126,0))*INDEX(SR_mission_minutes!I$2:I$43,MATCH($A101,SR_mission_minutes!$A$2:$A$43)),"-")</f>
        <v>0</v>
      </c>
      <c r="J101" s="113">
        <f>IFERROR(INDEX(lifespans_all!J$80:J$126,MATCH($A101,lifespans_all!$A$80:$A$126,0))*INDEX(SR_mission_minutes!J$2:J$43,MATCH($A101,SR_mission_minutes!$A$2:$A$43)),"-")</f>
        <v>0</v>
      </c>
      <c r="K101" s="113">
        <f>IFERROR(INDEX(lifespans_all!K$80:K$126,MATCH($A101,lifespans_all!$A$80:$A$126,0))*INDEX(SR_mission_minutes!K$2:K$43,MATCH($A101,SR_mission_minutes!$A$2:$A$43)),"-")</f>
        <v>0</v>
      </c>
      <c r="L101" s="113">
        <f>IFERROR(INDEX(lifespans_all!L$80:L$126,MATCH($A101,lifespans_all!$A$80:$A$126,0))*INDEX(SR_mission_minutes!L$2:L$43,MATCH($A101,SR_mission_minutes!$A$2:$A$43)),"-")</f>
        <v>0</v>
      </c>
      <c r="M101" s="113">
        <f>IFERROR(INDEX(lifespans_all!M$80:M$126,MATCH($A101,lifespans_all!$A$80:$A$126,0))*INDEX(SR_mission_minutes!M$2:M$43,MATCH($A101,SR_mission_minutes!$A$2:$A$43)),"-")</f>
        <v>0</v>
      </c>
      <c r="N101" s="113">
        <f>IFERROR(INDEX(lifespans_all!N$80:N$126,MATCH($A101,lifespans_all!$A$80:$A$126,0))*INDEX(SR_mission_minutes!N$2:N$43,MATCH($A101,SR_mission_minutes!$A$2:$A$43)),"-")</f>
        <v>0</v>
      </c>
      <c r="O101" s="113">
        <f>IFERROR(INDEX(lifespans_all!O$80:O$126,MATCH($A101,lifespans_all!$A$80:$A$126,0))*INDEX(SR_mission_minutes!O$2:O$43,MATCH($A101,SR_mission_minutes!$A$2:$A$43)),"-")</f>
        <v>0</v>
      </c>
      <c r="P101" s="113">
        <f>IFERROR(INDEX(lifespans_all!P$80:P$126,MATCH($A101,lifespans_all!$A$80:$A$126,0))*INDEX(SR_mission_minutes!P$2:P$43,MATCH($A101,SR_mission_minutes!$A$2:$A$43)),"-")</f>
        <v>0</v>
      </c>
      <c r="Q101" s="113">
        <f>IFERROR(INDEX(lifespans_all!Q$80:Q$126,MATCH($A101,lifespans_all!$A$80:$A$126,0))*INDEX(SR_mission_minutes!Q$2:Q$43,MATCH($A101,SR_mission_minutes!$A$2:$A$43)),"-")</f>
        <v>0</v>
      </c>
      <c r="R101" s="113">
        <f>IFERROR(INDEX(lifespans_all!R$80:R$126,MATCH($A101,lifespans_all!$A$80:$A$126,0))*INDEX(SR_mission_minutes!R$2:R$43,MATCH($A101,SR_mission_minutes!$A$2:$A$43)),"-")</f>
        <v>0</v>
      </c>
      <c r="S101" s="113">
        <f>IFERROR(INDEX(lifespans_all!S$80:S$126,MATCH($A101,lifespans_all!$A$80:$A$126,0))*INDEX(SR_mission_minutes!S$2:S$43,MATCH($A101,SR_mission_minutes!$A$2:$A$43)),"-")</f>
        <v>0</v>
      </c>
      <c r="T101" s="113">
        <f>IFERROR(INDEX(lifespans_all!T$80:T$126,MATCH($A101,lifespans_all!$A$80:$A$126,0))*INDEX(SR_mission_minutes!T$2:T$43,MATCH($A101,SR_mission_minutes!$A$2:$A$43)),"-")</f>
        <v>0</v>
      </c>
      <c r="U101" s="113">
        <f>IFERROR(INDEX(lifespans_all!U$80:U$126,MATCH($A101,lifespans_all!$A$80:$A$126,0))*INDEX(SR_mission_minutes!U$2:U$43,MATCH($A101,SR_mission_minutes!$A$2:$A$43)),"-")</f>
        <v>0</v>
      </c>
      <c r="V101" s="113">
        <f>IFERROR(INDEX(lifespans_all!V$80:V$126,MATCH($A101,lifespans_all!$A$80:$A$126,0))*INDEX(SR_mission_minutes!V$2:V$43,MATCH($A101,SR_mission_minutes!$A$2:$A$43)),"-")</f>
        <v>0</v>
      </c>
    </row>
    <row r="102" spans="1:22" x14ac:dyDescent="0.25">
      <c r="A102" s="35" t="s">
        <v>45</v>
      </c>
      <c r="B102" s="35" t="s">
        <v>57</v>
      </c>
      <c r="C102" s="113">
        <f>IFERROR(INDEX(lifespans_all!C$80:C$126,MATCH($A102,lifespans_all!$A$80:$A$126,0))*INDEX(SR_mission_minutes!C$2:C$43,MATCH($A102,SR_mission_minutes!$A$2:$A$43)),"-")</f>
        <v>66700.388888888891</v>
      </c>
      <c r="D102" s="113">
        <f>IFERROR(INDEX(lifespans_all!D$80:D$126,MATCH($A102,lifespans_all!$A$80:$A$126,0))*INDEX(SR_mission_minutes!D$2:D$43,MATCH($A102,SR_mission_minutes!$A$2:$A$43)),"-")</f>
        <v>66700.388888888891</v>
      </c>
      <c r="E102" s="113">
        <f>IFERROR(INDEX(lifespans_all!E$80:E$126,MATCH($A102,lifespans_all!$A$80:$A$126,0))*INDEX(SR_mission_minutes!E$2:E$43,MATCH($A102,SR_mission_minutes!$A$2:$A$43)),"-")</f>
        <v>66700.388888888891</v>
      </c>
      <c r="F102" s="113">
        <f>IFERROR(INDEX(lifespans_all!F$80:F$126,MATCH($A102,lifespans_all!$A$80:$A$126,0))*INDEX(SR_mission_minutes!F$2:F$43,MATCH($A102,SR_mission_minutes!$A$2:$A$43)),"-")</f>
        <v>0</v>
      </c>
      <c r="G102" s="113">
        <f>IFERROR(INDEX(lifespans_all!G$80:G$126,MATCH($A102,lifespans_all!$A$80:$A$126,0))*INDEX(SR_mission_minutes!G$2:G$43,MATCH($A102,SR_mission_minutes!$A$2:$A$43)),"-")</f>
        <v>0</v>
      </c>
      <c r="H102" s="113">
        <f>IFERROR(INDEX(lifespans_all!H$80:H$126,MATCH($A102,lifespans_all!$A$80:$A$126,0))*INDEX(SR_mission_minutes!H$2:H$43,MATCH($A102,SR_mission_minutes!$A$2:$A$43)),"-")</f>
        <v>0</v>
      </c>
      <c r="I102" s="113">
        <f>IFERROR(INDEX(lifespans_all!I$80:I$126,MATCH($A102,lifespans_all!$A$80:$A$126,0))*INDEX(SR_mission_minutes!I$2:I$43,MATCH($A102,SR_mission_minutes!$A$2:$A$43)),"-")</f>
        <v>0</v>
      </c>
      <c r="J102" s="113">
        <f>IFERROR(INDEX(lifespans_all!J$80:J$126,MATCH($A102,lifespans_all!$A$80:$A$126,0))*INDEX(SR_mission_minutes!J$2:J$43,MATCH($A102,SR_mission_minutes!$A$2:$A$43)),"-")</f>
        <v>0</v>
      </c>
      <c r="K102" s="113">
        <f>IFERROR(INDEX(lifespans_all!K$80:K$126,MATCH($A102,lifespans_all!$A$80:$A$126,0))*INDEX(SR_mission_minutes!K$2:K$43,MATCH($A102,SR_mission_minutes!$A$2:$A$43)),"-")</f>
        <v>0</v>
      </c>
      <c r="L102" s="113">
        <f>IFERROR(INDEX(lifespans_all!L$80:L$126,MATCH($A102,lifespans_all!$A$80:$A$126,0))*INDEX(SR_mission_minutes!L$2:L$43,MATCH($A102,SR_mission_minutes!$A$2:$A$43)),"-")</f>
        <v>0</v>
      </c>
      <c r="M102" s="113">
        <f>IFERROR(INDEX(lifespans_all!M$80:M$126,MATCH($A102,lifespans_all!$A$80:$A$126,0))*INDEX(SR_mission_minutes!M$2:M$43,MATCH($A102,SR_mission_minutes!$A$2:$A$43)),"-")</f>
        <v>0</v>
      </c>
      <c r="N102" s="113">
        <f>IFERROR(INDEX(lifespans_all!N$80:N$126,MATCH($A102,lifespans_all!$A$80:$A$126,0))*INDEX(SR_mission_minutes!N$2:N$43,MATCH($A102,SR_mission_minutes!$A$2:$A$43)),"-")</f>
        <v>0</v>
      </c>
      <c r="O102" s="113">
        <f>IFERROR(INDEX(lifespans_all!O$80:O$126,MATCH($A102,lifespans_all!$A$80:$A$126,0))*INDEX(SR_mission_minutes!O$2:O$43,MATCH($A102,SR_mission_minutes!$A$2:$A$43)),"-")</f>
        <v>0</v>
      </c>
      <c r="P102" s="113">
        <f>IFERROR(INDEX(lifespans_all!P$80:P$126,MATCH($A102,lifespans_all!$A$80:$A$126,0))*INDEX(SR_mission_minutes!P$2:P$43,MATCH($A102,SR_mission_minutes!$A$2:$A$43)),"-")</f>
        <v>0</v>
      </c>
      <c r="Q102" s="113">
        <f>IFERROR(INDEX(lifespans_all!Q$80:Q$126,MATCH($A102,lifespans_all!$A$80:$A$126,0))*INDEX(SR_mission_minutes!Q$2:Q$43,MATCH($A102,SR_mission_minutes!$A$2:$A$43)),"-")</f>
        <v>0</v>
      </c>
      <c r="R102" s="113">
        <f>IFERROR(INDEX(lifespans_all!R$80:R$126,MATCH($A102,lifespans_all!$A$80:$A$126,0))*INDEX(SR_mission_minutes!R$2:R$43,MATCH($A102,SR_mission_minutes!$A$2:$A$43)),"-")</f>
        <v>0</v>
      </c>
      <c r="S102" s="113">
        <f>IFERROR(INDEX(lifespans_all!S$80:S$126,MATCH($A102,lifespans_all!$A$80:$A$126,0))*INDEX(SR_mission_minutes!S$2:S$43,MATCH($A102,SR_mission_minutes!$A$2:$A$43)),"-")</f>
        <v>0</v>
      </c>
      <c r="T102" s="113">
        <f>IFERROR(INDEX(lifespans_all!T$80:T$126,MATCH($A102,lifespans_all!$A$80:$A$126,0))*INDEX(SR_mission_minutes!T$2:T$43,MATCH($A102,SR_mission_minutes!$A$2:$A$43)),"-")</f>
        <v>0</v>
      </c>
      <c r="U102" s="113">
        <f>IFERROR(INDEX(lifespans_all!U$80:U$126,MATCH($A102,lifespans_all!$A$80:$A$126,0))*INDEX(SR_mission_minutes!U$2:U$43,MATCH($A102,SR_mission_minutes!$A$2:$A$43)),"-")</f>
        <v>0</v>
      </c>
      <c r="V102" s="113">
        <f>IFERROR(INDEX(lifespans_all!V$80:V$126,MATCH($A102,lifespans_all!$A$80:$A$126,0))*INDEX(SR_mission_minutes!V$2:V$43,MATCH($A102,SR_mission_minutes!$A$2:$A$43)),"-")</f>
        <v>0</v>
      </c>
    </row>
    <row r="103" spans="1:22" x14ac:dyDescent="0.25">
      <c r="A103" s="35" t="s">
        <v>46</v>
      </c>
      <c r="B103" s="35" t="s">
        <v>59</v>
      </c>
      <c r="C103" s="113">
        <f>IFERROR(INDEX(lifespans_all!C$80:C$126,MATCH($A103,lifespans_all!$A$80:$A$126,0))*INDEX(SR_mission_minutes!C$2:C$43,MATCH($A103,SR_mission_minutes!$A$2:$A$43)),"-")</f>
        <v>114879</v>
      </c>
      <c r="D103" s="113">
        <f>IFERROR(INDEX(lifespans_all!D$80:D$126,MATCH($A103,lifespans_all!$A$80:$A$126,0))*INDEX(SR_mission_minutes!D$2:D$43,MATCH($A103,SR_mission_minutes!$A$2:$A$43)),"-")</f>
        <v>114879</v>
      </c>
      <c r="E103" s="113">
        <f>IFERROR(INDEX(lifespans_all!E$80:E$126,MATCH($A103,lifespans_all!$A$80:$A$126,0))*INDEX(SR_mission_minutes!E$2:E$43,MATCH($A103,SR_mission_minutes!$A$2:$A$43)),"-")</f>
        <v>114879</v>
      </c>
      <c r="F103" s="113">
        <f>IFERROR(INDEX(lifespans_all!F$80:F$126,MATCH($A103,lifespans_all!$A$80:$A$126,0))*INDEX(SR_mission_minutes!F$2:F$43,MATCH($A103,SR_mission_minutes!$A$2:$A$43)),"-")</f>
        <v>114879</v>
      </c>
      <c r="G103" s="113">
        <f>IFERROR(INDEX(lifespans_all!G$80:G$126,MATCH($A103,lifespans_all!$A$80:$A$126,0))*INDEX(SR_mission_minutes!G$2:G$43,MATCH($A103,SR_mission_minutes!$A$2:$A$43)),"-")</f>
        <v>114879</v>
      </c>
      <c r="H103" s="113">
        <f>IFERROR(INDEX(lifespans_all!H$80:H$126,MATCH($A103,lifespans_all!$A$80:$A$126,0))*INDEX(SR_mission_minutes!H$2:H$43,MATCH($A103,SR_mission_minutes!$A$2:$A$43)),"-")</f>
        <v>114879</v>
      </c>
      <c r="I103" s="113">
        <f>IFERROR(INDEX(lifespans_all!I$80:I$126,MATCH($A103,lifespans_all!$A$80:$A$126,0))*INDEX(SR_mission_minutes!I$2:I$43,MATCH($A103,SR_mission_minutes!$A$2:$A$43)),"-")</f>
        <v>114879</v>
      </c>
      <c r="J103" s="113">
        <f>IFERROR(INDEX(lifespans_all!J$80:J$126,MATCH($A103,lifespans_all!$A$80:$A$126,0))*INDEX(SR_mission_minutes!J$2:J$43,MATCH($A103,SR_mission_minutes!$A$2:$A$43)),"-")</f>
        <v>114879</v>
      </c>
      <c r="K103" s="113">
        <f>IFERROR(INDEX(lifespans_all!K$80:K$126,MATCH($A103,lifespans_all!$A$80:$A$126,0))*INDEX(SR_mission_minutes!K$2:K$43,MATCH($A103,SR_mission_minutes!$A$2:$A$43)),"-")</f>
        <v>114879</v>
      </c>
      <c r="L103" s="113">
        <f>IFERROR(INDEX(lifespans_all!L$80:L$126,MATCH($A103,lifespans_all!$A$80:$A$126,0))*INDEX(SR_mission_minutes!L$2:L$43,MATCH($A103,SR_mission_minutes!$A$2:$A$43)),"-")</f>
        <v>114879</v>
      </c>
      <c r="M103" s="113">
        <f>IFERROR(INDEX(lifespans_all!M$80:M$126,MATCH($A103,lifespans_all!$A$80:$A$126,0))*INDEX(SR_mission_minutes!M$2:M$43,MATCH($A103,SR_mission_minutes!$A$2:$A$43)),"-")</f>
        <v>114879</v>
      </c>
      <c r="N103" s="113">
        <f>IFERROR(INDEX(lifespans_all!N$80:N$126,MATCH($A103,lifespans_all!$A$80:$A$126,0))*INDEX(SR_mission_minutes!N$2:N$43,MATCH($A103,SR_mission_minutes!$A$2:$A$43)),"-")</f>
        <v>114879</v>
      </c>
      <c r="O103" s="113">
        <f>IFERROR(INDEX(lifespans_all!O$80:O$126,MATCH($A103,lifespans_all!$A$80:$A$126,0))*INDEX(SR_mission_minutes!O$2:O$43,MATCH($A103,SR_mission_minutes!$A$2:$A$43)),"-")</f>
        <v>114879</v>
      </c>
      <c r="P103" s="113">
        <f>IFERROR(INDEX(lifespans_all!P$80:P$126,MATCH($A103,lifespans_all!$A$80:$A$126,0))*INDEX(SR_mission_minutes!P$2:P$43,MATCH($A103,SR_mission_minutes!$A$2:$A$43)),"-")</f>
        <v>114879</v>
      </c>
      <c r="Q103" s="113">
        <f>IFERROR(INDEX(lifespans_all!Q$80:Q$126,MATCH($A103,lifespans_all!$A$80:$A$126,0))*INDEX(SR_mission_minutes!Q$2:Q$43,MATCH($A103,SR_mission_minutes!$A$2:$A$43)),"-")</f>
        <v>114879</v>
      </c>
      <c r="R103" s="113">
        <f>IFERROR(INDEX(lifespans_all!R$80:R$126,MATCH($A103,lifespans_all!$A$80:$A$126,0))*INDEX(SR_mission_minutes!R$2:R$43,MATCH($A103,SR_mission_minutes!$A$2:$A$43)),"-")</f>
        <v>114879</v>
      </c>
      <c r="S103" s="113">
        <f>IFERROR(INDEX(lifespans_all!S$80:S$126,MATCH($A103,lifespans_all!$A$80:$A$126,0))*INDEX(SR_mission_minutes!S$2:S$43,MATCH($A103,SR_mission_minutes!$A$2:$A$43)),"-")</f>
        <v>114879</v>
      </c>
      <c r="T103" s="113">
        <f>IFERROR(INDEX(lifespans_all!T$80:T$126,MATCH($A103,lifespans_all!$A$80:$A$126,0))*INDEX(SR_mission_minutes!T$2:T$43,MATCH($A103,SR_mission_minutes!$A$2:$A$43)),"-")</f>
        <v>114879</v>
      </c>
      <c r="U103" s="113">
        <f>IFERROR(INDEX(lifespans_all!U$80:U$126,MATCH($A103,lifespans_all!$A$80:$A$126,0))*INDEX(SR_mission_minutes!U$2:U$43,MATCH($A103,SR_mission_minutes!$A$2:$A$43)),"-")</f>
        <v>114879</v>
      </c>
      <c r="V103" s="113">
        <f>IFERROR(INDEX(lifespans_all!V$80:V$126,MATCH($A103,lifespans_all!$A$80:$A$126,0))*INDEX(SR_mission_minutes!V$2:V$43,MATCH($A103,SR_mission_minutes!$A$2:$A$43)),"-")</f>
        <v>114879</v>
      </c>
    </row>
    <row r="104" spans="1:22" x14ac:dyDescent="0.25">
      <c r="A104" s="35" t="s">
        <v>70</v>
      </c>
      <c r="B104" s="35" t="s">
        <v>59</v>
      </c>
      <c r="C104" s="113" t="str">
        <f>IFERROR(INDEX(lifespans_all!C$80:C$126,MATCH($A104,lifespans_all!$A$80:$A$126,0))*INDEX(SR_mission_minutes!C$2:C$43,MATCH($A104,SR_mission_minutes!$A$2:$A$43)),"-")</f>
        <v>-</v>
      </c>
      <c r="D104" s="113" t="str">
        <f>IFERROR(INDEX(lifespans_all!D$80:D$126,MATCH($A104,lifespans_all!$A$80:$A$126,0))*INDEX(SR_mission_minutes!D$2:D$43,MATCH($A104,SR_mission_minutes!$A$2:$A$43)),"-")</f>
        <v>-</v>
      </c>
      <c r="E104" s="113" t="str">
        <f>IFERROR(INDEX(lifespans_all!E$80:E$126,MATCH($A104,lifespans_all!$A$80:$A$126,0))*INDEX(SR_mission_minutes!E$2:E$43,MATCH($A104,SR_mission_minutes!$A$2:$A$43)),"-")</f>
        <v>-</v>
      </c>
      <c r="F104" s="113" t="str">
        <f>IFERROR(INDEX(lifespans_all!F$80:F$126,MATCH($A104,lifespans_all!$A$80:$A$126,0))*INDEX(SR_mission_minutes!F$2:F$43,MATCH($A104,SR_mission_minutes!$A$2:$A$43)),"-")</f>
        <v>-</v>
      </c>
      <c r="G104" s="113" t="str">
        <f>IFERROR(INDEX(lifespans_all!G$80:G$126,MATCH($A104,lifespans_all!$A$80:$A$126,0))*INDEX(SR_mission_minutes!G$2:G$43,MATCH($A104,SR_mission_minutes!$A$2:$A$43)),"-")</f>
        <v>-</v>
      </c>
      <c r="H104" s="113" t="str">
        <f>IFERROR(INDEX(lifespans_all!H$80:H$126,MATCH($A104,lifespans_all!$A$80:$A$126,0))*INDEX(SR_mission_minutes!H$2:H$43,MATCH($A104,SR_mission_minutes!$A$2:$A$43)),"-")</f>
        <v>-</v>
      </c>
      <c r="I104" s="113" t="str">
        <f>IFERROR(INDEX(lifespans_all!I$80:I$126,MATCH($A104,lifespans_all!$A$80:$A$126,0))*INDEX(SR_mission_minutes!I$2:I$43,MATCH($A104,SR_mission_minutes!$A$2:$A$43)),"-")</f>
        <v>-</v>
      </c>
      <c r="J104" s="113" t="str">
        <f>IFERROR(INDEX(lifespans_all!J$80:J$126,MATCH($A104,lifespans_all!$A$80:$A$126,0))*INDEX(SR_mission_minutes!J$2:J$43,MATCH($A104,SR_mission_minutes!$A$2:$A$43)),"-")</f>
        <v>-</v>
      </c>
      <c r="K104" s="113" t="str">
        <f>IFERROR(INDEX(lifespans_all!K$80:K$126,MATCH($A104,lifespans_all!$A$80:$A$126,0))*INDEX(SR_mission_minutes!K$2:K$43,MATCH($A104,SR_mission_minutes!$A$2:$A$43)),"-")</f>
        <v>-</v>
      </c>
      <c r="L104" s="113" t="str">
        <f>IFERROR(INDEX(lifespans_all!L$80:L$126,MATCH($A104,lifespans_all!$A$80:$A$126,0))*INDEX(SR_mission_minutes!L$2:L$43,MATCH($A104,SR_mission_minutes!$A$2:$A$43)),"-")</f>
        <v>-</v>
      </c>
      <c r="M104" s="113" t="str">
        <f>IFERROR(INDEX(lifespans_all!M$80:M$126,MATCH($A104,lifespans_all!$A$80:$A$126,0))*INDEX(SR_mission_minutes!M$2:M$43,MATCH($A104,SR_mission_minutes!$A$2:$A$43)),"-")</f>
        <v>-</v>
      </c>
      <c r="N104" s="113" t="str">
        <f>IFERROR(INDEX(lifespans_all!N$80:N$126,MATCH($A104,lifespans_all!$A$80:$A$126,0))*INDEX(SR_mission_minutes!N$2:N$43,MATCH($A104,SR_mission_minutes!$A$2:$A$43)),"-")</f>
        <v>-</v>
      </c>
      <c r="O104" s="113" t="str">
        <f>IFERROR(INDEX(lifespans_all!O$80:O$126,MATCH($A104,lifespans_all!$A$80:$A$126,0))*INDEX(SR_mission_minutes!O$2:O$43,MATCH($A104,SR_mission_minutes!$A$2:$A$43)),"-")</f>
        <v>-</v>
      </c>
      <c r="P104" s="113" t="str">
        <f>IFERROR(INDEX(lifespans_all!P$80:P$126,MATCH($A104,lifespans_all!$A$80:$A$126,0))*INDEX(SR_mission_minutes!P$2:P$43,MATCH($A104,SR_mission_minutes!$A$2:$A$43)),"-")</f>
        <v>-</v>
      </c>
      <c r="Q104" s="113" t="str">
        <f>IFERROR(INDEX(lifespans_all!Q$80:Q$126,MATCH($A104,lifespans_all!$A$80:$A$126,0))*INDEX(SR_mission_minutes!Q$2:Q$43,MATCH($A104,SR_mission_minutes!$A$2:$A$43)),"-")</f>
        <v>-</v>
      </c>
      <c r="R104" s="113" t="str">
        <f>IFERROR(INDEX(lifespans_all!R$80:R$126,MATCH($A104,lifespans_all!$A$80:$A$126,0))*INDEX(SR_mission_minutes!R$2:R$43,MATCH($A104,SR_mission_minutes!$A$2:$A$43)),"-")</f>
        <v>-</v>
      </c>
      <c r="S104" s="113" t="str">
        <f>IFERROR(INDEX(lifespans_all!S$80:S$126,MATCH($A104,lifespans_all!$A$80:$A$126,0))*INDEX(SR_mission_minutes!S$2:S$43,MATCH($A104,SR_mission_minutes!$A$2:$A$43)),"-")</f>
        <v>-</v>
      </c>
      <c r="T104" s="113" t="str">
        <f>IFERROR(INDEX(lifespans_all!T$80:T$126,MATCH($A104,lifespans_all!$A$80:$A$126,0))*INDEX(SR_mission_minutes!T$2:T$43,MATCH($A104,SR_mission_minutes!$A$2:$A$43)),"-")</f>
        <v>-</v>
      </c>
      <c r="U104" s="113" t="str">
        <f>IFERROR(INDEX(lifespans_all!U$80:U$126,MATCH($A104,lifespans_all!$A$80:$A$126,0))*INDEX(SR_mission_minutes!U$2:U$43,MATCH($A104,SR_mission_minutes!$A$2:$A$43)),"-")</f>
        <v>-</v>
      </c>
      <c r="V104" s="113" t="str">
        <f>IFERROR(INDEX(lifespans_all!V$80:V$126,MATCH($A104,lifespans_all!$A$80:$A$126,0))*INDEX(SR_mission_minutes!V$2:V$43,MATCH($A104,SR_mission_minutes!$A$2:$A$43)),"-")</f>
        <v>-</v>
      </c>
    </row>
    <row r="105" spans="1:22" x14ac:dyDescent="0.25">
      <c r="A105" s="35" t="s">
        <v>47</v>
      </c>
      <c r="B105" s="35" t="s">
        <v>64</v>
      </c>
      <c r="C105" s="113" t="str">
        <f>IFERROR(INDEX(lifespans_all!C$80:C$126,MATCH($A105,lifespans_all!$A$80:$A$126,0))*INDEX(SR_mission_minutes!C$2:C$43,MATCH($A105,SR_mission_minutes!$A$2:$A$43)),"-")</f>
        <v>-</v>
      </c>
      <c r="D105" s="113" t="str">
        <f>IFERROR(INDEX(lifespans_all!D$80:D$126,MATCH($A105,lifespans_all!$A$80:$A$126,0))*INDEX(SR_mission_minutes!D$2:D$43,MATCH($A105,SR_mission_minutes!$A$2:$A$43)),"-")</f>
        <v>-</v>
      </c>
      <c r="E105" s="113" t="str">
        <f>IFERROR(INDEX(lifespans_all!E$80:E$126,MATCH($A105,lifespans_all!$A$80:$A$126,0))*INDEX(SR_mission_minutes!E$2:E$43,MATCH($A105,SR_mission_minutes!$A$2:$A$43)),"-")</f>
        <v>-</v>
      </c>
      <c r="F105" s="113" t="str">
        <f>IFERROR(INDEX(lifespans_all!F$80:F$126,MATCH($A105,lifespans_all!$A$80:$A$126,0))*INDEX(SR_mission_minutes!F$2:F$43,MATCH($A105,SR_mission_minutes!$A$2:$A$43)),"-")</f>
        <v>-</v>
      </c>
      <c r="G105" s="113" t="str">
        <f>IFERROR(INDEX(lifespans_all!G$80:G$126,MATCH($A105,lifespans_all!$A$80:$A$126,0))*INDEX(SR_mission_minutes!G$2:G$43,MATCH($A105,SR_mission_minutes!$A$2:$A$43)),"-")</f>
        <v>-</v>
      </c>
      <c r="H105" s="113" t="str">
        <f>IFERROR(INDEX(lifespans_all!H$80:H$126,MATCH($A105,lifespans_all!$A$80:$A$126,0))*INDEX(SR_mission_minutes!H$2:H$43,MATCH($A105,SR_mission_minutes!$A$2:$A$43)),"-")</f>
        <v>-</v>
      </c>
      <c r="I105" s="113" t="str">
        <f>IFERROR(INDEX(lifespans_all!I$80:I$126,MATCH($A105,lifespans_all!$A$80:$A$126,0))*INDEX(SR_mission_minutes!I$2:I$43,MATCH($A105,SR_mission_minutes!$A$2:$A$43)),"-")</f>
        <v>-</v>
      </c>
      <c r="J105" s="113" t="str">
        <f>IFERROR(INDEX(lifespans_all!J$80:J$126,MATCH($A105,lifespans_all!$A$80:$A$126,0))*INDEX(SR_mission_minutes!J$2:J$43,MATCH($A105,SR_mission_minutes!$A$2:$A$43)),"-")</f>
        <v>-</v>
      </c>
      <c r="K105" s="113" t="str">
        <f>IFERROR(INDEX(lifespans_all!K$80:K$126,MATCH($A105,lifespans_all!$A$80:$A$126,0))*INDEX(SR_mission_minutes!K$2:K$43,MATCH($A105,SR_mission_minutes!$A$2:$A$43)),"-")</f>
        <v>-</v>
      </c>
      <c r="L105" s="113" t="str">
        <f>IFERROR(INDEX(lifespans_all!L$80:L$126,MATCH($A105,lifespans_all!$A$80:$A$126,0))*INDEX(SR_mission_minutes!L$2:L$43,MATCH($A105,SR_mission_minutes!$A$2:$A$43)),"-")</f>
        <v>-</v>
      </c>
      <c r="M105" s="113" t="str">
        <f>IFERROR(INDEX(lifespans_all!M$80:M$126,MATCH($A105,lifespans_all!$A$80:$A$126,0))*INDEX(SR_mission_minutes!M$2:M$43,MATCH($A105,SR_mission_minutes!$A$2:$A$43)),"-")</f>
        <v>-</v>
      </c>
      <c r="N105" s="113" t="str">
        <f>IFERROR(INDEX(lifespans_all!N$80:N$126,MATCH($A105,lifespans_all!$A$80:$A$126,0))*INDEX(SR_mission_minutes!N$2:N$43,MATCH($A105,SR_mission_minutes!$A$2:$A$43)),"-")</f>
        <v>-</v>
      </c>
      <c r="O105" s="113" t="str">
        <f>IFERROR(INDEX(lifespans_all!O$80:O$126,MATCH($A105,lifespans_all!$A$80:$A$126,0))*INDEX(SR_mission_minutes!O$2:O$43,MATCH($A105,SR_mission_minutes!$A$2:$A$43)),"-")</f>
        <v>-</v>
      </c>
      <c r="P105" s="113" t="str">
        <f>IFERROR(INDEX(lifespans_all!P$80:P$126,MATCH($A105,lifespans_all!$A$80:$A$126,0))*INDEX(SR_mission_minutes!P$2:P$43,MATCH($A105,SR_mission_minutes!$A$2:$A$43)),"-")</f>
        <v>-</v>
      </c>
      <c r="Q105" s="113" t="str">
        <f>IFERROR(INDEX(lifespans_all!Q$80:Q$126,MATCH($A105,lifespans_all!$A$80:$A$126,0))*INDEX(SR_mission_minutes!Q$2:Q$43,MATCH($A105,SR_mission_minutes!$A$2:$A$43)),"-")</f>
        <v>-</v>
      </c>
      <c r="R105" s="113" t="str">
        <f>IFERROR(INDEX(lifespans_all!R$80:R$126,MATCH($A105,lifespans_all!$A$80:$A$126,0))*INDEX(SR_mission_minutes!R$2:R$43,MATCH($A105,SR_mission_minutes!$A$2:$A$43)),"-")</f>
        <v>-</v>
      </c>
      <c r="S105" s="113" t="str">
        <f>IFERROR(INDEX(lifespans_all!S$80:S$126,MATCH($A105,lifespans_all!$A$80:$A$126,0))*INDEX(SR_mission_minutes!S$2:S$43,MATCH($A105,SR_mission_minutes!$A$2:$A$43)),"-")</f>
        <v>-</v>
      </c>
      <c r="T105" s="113" t="str">
        <f>IFERROR(INDEX(lifespans_all!T$80:T$126,MATCH($A105,lifespans_all!$A$80:$A$126,0))*INDEX(SR_mission_minutes!T$2:T$43,MATCH($A105,SR_mission_minutes!$A$2:$A$43)),"-")</f>
        <v>-</v>
      </c>
      <c r="U105" s="113" t="str">
        <f>IFERROR(INDEX(lifespans_all!U$80:U$126,MATCH($A105,lifespans_all!$A$80:$A$126,0))*INDEX(SR_mission_minutes!U$2:U$43,MATCH($A105,SR_mission_minutes!$A$2:$A$43)),"-")</f>
        <v>-</v>
      </c>
      <c r="V105" s="113" t="str">
        <f>IFERROR(INDEX(lifespans_all!V$80:V$126,MATCH($A105,lifespans_all!$A$80:$A$126,0))*INDEX(SR_mission_minutes!V$2:V$43,MATCH($A105,SR_mission_minutes!$A$2:$A$43)),"-")</f>
        <v>-</v>
      </c>
    </row>
    <row r="106" spans="1:22" x14ac:dyDescent="0.25">
      <c r="A106" s="35" t="s">
        <v>48</v>
      </c>
      <c r="B106" s="35" t="s">
        <v>64</v>
      </c>
      <c r="C106" s="113" t="str">
        <f>IFERROR(INDEX(lifespans_all!C$80:C$126,MATCH($A106,lifespans_all!$A$80:$A$126,0))*INDEX(SR_mission_minutes!C$2:C$43,MATCH($A106,SR_mission_minutes!$A$2:$A$43)),"-")</f>
        <v>-</v>
      </c>
      <c r="D106" s="113" t="str">
        <f>IFERROR(INDEX(lifespans_all!D$80:D$126,MATCH($A106,lifespans_all!$A$80:$A$126,0))*INDEX(SR_mission_minutes!D$2:D$43,MATCH($A106,SR_mission_minutes!$A$2:$A$43)),"-")</f>
        <v>-</v>
      </c>
      <c r="E106" s="113" t="str">
        <f>IFERROR(INDEX(lifespans_all!E$80:E$126,MATCH($A106,lifespans_all!$A$80:$A$126,0))*INDEX(SR_mission_minutes!E$2:E$43,MATCH($A106,SR_mission_minutes!$A$2:$A$43)),"-")</f>
        <v>-</v>
      </c>
      <c r="F106" s="113" t="str">
        <f>IFERROR(INDEX(lifespans_all!F$80:F$126,MATCH($A106,lifespans_all!$A$80:$A$126,0))*INDEX(SR_mission_minutes!F$2:F$43,MATCH($A106,SR_mission_minutes!$A$2:$A$43)),"-")</f>
        <v>-</v>
      </c>
      <c r="G106" s="113" t="str">
        <f>IFERROR(INDEX(lifespans_all!G$80:G$126,MATCH($A106,lifespans_all!$A$80:$A$126,0))*INDEX(SR_mission_minutes!G$2:G$43,MATCH($A106,SR_mission_minutes!$A$2:$A$43)),"-")</f>
        <v>-</v>
      </c>
      <c r="H106" s="113" t="str">
        <f>IFERROR(INDEX(lifespans_all!H$80:H$126,MATCH($A106,lifespans_all!$A$80:$A$126,0))*INDEX(SR_mission_minutes!H$2:H$43,MATCH($A106,SR_mission_minutes!$A$2:$A$43)),"-")</f>
        <v>-</v>
      </c>
      <c r="I106" s="113" t="str">
        <f>IFERROR(INDEX(lifespans_all!I$80:I$126,MATCH($A106,lifespans_all!$A$80:$A$126,0))*INDEX(SR_mission_minutes!I$2:I$43,MATCH($A106,SR_mission_minutes!$A$2:$A$43)),"-")</f>
        <v>-</v>
      </c>
      <c r="J106" s="113" t="str">
        <f>IFERROR(INDEX(lifespans_all!J$80:J$126,MATCH($A106,lifespans_all!$A$80:$A$126,0))*INDEX(SR_mission_minutes!J$2:J$43,MATCH($A106,SR_mission_minutes!$A$2:$A$43)),"-")</f>
        <v>-</v>
      </c>
      <c r="K106" s="113" t="str">
        <f>IFERROR(INDEX(lifespans_all!K$80:K$126,MATCH($A106,lifespans_all!$A$80:$A$126,0))*INDEX(SR_mission_minutes!K$2:K$43,MATCH($A106,SR_mission_minutes!$A$2:$A$43)),"-")</f>
        <v>-</v>
      </c>
      <c r="L106" s="113" t="str">
        <f>IFERROR(INDEX(lifespans_all!L$80:L$126,MATCH($A106,lifespans_all!$A$80:$A$126,0))*INDEX(SR_mission_minutes!L$2:L$43,MATCH($A106,SR_mission_minutes!$A$2:$A$43)),"-")</f>
        <v>-</v>
      </c>
      <c r="M106" s="113" t="str">
        <f>IFERROR(INDEX(lifespans_all!M$80:M$126,MATCH($A106,lifespans_all!$A$80:$A$126,0))*INDEX(SR_mission_minutes!M$2:M$43,MATCH($A106,SR_mission_minutes!$A$2:$A$43)),"-")</f>
        <v>-</v>
      </c>
      <c r="N106" s="113" t="str">
        <f>IFERROR(INDEX(lifespans_all!N$80:N$126,MATCH($A106,lifespans_all!$A$80:$A$126,0))*INDEX(SR_mission_minutes!N$2:N$43,MATCH($A106,SR_mission_minutes!$A$2:$A$43)),"-")</f>
        <v>-</v>
      </c>
      <c r="O106" s="113" t="str">
        <f>IFERROR(INDEX(lifespans_all!O$80:O$126,MATCH($A106,lifespans_all!$A$80:$A$126,0))*INDEX(SR_mission_minutes!O$2:O$43,MATCH($A106,SR_mission_minutes!$A$2:$A$43)),"-")</f>
        <v>-</v>
      </c>
      <c r="P106" s="113" t="str">
        <f>IFERROR(INDEX(lifespans_all!P$80:P$126,MATCH($A106,lifespans_all!$A$80:$A$126,0))*INDEX(SR_mission_minutes!P$2:P$43,MATCH($A106,SR_mission_minutes!$A$2:$A$43)),"-")</f>
        <v>-</v>
      </c>
      <c r="Q106" s="113" t="str">
        <f>IFERROR(INDEX(lifespans_all!Q$80:Q$126,MATCH($A106,lifespans_all!$A$80:$A$126,0))*INDEX(SR_mission_minutes!Q$2:Q$43,MATCH($A106,SR_mission_minutes!$A$2:$A$43)),"-")</f>
        <v>-</v>
      </c>
      <c r="R106" s="113" t="str">
        <f>IFERROR(INDEX(lifespans_all!R$80:R$126,MATCH($A106,lifespans_all!$A$80:$A$126,0))*INDEX(SR_mission_minutes!R$2:R$43,MATCH($A106,SR_mission_minutes!$A$2:$A$43)),"-")</f>
        <v>-</v>
      </c>
      <c r="S106" s="113" t="str">
        <f>IFERROR(INDEX(lifespans_all!S$80:S$126,MATCH($A106,lifespans_all!$A$80:$A$126,0))*INDEX(SR_mission_minutes!S$2:S$43,MATCH($A106,SR_mission_minutes!$A$2:$A$43)),"-")</f>
        <v>-</v>
      </c>
      <c r="T106" s="113" t="str">
        <f>IFERROR(INDEX(lifespans_all!T$80:T$126,MATCH($A106,lifespans_all!$A$80:$A$126,0))*INDEX(SR_mission_minutes!T$2:T$43,MATCH($A106,SR_mission_minutes!$A$2:$A$43)),"-")</f>
        <v>-</v>
      </c>
      <c r="U106" s="113" t="str">
        <f>IFERROR(INDEX(lifespans_all!U$80:U$126,MATCH($A106,lifespans_all!$A$80:$A$126,0))*INDEX(SR_mission_minutes!U$2:U$43,MATCH($A106,SR_mission_minutes!$A$2:$A$43)),"-")</f>
        <v>-</v>
      </c>
      <c r="V106" s="113" t="str">
        <f>IFERROR(INDEX(lifespans_all!V$80:V$126,MATCH($A106,lifespans_all!$A$80:$A$126,0))*INDEX(SR_mission_minutes!V$2:V$43,MATCH($A106,SR_mission_minutes!$A$2:$A$43)),"-")</f>
        <v>-</v>
      </c>
    </row>
    <row r="107" spans="1:22" x14ac:dyDescent="0.25">
      <c r="A107" s="35" t="s">
        <v>49</v>
      </c>
      <c r="B107" s="35" t="s">
        <v>57</v>
      </c>
      <c r="C107" s="113">
        <f>IFERROR(INDEX(lifespans_all!C$80:C$126,MATCH($A107,lifespans_all!$A$80:$A$126,0))*INDEX(SR_mission_minutes!C$2:C$43,MATCH($A107,SR_mission_minutes!$A$2:$A$43)),"-")</f>
        <v>0</v>
      </c>
      <c r="D107" s="113">
        <f>IFERROR(INDEX(lifespans_all!D$80:D$126,MATCH($A107,lifespans_all!$A$80:$A$126,0))*INDEX(SR_mission_minutes!D$2:D$43,MATCH($A107,SR_mission_minutes!$A$2:$A$43)),"-")</f>
        <v>0</v>
      </c>
      <c r="E107" s="113">
        <f>IFERROR(INDEX(lifespans_all!E$80:E$126,MATCH($A107,lifespans_all!$A$80:$A$126,0))*INDEX(SR_mission_minutes!E$2:E$43,MATCH($A107,SR_mission_minutes!$A$2:$A$43)),"-")</f>
        <v>0</v>
      </c>
      <c r="F107" s="113">
        <f>IFERROR(INDEX(lifespans_all!F$80:F$126,MATCH($A107,lifespans_all!$A$80:$A$126,0))*INDEX(SR_mission_minutes!F$2:F$43,MATCH($A107,SR_mission_minutes!$A$2:$A$43)),"-")</f>
        <v>0</v>
      </c>
      <c r="G107" s="113">
        <f>IFERROR(INDEX(lifespans_all!G$80:G$126,MATCH($A107,lifespans_all!$A$80:$A$126,0))*INDEX(SR_mission_minutes!G$2:G$43,MATCH($A107,SR_mission_minutes!$A$2:$A$43)),"-")</f>
        <v>0</v>
      </c>
      <c r="H107" s="113">
        <f>IFERROR(INDEX(lifespans_all!H$80:H$126,MATCH($A107,lifespans_all!$A$80:$A$126,0))*INDEX(SR_mission_minutes!H$2:H$43,MATCH($A107,SR_mission_minutes!$A$2:$A$43)),"-")</f>
        <v>0</v>
      </c>
      <c r="I107" s="113">
        <f>IFERROR(INDEX(lifespans_all!I$80:I$126,MATCH($A107,lifespans_all!$A$80:$A$126,0))*INDEX(SR_mission_minutes!I$2:I$43,MATCH($A107,SR_mission_minutes!$A$2:$A$43)),"-")</f>
        <v>0</v>
      </c>
      <c r="J107" s="113">
        <f>IFERROR(INDEX(lifespans_all!J$80:J$126,MATCH($A107,lifespans_all!$A$80:$A$126,0))*INDEX(SR_mission_minutes!J$2:J$43,MATCH($A107,SR_mission_minutes!$A$2:$A$43)),"-")</f>
        <v>0</v>
      </c>
      <c r="K107" s="113">
        <f>IFERROR(INDEX(lifespans_all!K$80:K$126,MATCH($A107,lifespans_all!$A$80:$A$126,0))*INDEX(SR_mission_minutes!K$2:K$43,MATCH($A107,SR_mission_minutes!$A$2:$A$43)),"-")</f>
        <v>0</v>
      </c>
      <c r="L107" s="113">
        <f>IFERROR(INDEX(lifespans_all!L$80:L$126,MATCH($A107,lifespans_all!$A$80:$A$126,0))*INDEX(SR_mission_minutes!L$2:L$43,MATCH($A107,SR_mission_minutes!$A$2:$A$43)),"-")</f>
        <v>0</v>
      </c>
      <c r="M107" s="113">
        <f>IFERROR(INDEX(lifespans_all!M$80:M$126,MATCH($A107,lifespans_all!$A$80:$A$126,0))*INDEX(SR_mission_minutes!M$2:M$43,MATCH($A107,SR_mission_minutes!$A$2:$A$43)),"-")</f>
        <v>0</v>
      </c>
      <c r="N107" s="113">
        <f>IFERROR(INDEX(lifespans_all!N$80:N$126,MATCH($A107,lifespans_all!$A$80:$A$126,0))*INDEX(SR_mission_minutes!N$2:N$43,MATCH($A107,SR_mission_minutes!$A$2:$A$43)),"-")</f>
        <v>0</v>
      </c>
      <c r="O107" s="113">
        <f>IFERROR(INDEX(lifespans_all!O$80:O$126,MATCH($A107,lifespans_all!$A$80:$A$126,0))*INDEX(SR_mission_minutes!O$2:O$43,MATCH($A107,SR_mission_minutes!$A$2:$A$43)),"-")</f>
        <v>0</v>
      </c>
      <c r="P107" s="113">
        <f>IFERROR(INDEX(lifespans_all!P$80:P$126,MATCH($A107,lifespans_all!$A$80:$A$126,0))*INDEX(SR_mission_minutes!P$2:P$43,MATCH($A107,SR_mission_minutes!$A$2:$A$43)),"-")</f>
        <v>0</v>
      </c>
      <c r="Q107" s="113">
        <f>IFERROR(INDEX(lifespans_all!Q$80:Q$126,MATCH($A107,lifespans_all!$A$80:$A$126,0))*INDEX(SR_mission_minutes!Q$2:Q$43,MATCH($A107,SR_mission_minutes!$A$2:$A$43)),"-")</f>
        <v>0</v>
      </c>
      <c r="R107" s="113">
        <f>IFERROR(INDEX(lifespans_all!R$80:R$126,MATCH($A107,lifespans_all!$A$80:$A$126,0))*INDEX(SR_mission_minutes!R$2:R$43,MATCH($A107,SR_mission_minutes!$A$2:$A$43)),"-")</f>
        <v>0</v>
      </c>
      <c r="S107" s="113">
        <f>IFERROR(INDEX(lifespans_all!S$80:S$126,MATCH($A107,lifespans_all!$A$80:$A$126,0))*INDEX(SR_mission_minutes!S$2:S$43,MATCH($A107,SR_mission_minutes!$A$2:$A$43)),"-")</f>
        <v>0</v>
      </c>
      <c r="T107" s="113">
        <f>IFERROR(INDEX(lifespans_all!T$80:T$126,MATCH($A107,lifespans_all!$A$80:$A$126,0))*INDEX(SR_mission_minutes!T$2:T$43,MATCH($A107,SR_mission_minutes!$A$2:$A$43)),"-")</f>
        <v>0</v>
      </c>
      <c r="U107" s="113">
        <f>IFERROR(INDEX(lifespans_all!U$80:U$126,MATCH($A107,lifespans_all!$A$80:$A$126,0))*INDEX(SR_mission_minutes!U$2:U$43,MATCH($A107,SR_mission_minutes!$A$2:$A$43)),"-")</f>
        <v>0</v>
      </c>
      <c r="V107" s="113">
        <f>IFERROR(INDEX(lifespans_all!V$80:V$126,MATCH($A107,lifespans_all!$A$80:$A$126,0))*INDEX(SR_mission_minutes!V$2:V$43,MATCH($A107,SR_mission_minutes!$A$2:$A$43)),"-")</f>
        <v>0</v>
      </c>
    </row>
    <row r="108" spans="1:22" x14ac:dyDescent="0.25">
      <c r="A108" s="35" t="s">
        <v>50</v>
      </c>
      <c r="B108" s="35" t="s">
        <v>61</v>
      </c>
      <c r="C108" s="113">
        <f>IFERROR(INDEX(lifespans_all!C$80:C$126,MATCH($A108,lifespans_all!$A$80:$A$126,0))*INDEX(SR_mission_minutes!C$2:C$43,MATCH($A108,SR_mission_minutes!$A$2:$A$43)),"-")</f>
        <v>33739.333333333336</v>
      </c>
      <c r="D108" s="113">
        <f>IFERROR(INDEX(lifespans_all!D$80:D$126,MATCH($A108,lifespans_all!$A$80:$A$126,0))*INDEX(SR_mission_minutes!D$2:D$43,MATCH($A108,SR_mission_minutes!$A$2:$A$43)),"-")</f>
        <v>33739.333333333336</v>
      </c>
      <c r="E108" s="113">
        <f>IFERROR(INDEX(lifespans_all!E$80:E$126,MATCH($A108,lifespans_all!$A$80:$A$126,0))*INDEX(SR_mission_minutes!E$2:E$43,MATCH($A108,SR_mission_minutes!$A$2:$A$43)),"-")</f>
        <v>33739.333333333336</v>
      </c>
      <c r="F108" s="113">
        <f>IFERROR(INDEX(lifespans_all!F$80:F$126,MATCH($A108,lifespans_all!$A$80:$A$126,0))*INDEX(SR_mission_minutes!F$2:F$43,MATCH($A108,SR_mission_minutes!$A$2:$A$43)),"-")</f>
        <v>33739.333333333336</v>
      </c>
      <c r="G108" s="113">
        <f>IFERROR(INDEX(lifespans_all!G$80:G$126,MATCH($A108,lifespans_all!$A$80:$A$126,0))*INDEX(SR_mission_minutes!G$2:G$43,MATCH($A108,SR_mission_minutes!$A$2:$A$43)),"-")</f>
        <v>33739.333333333336</v>
      </c>
      <c r="H108" s="113">
        <f>IFERROR(INDEX(lifespans_all!H$80:H$126,MATCH($A108,lifespans_all!$A$80:$A$126,0))*INDEX(SR_mission_minutes!H$2:H$43,MATCH($A108,SR_mission_minutes!$A$2:$A$43)),"-")</f>
        <v>0</v>
      </c>
      <c r="I108" s="113">
        <f>IFERROR(INDEX(lifespans_all!I$80:I$126,MATCH($A108,lifespans_all!$A$80:$A$126,0))*INDEX(SR_mission_minutes!I$2:I$43,MATCH($A108,SR_mission_minutes!$A$2:$A$43)),"-")</f>
        <v>0</v>
      </c>
      <c r="J108" s="113">
        <f>IFERROR(INDEX(lifespans_all!J$80:J$126,MATCH($A108,lifespans_all!$A$80:$A$126,0))*INDEX(SR_mission_minutes!J$2:J$43,MATCH($A108,SR_mission_minutes!$A$2:$A$43)),"-")</f>
        <v>0</v>
      </c>
      <c r="K108" s="113">
        <f>IFERROR(INDEX(lifespans_all!K$80:K$126,MATCH($A108,lifespans_all!$A$80:$A$126,0))*INDEX(SR_mission_minutes!K$2:K$43,MATCH($A108,SR_mission_minutes!$A$2:$A$43)),"-")</f>
        <v>0</v>
      </c>
      <c r="L108" s="113">
        <f>IFERROR(INDEX(lifespans_all!L$80:L$126,MATCH($A108,lifespans_all!$A$80:$A$126,0))*INDEX(SR_mission_minutes!L$2:L$43,MATCH($A108,SR_mission_minutes!$A$2:$A$43)),"-")</f>
        <v>0</v>
      </c>
      <c r="M108" s="113">
        <f>IFERROR(INDEX(lifespans_all!M$80:M$126,MATCH($A108,lifespans_all!$A$80:$A$126,0))*INDEX(SR_mission_minutes!M$2:M$43,MATCH($A108,SR_mission_minutes!$A$2:$A$43)),"-")</f>
        <v>0</v>
      </c>
      <c r="N108" s="113">
        <f>IFERROR(INDEX(lifespans_all!N$80:N$126,MATCH($A108,lifespans_all!$A$80:$A$126,0))*INDEX(SR_mission_minutes!N$2:N$43,MATCH($A108,SR_mission_minutes!$A$2:$A$43)),"-")</f>
        <v>0</v>
      </c>
      <c r="O108" s="113">
        <f>IFERROR(INDEX(lifespans_all!O$80:O$126,MATCH($A108,lifespans_all!$A$80:$A$126,0))*INDEX(SR_mission_minutes!O$2:O$43,MATCH($A108,SR_mission_minutes!$A$2:$A$43)),"-")</f>
        <v>0</v>
      </c>
      <c r="P108" s="113">
        <f>IFERROR(INDEX(lifespans_all!P$80:P$126,MATCH($A108,lifespans_all!$A$80:$A$126,0))*INDEX(SR_mission_minutes!P$2:P$43,MATCH($A108,SR_mission_minutes!$A$2:$A$43)),"-")</f>
        <v>0</v>
      </c>
      <c r="Q108" s="113">
        <f>IFERROR(INDEX(lifespans_all!Q$80:Q$126,MATCH($A108,lifespans_all!$A$80:$A$126,0))*INDEX(SR_mission_minutes!Q$2:Q$43,MATCH($A108,SR_mission_minutes!$A$2:$A$43)),"-")</f>
        <v>0</v>
      </c>
      <c r="R108" s="113">
        <f>IFERROR(INDEX(lifespans_all!R$80:R$126,MATCH($A108,lifespans_all!$A$80:$A$126,0))*INDEX(SR_mission_minutes!R$2:R$43,MATCH($A108,SR_mission_minutes!$A$2:$A$43)),"-")</f>
        <v>0</v>
      </c>
      <c r="S108" s="113">
        <f>IFERROR(INDEX(lifespans_all!S$80:S$126,MATCH($A108,lifespans_all!$A$80:$A$126,0))*INDEX(SR_mission_minutes!S$2:S$43,MATCH($A108,SR_mission_minutes!$A$2:$A$43)),"-")</f>
        <v>0</v>
      </c>
      <c r="T108" s="113">
        <f>IFERROR(INDEX(lifespans_all!T$80:T$126,MATCH($A108,lifespans_all!$A$80:$A$126,0))*INDEX(SR_mission_minutes!T$2:T$43,MATCH($A108,SR_mission_minutes!$A$2:$A$43)),"-")</f>
        <v>0</v>
      </c>
      <c r="U108" s="113">
        <f>IFERROR(INDEX(lifespans_all!U$80:U$126,MATCH($A108,lifespans_all!$A$80:$A$126,0))*INDEX(SR_mission_minutes!U$2:U$43,MATCH($A108,SR_mission_minutes!$A$2:$A$43)),"-")</f>
        <v>0</v>
      </c>
      <c r="V108" s="113">
        <f>IFERROR(INDEX(lifespans_all!V$80:V$126,MATCH($A108,lifespans_all!$A$80:$A$126,0))*INDEX(SR_mission_minutes!V$2:V$43,MATCH($A108,SR_mission_minutes!$A$2:$A$43)),"-")</f>
        <v>0</v>
      </c>
    </row>
    <row r="109" spans="1:22" x14ac:dyDescent="0.25">
      <c r="A109" s="35" t="s">
        <v>79</v>
      </c>
      <c r="B109" s="35" t="s">
        <v>59</v>
      </c>
      <c r="C109" s="113">
        <f>IFERROR(INDEX(lifespans_all!C$80:C$126,MATCH($A109,lifespans_all!$A$80:$A$126,0))*INDEX(SR_mission_minutes!C$2:C$43,MATCH($A109,SR_mission_minutes!$A$2:$A$43)),"-")</f>
        <v>114879</v>
      </c>
      <c r="D109" s="113">
        <f>IFERROR(INDEX(lifespans_all!D$80:D$126,MATCH($A109,lifespans_all!$A$80:$A$126,0))*INDEX(SR_mission_minutes!D$2:D$43,MATCH($A109,SR_mission_minutes!$A$2:$A$43)),"-")</f>
        <v>114879</v>
      </c>
      <c r="E109" s="113">
        <f>IFERROR(INDEX(lifespans_all!E$80:E$126,MATCH($A109,lifespans_all!$A$80:$A$126,0))*INDEX(SR_mission_minutes!E$2:E$43,MATCH($A109,SR_mission_minutes!$A$2:$A$43)),"-")</f>
        <v>114879</v>
      </c>
      <c r="F109" s="113">
        <f>IFERROR(INDEX(lifespans_all!F$80:F$126,MATCH($A109,lifespans_all!$A$80:$A$126,0))*INDEX(SR_mission_minutes!F$2:F$43,MATCH($A109,SR_mission_minutes!$A$2:$A$43)),"-")</f>
        <v>114879</v>
      </c>
      <c r="G109" s="113">
        <f>IFERROR(INDEX(lifespans_all!G$80:G$126,MATCH($A109,lifespans_all!$A$80:$A$126,0))*INDEX(SR_mission_minutes!G$2:G$43,MATCH($A109,SR_mission_minutes!$A$2:$A$43)),"-")</f>
        <v>114879</v>
      </c>
      <c r="H109" s="113">
        <f>IFERROR(INDEX(lifespans_all!H$80:H$126,MATCH($A109,lifespans_all!$A$80:$A$126,0))*INDEX(SR_mission_minutes!H$2:H$43,MATCH($A109,SR_mission_minutes!$A$2:$A$43)),"-")</f>
        <v>114879</v>
      </c>
      <c r="I109" s="113">
        <f>IFERROR(INDEX(lifespans_all!I$80:I$126,MATCH($A109,lifespans_all!$A$80:$A$126,0))*INDEX(SR_mission_minutes!I$2:I$43,MATCH($A109,SR_mission_minutes!$A$2:$A$43)),"-")</f>
        <v>114879</v>
      </c>
      <c r="J109" s="113">
        <f>IFERROR(INDEX(lifespans_all!J$80:J$126,MATCH($A109,lifespans_all!$A$80:$A$126,0))*INDEX(SR_mission_minutes!J$2:J$43,MATCH($A109,SR_mission_minutes!$A$2:$A$43)),"-")</f>
        <v>114879</v>
      </c>
      <c r="K109" s="113">
        <f>IFERROR(INDEX(lifespans_all!K$80:K$126,MATCH($A109,lifespans_all!$A$80:$A$126,0))*INDEX(SR_mission_minutes!K$2:K$43,MATCH($A109,SR_mission_minutes!$A$2:$A$43)),"-")</f>
        <v>114879</v>
      </c>
      <c r="L109" s="113">
        <f>IFERROR(INDEX(lifespans_all!L$80:L$126,MATCH($A109,lifespans_all!$A$80:$A$126,0))*INDEX(SR_mission_minutes!L$2:L$43,MATCH($A109,SR_mission_minutes!$A$2:$A$43)),"-")</f>
        <v>114879</v>
      </c>
      <c r="M109" s="113">
        <f>IFERROR(INDEX(lifespans_all!M$80:M$126,MATCH($A109,lifespans_all!$A$80:$A$126,0))*INDEX(SR_mission_minutes!M$2:M$43,MATCH($A109,SR_mission_minutes!$A$2:$A$43)),"-")</f>
        <v>114879</v>
      </c>
      <c r="N109" s="113">
        <f>IFERROR(INDEX(lifespans_all!N$80:N$126,MATCH($A109,lifespans_all!$A$80:$A$126,0))*INDEX(SR_mission_minutes!N$2:N$43,MATCH($A109,SR_mission_minutes!$A$2:$A$43)),"-")</f>
        <v>114879</v>
      </c>
      <c r="O109" s="113">
        <f>IFERROR(INDEX(lifespans_all!O$80:O$126,MATCH($A109,lifespans_all!$A$80:$A$126,0))*INDEX(SR_mission_minutes!O$2:O$43,MATCH($A109,SR_mission_minutes!$A$2:$A$43)),"-")</f>
        <v>114879</v>
      </c>
      <c r="P109" s="113">
        <f>IFERROR(INDEX(lifespans_all!P$80:P$126,MATCH($A109,lifespans_all!$A$80:$A$126,0))*INDEX(SR_mission_minutes!P$2:P$43,MATCH($A109,SR_mission_minutes!$A$2:$A$43)),"-")</f>
        <v>114879</v>
      </c>
      <c r="Q109" s="113">
        <f>IFERROR(INDEX(lifespans_all!Q$80:Q$126,MATCH($A109,lifespans_all!$A$80:$A$126,0))*INDEX(SR_mission_minutes!Q$2:Q$43,MATCH($A109,SR_mission_minutes!$A$2:$A$43)),"-")</f>
        <v>114879</v>
      </c>
      <c r="R109" s="113">
        <f>IFERROR(INDEX(lifespans_all!R$80:R$126,MATCH($A109,lifespans_all!$A$80:$A$126,0))*INDEX(SR_mission_minutes!R$2:R$43,MATCH($A109,SR_mission_minutes!$A$2:$A$43)),"-")</f>
        <v>114879</v>
      </c>
      <c r="S109" s="113">
        <f>IFERROR(INDEX(lifespans_all!S$80:S$126,MATCH($A109,lifespans_all!$A$80:$A$126,0))*INDEX(SR_mission_minutes!S$2:S$43,MATCH($A109,SR_mission_minutes!$A$2:$A$43)),"-")</f>
        <v>114879</v>
      </c>
      <c r="T109" s="113">
        <f>IFERROR(INDEX(lifespans_all!T$80:T$126,MATCH($A109,lifespans_all!$A$80:$A$126,0))*INDEX(SR_mission_minutes!T$2:T$43,MATCH($A109,SR_mission_minutes!$A$2:$A$43)),"-")</f>
        <v>114879</v>
      </c>
      <c r="U109" s="113">
        <f>IFERROR(INDEX(lifespans_all!U$80:U$126,MATCH($A109,lifespans_all!$A$80:$A$126,0))*INDEX(SR_mission_minutes!U$2:U$43,MATCH($A109,SR_mission_minutes!$A$2:$A$43)),"-")</f>
        <v>114879</v>
      </c>
      <c r="V109" s="113">
        <f>IFERROR(INDEX(lifespans_all!V$80:V$126,MATCH($A109,lifespans_all!$A$80:$A$126,0))*INDEX(SR_mission_minutes!V$2:V$43,MATCH($A109,SR_mission_minutes!$A$2:$A$43)),"-")</f>
        <v>114879</v>
      </c>
    </row>
    <row r="110" spans="1:22" x14ac:dyDescent="0.25">
      <c r="A110" s="35" t="s">
        <v>80</v>
      </c>
      <c r="B110" s="35" t="s">
        <v>62</v>
      </c>
      <c r="C110" s="113" t="str">
        <f>IFERROR(INDEX(lifespans_all!C$80:C$126,MATCH($A110,lifespans_all!$A$80:$A$126,0))*INDEX(SR_mission_minutes!C$2:C$43,MATCH($A110,SR_mission_minutes!$A$2:$A$43)),"-")</f>
        <v>-</v>
      </c>
      <c r="D110" s="113" t="str">
        <f>IFERROR(INDEX(lifespans_all!D$80:D$126,MATCH($A110,lifespans_all!$A$80:$A$126,0))*INDEX(SR_mission_minutes!D$2:D$43,MATCH($A110,SR_mission_minutes!$A$2:$A$43)),"-")</f>
        <v>-</v>
      </c>
      <c r="E110" s="113" t="str">
        <f>IFERROR(INDEX(lifespans_all!E$80:E$126,MATCH($A110,lifespans_all!$A$80:$A$126,0))*INDEX(SR_mission_minutes!E$2:E$43,MATCH($A110,SR_mission_minutes!$A$2:$A$43)),"-")</f>
        <v>-</v>
      </c>
      <c r="F110" s="113" t="str">
        <f>IFERROR(INDEX(lifespans_all!F$80:F$126,MATCH($A110,lifespans_all!$A$80:$A$126,0))*INDEX(SR_mission_minutes!F$2:F$43,MATCH($A110,SR_mission_minutes!$A$2:$A$43)),"-")</f>
        <v>-</v>
      </c>
      <c r="G110" s="113" t="str">
        <f>IFERROR(INDEX(lifespans_all!G$80:G$126,MATCH($A110,lifespans_all!$A$80:$A$126,0))*INDEX(SR_mission_minutes!G$2:G$43,MATCH($A110,SR_mission_minutes!$A$2:$A$43)),"-")</f>
        <v>-</v>
      </c>
      <c r="H110" s="113" t="str">
        <f>IFERROR(INDEX(lifespans_all!H$80:H$126,MATCH($A110,lifespans_all!$A$80:$A$126,0))*INDEX(SR_mission_minutes!H$2:H$43,MATCH($A110,SR_mission_minutes!$A$2:$A$43)),"-")</f>
        <v>-</v>
      </c>
      <c r="I110" s="113" t="str">
        <f>IFERROR(INDEX(lifespans_all!I$80:I$126,MATCH($A110,lifespans_all!$A$80:$A$126,0))*INDEX(SR_mission_minutes!I$2:I$43,MATCH($A110,SR_mission_minutes!$A$2:$A$43)),"-")</f>
        <v>-</v>
      </c>
      <c r="J110" s="113" t="str">
        <f>IFERROR(INDEX(lifespans_all!J$80:J$126,MATCH($A110,lifespans_all!$A$80:$A$126,0))*INDEX(SR_mission_minutes!J$2:J$43,MATCH($A110,SR_mission_minutes!$A$2:$A$43)),"-")</f>
        <v>-</v>
      </c>
      <c r="K110" s="113" t="str">
        <f>IFERROR(INDEX(lifespans_all!K$80:K$126,MATCH($A110,lifespans_all!$A$80:$A$126,0))*INDEX(SR_mission_minutes!K$2:K$43,MATCH($A110,SR_mission_minutes!$A$2:$A$43)),"-")</f>
        <v>-</v>
      </c>
      <c r="L110" s="113" t="str">
        <f>IFERROR(INDEX(lifespans_all!L$80:L$126,MATCH($A110,lifespans_all!$A$80:$A$126,0))*INDEX(SR_mission_minutes!L$2:L$43,MATCH($A110,SR_mission_minutes!$A$2:$A$43)),"-")</f>
        <v>-</v>
      </c>
      <c r="M110" s="113" t="str">
        <f>IFERROR(INDEX(lifespans_all!M$80:M$126,MATCH($A110,lifespans_all!$A$80:$A$126,0))*INDEX(SR_mission_minutes!M$2:M$43,MATCH($A110,SR_mission_minutes!$A$2:$A$43)),"-")</f>
        <v>-</v>
      </c>
      <c r="N110" s="113" t="str">
        <f>IFERROR(INDEX(lifespans_all!N$80:N$126,MATCH($A110,lifespans_all!$A$80:$A$126,0))*INDEX(SR_mission_minutes!N$2:N$43,MATCH($A110,SR_mission_minutes!$A$2:$A$43)),"-")</f>
        <v>-</v>
      </c>
      <c r="O110" s="113" t="str">
        <f>IFERROR(INDEX(lifespans_all!O$80:O$126,MATCH($A110,lifespans_all!$A$80:$A$126,0))*INDEX(SR_mission_minutes!O$2:O$43,MATCH($A110,SR_mission_minutes!$A$2:$A$43)),"-")</f>
        <v>-</v>
      </c>
      <c r="P110" s="113" t="str">
        <f>IFERROR(INDEX(lifespans_all!P$80:P$126,MATCH($A110,lifespans_all!$A$80:$A$126,0))*INDEX(SR_mission_minutes!P$2:P$43,MATCH($A110,SR_mission_minutes!$A$2:$A$43)),"-")</f>
        <v>-</v>
      </c>
      <c r="Q110" s="113" t="str">
        <f>IFERROR(INDEX(lifespans_all!Q$80:Q$126,MATCH($A110,lifespans_all!$A$80:$A$126,0))*INDEX(SR_mission_minutes!Q$2:Q$43,MATCH($A110,SR_mission_minutes!$A$2:$A$43)),"-")</f>
        <v>-</v>
      </c>
      <c r="R110" s="113" t="str">
        <f>IFERROR(INDEX(lifespans_all!R$80:R$126,MATCH($A110,lifespans_all!$A$80:$A$126,0))*INDEX(SR_mission_minutes!R$2:R$43,MATCH($A110,SR_mission_minutes!$A$2:$A$43)),"-")</f>
        <v>-</v>
      </c>
      <c r="S110" s="113" t="str">
        <f>IFERROR(INDEX(lifespans_all!S$80:S$126,MATCH($A110,lifespans_all!$A$80:$A$126,0))*INDEX(SR_mission_minutes!S$2:S$43,MATCH($A110,SR_mission_minutes!$A$2:$A$43)),"-")</f>
        <v>-</v>
      </c>
      <c r="T110" s="113" t="str">
        <f>IFERROR(INDEX(lifespans_all!T$80:T$126,MATCH($A110,lifespans_all!$A$80:$A$126,0))*INDEX(SR_mission_minutes!T$2:T$43,MATCH($A110,SR_mission_minutes!$A$2:$A$43)),"-")</f>
        <v>-</v>
      </c>
      <c r="U110" s="113" t="str">
        <f>IFERROR(INDEX(lifespans_all!U$80:U$126,MATCH($A110,lifespans_all!$A$80:$A$126,0))*INDEX(SR_mission_minutes!U$2:U$43,MATCH($A110,SR_mission_minutes!$A$2:$A$43)),"-")</f>
        <v>-</v>
      </c>
      <c r="V110" s="113" t="str">
        <f>IFERROR(INDEX(lifespans_all!V$80:V$126,MATCH($A110,lifespans_all!$A$80:$A$126,0))*INDEX(SR_mission_minutes!V$2:V$43,MATCH($A110,SR_mission_minutes!$A$2:$A$43)),"-")</f>
        <v>-</v>
      </c>
    </row>
    <row r="111" spans="1:22" x14ac:dyDescent="0.25">
      <c r="A111" s="35" t="s">
        <v>81</v>
      </c>
      <c r="B111" s="35" t="s">
        <v>57</v>
      </c>
      <c r="C111" s="113">
        <f>IFERROR(INDEX(lifespans_all!C$80:C$126,MATCH($A111,lifespans_all!$A$80:$A$126,0))*INDEX(SR_mission_minutes!C$2:C$43,MATCH($A111,SR_mission_minutes!$A$2:$A$43)),"-")</f>
        <v>66700.388888888891</v>
      </c>
      <c r="D111" s="113">
        <f>IFERROR(INDEX(lifespans_all!D$80:D$126,MATCH($A111,lifespans_all!$A$80:$A$126,0))*INDEX(SR_mission_minutes!D$2:D$43,MATCH($A111,SR_mission_minutes!$A$2:$A$43)),"-")</f>
        <v>66700.388888888891</v>
      </c>
      <c r="E111" s="113">
        <f>IFERROR(INDEX(lifespans_all!E$80:E$126,MATCH($A111,lifespans_all!$A$80:$A$126,0))*INDEX(SR_mission_minutes!E$2:E$43,MATCH($A111,SR_mission_minutes!$A$2:$A$43)),"-")</f>
        <v>66700.388888888891</v>
      </c>
      <c r="F111" s="113">
        <f>IFERROR(INDEX(lifespans_all!F$80:F$126,MATCH($A111,lifespans_all!$A$80:$A$126,0))*INDEX(SR_mission_minutes!F$2:F$43,MATCH($A111,SR_mission_minutes!$A$2:$A$43)),"-")</f>
        <v>66700.388888888891</v>
      </c>
      <c r="G111" s="113">
        <f>IFERROR(INDEX(lifespans_all!G$80:G$126,MATCH($A111,lifespans_all!$A$80:$A$126,0))*INDEX(SR_mission_minutes!G$2:G$43,MATCH($A111,SR_mission_minutes!$A$2:$A$43)),"-")</f>
        <v>66700.388888888891</v>
      </c>
      <c r="H111" s="113">
        <f>IFERROR(INDEX(lifespans_all!H$80:H$126,MATCH($A111,lifespans_all!$A$80:$A$126,0))*INDEX(SR_mission_minutes!H$2:H$43,MATCH($A111,SR_mission_minutes!$A$2:$A$43)),"-")</f>
        <v>66700.388888888891</v>
      </c>
      <c r="I111" s="113">
        <f>IFERROR(INDEX(lifespans_all!I$80:I$126,MATCH($A111,lifespans_all!$A$80:$A$126,0))*INDEX(SR_mission_minutes!I$2:I$43,MATCH($A111,SR_mission_minutes!$A$2:$A$43)),"-")</f>
        <v>66700.388888888891</v>
      </c>
      <c r="J111" s="113">
        <f>IFERROR(INDEX(lifespans_all!J$80:J$126,MATCH($A111,lifespans_all!$A$80:$A$126,0))*INDEX(SR_mission_minutes!J$2:J$43,MATCH($A111,SR_mission_minutes!$A$2:$A$43)),"-")</f>
        <v>0</v>
      </c>
      <c r="K111" s="113">
        <f>IFERROR(INDEX(lifespans_all!K$80:K$126,MATCH($A111,lifespans_all!$A$80:$A$126,0))*INDEX(SR_mission_minutes!K$2:K$43,MATCH($A111,SR_mission_minutes!$A$2:$A$43)),"-")</f>
        <v>0</v>
      </c>
      <c r="L111" s="113">
        <f>IFERROR(INDEX(lifespans_all!L$80:L$126,MATCH($A111,lifespans_all!$A$80:$A$126,0))*INDEX(SR_mission_minutes!L$2:L$43,MATCH($A111,SR_mission_minutes!$A$2:$A$43)),"-")</f>
        <v>0</v>
      </c>
      <c r="M111" s="113">
        <f>IFERROR(INDEX(lifespans_all!M$80:M$126,MATCH($A111,lifespans_all!$A$80:$A$126,0))*INDEX(SR_mission_minutes!M$2:M$43,MATCH($A111,SR_mission_minutes!$A$2:$A$43)),"-")</f>
        <v>0</v>
      </c>
      <c r="N111" s="113">
        <f>IFERROR(INDEX(lifespans_all!N$80:N$126,MATCH($A111,lifespans_all!$A$80:$A$126,0))*INDEX(SR_mission_minutes!N$2:N$43,MATCH($A111,SR_mission_minutes!$A$2:$A$43)),"-")</f>
        <v>0</v>
      </c>
      <c r="O111" s="113">
        <f>IFERROR(INDEX(lifespans_all!O$80:O$126,MATCH($A111,lifespans_all!$A$80:$A$126,0))*INDEX(SR_mission_minutes!O$2:O$43,MATCH($A111,SR_mission_minutes!$A$2:$A$43)),"-")</f>
        <v>0</v>
      </c>
      <c r="P111" s="113">
        <f>IFERROR(INDEX(lifespans_all!P$80:P$126,MATCH($A111,lifespans_all!$A$80:$A$126,0))*INDEX(SR_mission_minutes!P$2:P$43,MATCH($A111,SR_mission_minutes!$A$2:$A$43)),"-")</f>
        <v>0</v>
      </c>
      <c r="Q111" s="113">
        <f>IFERROR(INDEX(lifespans_all!Q$80:Q$126,MATCH($A111,lifespans_all!$A$80:$A$126,0))*INDEX(SR_mission_minutes!Q$2:Q$43,MATCH($A111,SR_mission_minutes!$A$2:$A$43)),"-")</f>
        <v>0</v>
      </c>
      <c r="R111" s="113">
        <f>IFERROR(INDEX(lifespans_all!R$80:R$126,MATCH($A111,lifespans_all!$A$80:$A$126,0))*INDEX(SR_mission_minutes!R$2:R$43,MATCH($A111,SR_mission_minutes!$A$2:$A$43)),"-")</f>
        <v>0</v>
      </c>
      <c r="S111" s="113">
        <f>IFERROR(INDEX(lifespans_all!S$80:S$126,MATCH($A111,lifespans_all!$A$80:$A$126,0))*INDEX(SR_mission_minutes!S$2:S$43,MATCH($A111,SR_mission_minutes!$A$2:$A$43)),"-")</f>
        <v>0</v>
      </c>
      <c r="T111" s="113">
        <f>IFERROR(INDEX(lifespans_all!T$80:T$126,MATCH($A111,lifespans_all!$A$80:$A$126,0))*INDEX(SR_mission_minutes!T$2:T$43,MATCH($A111,SR_mission_minutes!$A$2:$A$43)),"-")</f>
        <v>0</v>
      </c>
      <c r="U111" s="113">
        <f>IFERROR(INDEX(lifespans_all!U$80:U$126,MATCH($A111,lifespans_all!$A$80:$A$126,0))*INDEX(SR_mission_minutes!U$2:U$43,MATCH($A111,SR_mission_minutes!$A$2:$A$43)),"-")</f>
        <v>0</v>
      </c>
      <c r="V111" s="113">
        <f>IFERROR(INDEX(lifespans_all!V$80:V$126,MATCH($A111,lifespans_all!$A$80:$A$126,0))*INDEX(SR_mission_minutes!V$2:V$43,MATCH($A111,SR_mission_minutes!$A$2:$A$43)),"-")</f>
        <v>0</v>
      </c>
    </row>
    <row r="112" spans="1:22" x14ac:dyDescent="0.25">
      <c r="A112" s="35" t="s">
        <v>51</v>
      </c>
      <c r="B112" s="35" t="s">
        <v>56</v>
      </c>
      <c r="C112" s="113">
        <f>IFERROR(INDEX(lifespans_all!C$80:C$126,MATCH($A112,lifespans_all!$A$80:$A$126,0))*INDEX(SR_mission_minutes!C$2:C$43,MATCH($A112,SR_mission_minutes!$A$2:$A$43)),"-")</f>
        <v>2364.2857142857142</v>
      </c>
      <c r="D112" s="113">
        <f>IFERROR(INDEX(lifespans_all!D$80:D$126,MATCH($A112,lifespans_all!$A$80:$A$126,0))*INDEX(SR_mission_minutes!D$2:D$43,MATCH($A112,SR_mission_minutes!$A$2:$A$43)),"-")</f>
        <v>2364.2857142857142</v>
      </c>
      <c r="E112" s="113">
        <f>IFERROR(INDEX(lifespans_all!E$80:E$126,MATCH($A112,lifespans_all!$A$80:$A$126,0))*INDEX(SR_mission_minutes!E$2:E$43,MATCH($A112,SR_mission_minutes!$A$2:$A$43)),"-")</f>
        <v>0</v>
      </c>
      <c r="F112" s="113">
        <f>IFERROR(INDEX(lifespans_all!F$80:F$126,MATCH($A112,lifespans_all!$A$80:$A$126,0))*INDEX(SR_mission_minutes!F$2:F$43,MATCH($A112,SR_mission_minutes!$A$2:$A$43)),"-")</f>
        <v>0</v>
      </c>
      <c r="G112" s="113">
        <f>IFERROR(INDEX(lifespans_all!G$80:G$126,MATCH($A112,lifespans_all!$A$80:$A$126,0))*INDEX(SR_mission_minutes!G$2:G$43,MATCH($A112,SR_mission_minutes!$A$2:$A$43)),"-")</f>
        <v>0</v>
      </c>
      <c r="H112" s="113">
        <f>IFERROR(INDEX(lifespans_all!H$80:H$126,MATCH($A112,lifespans_all!$A$80:$A$126,0))*INDEX(SR_mission_minutes!H$2:H$43,MATCH($A112,SR_mission_minutes!$A$2:$A$43)),"-")</f>
        <v>0</v>
      </c>
      <c r="I112" s="113">
        <f>IFERROR(INDEX(lifespans_all!I$80:I$126,MATCH($A112,lifespans_all!$A$80:$A$126,0))*INDEX(SR_mission_minutes!I$2:I$43,MATCH($A112,SR_mission_minutes!$A$2:$A$43)),"-")</f>
        <v>0</v>
      </c>
      <c r="J112" s="113">
        <f>IFERROR(INDEX(lifespans_all!J$80:J$126,MATCH($A112,lifespans_all!$A$80:$A$126,0))*INDEX(SR_mission_minutes!J$2:J$43,MATCH($A112,SR_mission_minutes!$A$2:$A$43)),"-")</f>
        <v>0</v>
      </c>
      <c r="K112" s="113">
        <f>IFERROR(INDEX(lifespans_all!K$80:K$126,MATCH($A112,lifespans_all!$A$80:$A$126,0))*INDEX(SR_mission_minutes!K$2:K$43,MATCH($A112,SR_mission_minutes!$A$2:$A$43)),"-")</f>
        <v>0</v>
      </c>
      <c r="L112" s="113">
        <f>IFERROR(INDEX(lifespans_all!L$80:L$126,MATCH($A112,lifespans_all!$A$80:$A$126,0))*INDEX(SR_mission_minutes!L$2:L$43,MATCH($A112,SR_mission_minutes!$A$2:$A$43)),"-")</f>
        <v>0</v>
      </c>
      <c r="M112" s="113">
        <f>IFERROR(INDEX(lifespans_all!M$80:M$126,MATCH($A112,lifespans_all!$A$80:$A$126,0))*INDEX(SR_mission_minutes!M$2:M$43,MATCH($A112,SR_mission_minutes!$A$2:$A$43)),"-")</f>
        <v>0</v>
      </c>
      <c r="N112" s="113">
        <f>IFERROR(INDEX(lifespans_all!N$80:N$126,MATCH($A112,lifespans_all!$A$80:$A$126,0))*INDEX(SR_mission_minutes!N$2:N$43,MATCH($A112,SR_mission_minutes!$A$2:$A$43)),"-")</f>
        <v>0</v>
      </c>
      <c r="O112" s="113">
        <f>IFERROR(INDEX(lifespans_all!O$80:O$126,MATCH($A112,lifespans_all!$A$80:$A$126,0))*INDEX(SR_mission_minutes!O$2:O$43,MATCH($A112,SR_mission_minutes!$A$2:$A$43)),"-")</f>
        <v>0</v>
      </c>
      <c r="P112" s="113">
        <f>IFERROR(INDEX(lifespans_all!P$80:P$126,MATCH($A112,lifespans_all!$A$80:$A$126,0))*INDEX(SR_mission_minutes!P$2:P$43,MATCH($A112,SR_mission_minutes!$A$2:$A$43)),"-")</f>
        <v>0</v>
      </c>
      <c r="Q112" s="113">
        <f>IFERROR(INDEX(lifespans_all!Q$80:Q$126,MATCH($A112,lifespans_all!$A$80:$A$126,0))*INDEX(SR_mission_minutes!Q$2:Q$43,MATCH($A112,SR_mission_minutes!$A$2:$A$43)),"-")</f>
        <v>0</v>
      </c>
      <c r="R112" s="113">
        <f>IFERROR(INDEX(lifespans_all!R$80:R$126,MATCH($A112,lifespans_all!$A$80:$A$126,0))*INDEX(SR_mission_minutes!R$2:R$43,MATCH($A112,SR_mission_minutes!$A$2:$A$43)),"-")</f>
        <v>0</v>
      </c>
      <c r="S112" s="113">
        <f>IFERROR(INDEX(lifespans_all!S$80:S$126,MATCH($A112,lifespans_all!$A$80:$A$126,0))*INDEX(SR_mission_minutes!S$2:S$43,MATCH($A112,SR_mission_minutes!$A$2:$A$43)),"-")</f>
        <v>0</v>
      </c>
      <c r="T112" s="113">
        <f>IFERROR(INDEX(lifespans_all!T$80:T$126,MATCH($A112,lifespans_all!$A$80:$A$126,0))*INDEX(SR_mission_minutes!T$2:T$43,MATCH($A112,SR_mission_minutes!$A$2:$A$43)),"-")</f>
        <v>0</v>
      </c>
      <c r="U112" s="113">
        <f>IFERROR(INDEX(lifespans_all!U$80:U$126,MATCH($A112,lifespans_all!$A$80:$A$126,0))*INDEX(SR_mission_minutes!U$2:U$43,MATCH($A112,SR_mission_minutes!$A$2:$A$43)),"-")</f>
        <v>0</v>
      </c>
      <c r="V112" s="113">
        <f>IFERROR(INDEX(lifespans_all!V$80:V$126,MATCH($A112,lifespans_all!$A$80:$A$126,0))*INDEX(SR_mission_minutes!V$2:V$43,MATCH($A112,SR_mission_minutes!$A$2:$A$43)),"-")</f>
        <v>0</v>
      </c>
    </row>
    <row r="113" spans="1:22" x14ac:dyDescent="0.25">
      <c r="A113" s="35" t="s">
        <v>52</v>
      </c>
      <c r="B113" s="35" t="s">
        <v>56</v>
      </c>
      <c r="C113" s="113">
        <f>IFERROR(INDEX(lifespans_all!C$80:C$126,MATCH($A113,lifespans_all!$A$80:$A$126,0))*INDEX(SR_mission_minutes!C$2:C$43,MATCH($A113,SR_mission_minutes!$A$2:$A$43)),"-")</f>
        <v>2364.2857142857142</v>
      </c>
      <c r="D113" s="113">
        <f>IFERROR(INDEX(lifespans_all!D$80:D$126,MATCH($A113,lifespans_all!$A$80:$A$126,0))*INDEX(SR_mission_minutes!D$2:D$43,MATCH($A113,SR_mission_minutes!$A$2:$A$43)),"-")</f>
        <v>2364.2857142857142</v>
      </c>
      <c r="E113" s="113">
        <f>IFERROR(INDEX(lifespans_all!E$80:E$126,MATCH($A113,lifespans_all!$A$80:$A$126,0))*INDEX(SR_mission_minutes!E$2:E$43,MATCH($A113,SR_mission_minutes!$A$2:$A$43)),"-")</f>
        <v>0</v>
      </c>
      <c r="F113" s="113">
        <f>IFERROR(INDEX(lifespans_all!F$80:F$126,MATCH($A113,lifespans_all!$A$80:$A$126,0))*INDEX(SR_mission_minutes!F$2:F$43,MATCH($A113,SR_mission_minutes!$A$2:$A$43)),"-")</f>
        <v>0</v>
      </c>
      <c r="G113" s="113">
        <f>IFERROR(INDEX(lifespans_all!G$80:G$126,MATCH($A113,lifespans_all!$A$80:$A$126,0))*INDEX(SR_mission_minutes!G$2:G$43,MATCH($A113,SR_mission_minutes!$A$2:$A$43)),"-")</f>
        <v>0</v>
      </c>
      <c r="H113" s="113">
        <f>IFERROR(INDEX(lifespans_all!H$80:H$126,MATCH($A113,lifespans_all!$A$80:$A$126,0))*INDEX(SR_mission_minutes!H$2:H$43,MATCH($A113,SR_mission_minutes!$A$2:$A$43)),"-")</f>
        <v>0</v>
      </c>
      <c r="I113" s="113">
        <f>IFERROR(INDEX(lifespans_all!I$80:I$126,MATCH($A113,lifespans_all!$A$80:$A$126,0))*INDEX(SR_mission_minutes!I$2:I$43,MATCH($A113,SR_mission_minutes!$A$2:$A$43)),"-")</f>
        <v>0</v>
      </c>
      <c r="J113" s="113">
        <f>IFERROR(INDEX(lifespans_all!J$80:J$126,MATCH($A113,lifespans_all!$A$80:$A$126,0))*INDEX(SR_mission_minutes!J$2:J$43,MATCH($A113,SR_mission_minutes!$A$2:$A$43)),"-")</f>
        <v>0</v>
      </c>
      <c r="K113" s="113">
        <f>IFERROR(INDEX(lifespans_all!K$80:K$126,MATCH($A113,lifespans_all!$A$80:$A$126,0))*INDEX(SR_mission_minutes!K$2:K$43,MATCH($A113,SR_mission_minutes!$A$2:$A$43)),"-")</f>
        <v>0</v>
      </c>
      <c r="L113" s="113">
        <f>IFERROR(INDEX(lifespans_all!L$80:L$126,MATCH($A113,lifespans_all!$A$80:$A$126,0))*INDEX(SR_mission_minutes!L$2:L$43,MATCH($A113,SR_mission_minutes!$A$2:$A$43)),"-")</f>
        <v>0</v>
      </c>
      <c r="M113" s="113">
        <f>IFERROR(INDEX(lifespans_all!M$80:M$126,MATCH($A113,lifespans_all!$A$80:$A$126,0))*INDEX(SR_mission_minutes!M$2:M$43,MATCH($A113,SR_mission_minutes!$A$2:$A$43)),"-")</f>
        <v>0</v>
      </c>
      <c r="N113" s="113">
        <f>IFERROR(INDEX(lifespans_all!N$80:N$126,MATCH($A113,lifespans_all!$A$80:$A$126,0))*INDEX(SR_mission_minutes!N$2:N$43,MATCH($A113,SR_mission_minutes!$A$2:$A$43)),"-")</f>
        <v>0</v>
      </c>
      <c r="O113" s="113">
        <f>IFERROR(INDEX(lifespans_all!O$80:O$126,MATCH($A113,lifespans_all!$A$80:$A$126,0))*INDEX(SR_mission_minutes!O$2:O$43,MATCH($A113,SR_mission_minutes!$A$2:$A$43)),"-")</f>
        <v>0</v>
      </c>
      <c r="P113" s="113">
        <f>IFERROR(INDEX(lifespans_all!P$80:P$126,MATCH($A113,lifespans_all!$A$80:$A$126,0))*INDEX(SR_mission_minutes!P$2:P$43,MATCH($A113,SR_mission_minutes!$A$2:$A$43)),"-")</f>
        <v>0</v>
      </c>
      <c r="Q113" s="113">
        <f>IFERROR(INDEX(lifespans_all!Q$80:Q$126,MATCH($A113,lifespans_all!$A$80:$A$126,0))*INDEX(SR_mission_minutes!Q$2:Q$43,MATCH($A113,SR_mission_minutes!$A$2:$A$43)),"-")</f>
        <v>0</v>
      </c>
      <c r="R113" s="113">
        <f>IFERROR(INDEX(lifespans_all!R$80:R$126,MATCH($A113,lifespans_all!$A$80:$A$126,0))*INDEX(SR_mission_minutes!R$2:R$43,MATCH($A113,SR_mission_minutes!$A$2:$A$43)),"-")</f>
        <v>0</v>
      </c>
      <c r="S113" s="113">
        <f>IFERROR(INDEX(lifespans_all!S$80:S$126,MATCH($A113,lifespans_all!$A$80:$A$126,0))*INDEX(SR_mission_minutes!S$2:S$43,MATCH($A113,SR_mission_minutes!$A$2:$A$43)),"-")</f>
        <v>0</v>
      </c>
      <c r="T113" s="113">
        <f>IFERROR(INDEX(lifespans_all!T$80:T$126,MATCH($A113,lifespans_all!$A$80:$A$126,0))*INDEX(SR_mission_minutes!T$2:T$43,MATCH($A113,SR_mission_minutes!$A$2:$A$43)),"-")</f>
        <v>0</v>
      </c>
      <c r="U113" s="113">
        <f>IFERROR(INDEX(lifespans_all!U$80:U$126,MATCH($A113,lifespans_all!$A$80:$A$126,0))*INDEX(SR_mission_minutes!U$2:U$43,MATCH($A113,SR_mission_minutes!$A$2:$A$43)),"-")</f>
        <v>0</v>
      </c>
      <c r="V113" s="113">
        <f>IFERROR(INDEX(lifespans_all!V$80:V$126,MATCH($A113,lifespans_all!$A$80:$A$126,0))*INDEX(SR_mission_minutes!V$2:V$43,MATCH($A113,SR_mission_minutes!$A$2:$A$43)),"-")</f>
        <v>0</v>
      </c>
    </row>
    <row r="114" spans="1:22" x14ac:dyDescent="0.25">
      <c r="A114" s="35" t="s">
        <v>53</v>
      </c>
      <c r="B114" s="35" t="s">
        <v>56</v>
      </c>
      <c r="C114" s="113">
        <f>IFERROR(INDEX(lifespans_all!C$80:C$126,MATCH($A114,lifespans_all!$A$80:$A$126,0))*INDEX(SR_mission_minutes!C$2:C$43,MATCH($A114,SR_mission_minutes!$A$2:$A$43)),"-")</f>
        <v>2364.2857142857142</v>
      </c>
      <c r="D114" s="113">
        <f>IFERROR(INDEX(lifespans_all!D$80:D$126,MATCH($A114,lifespans_all!$A$80:$A$126,0))*INDEX(SR_mission_minutes!D$2:D$43,MATCH($A114,SR_mission_minutes!$A$2:$A$43)),"-")</f>
        <v>2364.2857142857142</v>
      </c>
      <c r="E114" s="113">
        <f>IFERROR(INDEX(lifespans_all!E$80:E$126,MATCH($A114,lifespans_all!$A$80:$A$126,0))*INDEX(SR_mission_minutes!E$2:E$43,MATCH($A114,SR_mission_minutes!$A$2:$A$43)),"-")</f>
        <v>0</v>
      </c>
      <c r="F114" s="113">
        <f>IFERROR(INDEX(lifespans_all!F$80:F$126,MATCH($A114,lifespans_all!$A$80:$A$126,0))*INDEX(SR_mission_minutes!F$2:F$43,MATCH($A114,SR_mission_minutes!$A$2:$A$43)),"-")</f>
        <v>0</v>
      </c>
      <c r="G114" s="113">
        <f>IFERROR(INDEX(lifespans_all!G$80:G$126,MATCH($A114,lifespans_all!$A$80:$A$126,0))*INDEX(SR_mission_minutes!G$2:G$43,MATCH($A114,SR_mission_minutes!$A$2:$A$43)),"-")</f>
        <v>0</v>
      </c>
      <c r="H114" s="113">
        <f>IFERROR(INDEX(lifespans_all!H$80:H$126,MATCH($A114,lifespans_all!$A$80:$A$126,0))*INDEX(SR_mission_minutes!H$2:H$43,MATCH($A114,SR_mission_minutes!$A$2:$A$43)),"-")</f>
        <v>0</v>
      </c>
      <c r="I114" s="113">
        <f>IFERROR(INDEX(lifespans_all!I$80:I$126,MATCH($A114,lifespans_all!$A$80:$A$126,0))*INDEX(SR_mission_minutes!I$2:I$43,MATCH($A114,SR_mission_minutes!$A$2:$A$43)),"-")</f>
        <v>0</v>
      </c>
      <c r="J114" s="113">
        <f>IFERROR(INDEX(lifespans_all!J$80:J$126,MATCH($A114,lifespans_all!$A$80:$A$126,0))*INDEX(SR_mission_minutes!J$2:J$43,MATCH($A114,SR_mission_minutes!$A$2:$A$43)),"-")</f>
        <v>0</v>
      </c>
      <c r="K114" s="113">
        <f>IFERROR(INDEX(lifespans_all!K$80:K$126,MATCH($A114,lifespans_all!$A$80:$A$126,0))*INDEX(SR_mission_minutes!K$2:K$43,MATCH($A114,SR_mission_minutes!$A$2:$A$43)),"-")</f>
        <v>0</v>
      </c>
      <c r="L114" s="113">
        <f>IFERROR(INDEX(lifespans_all!L$80:L$126,MATCH($A114,lifespans_all!$A$80:$A$126,0))*INDEX(SR_mission_minutes!L$2:L$43,MATCH($A114,SR_mission_minutes!$A$2:$A$43)),"-")</f>
        <v>0</v>
      </c>
      <c r="M114" s="113">
        <f>IFERROR(INDEX(lifespans_all!M$80:M$126,MATCH($A114,lifespans_all!$A$80:$A$126,0))*INDEX(SR_mission_minutes!M$2:M$43,MATCH($A114,SR_mission_minutes!$A$2:$A$43)),"-")</f>
        <v>0</v>
      </c>
      <c r="N114" s="113">
        <f>IFERROR(INDEX(lifespans_all!N$80:N$126,MATCH($A114,lifespans_all!$A$80:$A$126,0))*INDEX(SR_mission_minutes!N$2:N$43,MATCH($A114,SR_mission_minutes!$A$2:$A$43)),"-")</f>
        <v>0</v>
      </c>
      <c r="O114" s="113">
        <f>IFERROR(INDEX(lifespans_all!O$80:O$126,MATCH($A114,lifespans_all!$A$80:$A$126,0))*INDEX(SR_mission_minutes!O$2:O$43,MATCH($A114,SR_mission_minutes!$A$2:$A$43)),"-")</f>
        <v>0</v>
      </c>
      <c r="P114" s="113">
        <f>IFERROR(INDEX(lifespans_all!P$80:P$126,MATCH($A114,lifespans_all!$A$80:$A$126,0))*INDEX(SR_mission_minutes!P$2:P$43,MATCH($A114,SR_mission_minutes!$A$2:$A$43)),"-")</f>
        <v>0</v>
      </c>
      <c r="Q114" s="113">
        <f>IFERROR(INDEX(lifespans_all!Q$80:Q$126,MATCH($A114,lifespans_all!$A$80:$A$126,0))*INDEX(SR_mission_minutes!Q$2:Q$43,MATCH($A114,SR_mission_minutes!$A$2:$A$43)),"-")</f>
        <v>0</v>
      </c>
      <c r="R114" s="113">
        <f>IFERROR(INDEX(lifespans_all!R$80:R$126,MATCH($A114,lifespans_all!$A$80:$A$126,0))*INDEX(SR_mission_minutes!R$2:R$43,MATCH($A114,SR_mission_minutes!$A$2:$A$43)),"-")</f>
        <v>0</v>
      </c>
      <c r="S114" s="113">
        <f>IFERROR(INDEX(lifespans_all!S$80:S$126,MATCH($A114,lifespans_all!$A$80:$A$126,0))*INDEX(SR_mission_minutes!S$2:S$43,MATCH($A114,SR_mission_minutes!$A$2:$A$43)),"-")</f>
        <v>0</v>
      </c>
      <c r="T114" s="113">
        <f>IFERROR(INDEX(lifespans_all!T$80:T$126,MATCH($A114,lifespans_all!$A$80:$A$126,0))*INDEX(SR_mission_minutes!T$2:T$43,MATCH($A114,SR_mission_minutes!$A$2:$A$43)),"-")</f>
        <v>0</v>
      </c>
      <c r="U114" s="113">
        <f>IFERROR(INDEX(lifespans_all!U$80:U$126,MATCH($A114,lifespans_all!$A$80:$A$126,0))*INDEX(SR_mission_minutes!U$2:U$43,MATCH($A114,SR_mission_minutes!$A$2:$A$43)),"-")</f>
        <v>0</v>
      </c>
      <c r="V114" s="113">
        <f>IFERROR(INDEX(lifespans_all!V$80:V$126,MATCH($A114,lifespans_all!$A$80:$A$126,0))*INDEX(SR_mission_minutes!V$2:V$43,MATCH($A114,SR_mission_minutes!$A$2:$A$43)),"-")</f>
        <v>0</v>
      </c>
    </row>
    <row r="115" spans="1:22" x14ac:dyDescent="0.25">
      <c r="A115" s="35" t="s">
        <v>54</v>
      </c>
      <c r="B115" s="35" t="s">
        <v>57</v>
      </c>
      <c r="C115" s="113">
        <f>IFERROR(INDEX(lifespans_all!C$80:C$126,MATCH($A115,lifespans_all!$A$80:$A$126,0))*INDEX(SR_mission_minutes!C$2:C$43,MATCH($A115,SR_mission_minutes!$A$2:$A$43)),"-")</f>
        <v>66700.388888888891</v>
      </c>
      <c r="D115" s="113">
        <f>IFERROR(INDEX(lifespans_all!D$80:D$126,MATCH($A115,lifespans_all!$A$80:$A$126,0))*INDEX(SR_mission_minutes!D$2:D$43,MATCH($A115,SR_mission_minutes!$A$2:$A$43)),"-")</f>
        <v>0</v>
      </c>
      <c r="E115" s="113">
        <f>IFERROR(INDEX(lifespans_all!E$80:E$126,MATCH($A115,lifespans_all!$A$80:$A$126,0))*INDEX(SR_mission_minutes!E$2:E$43,MATCH($A115,SR_mission_minutes!$A$2:$A$43)),"-")</f>
        <v>0</v>
      </c>
      <c r="F115" s="113">
        <f>IFERROR(INDEX(lifespans_all!F$80:F$126,MATCH($A115,lifespans_all!$A$80:$A$126,0))*INDEX(SR_mission_minutes!F$2:F$43,MATCH($A115,SR_mission_minutes!$A$2:$A$43)),"-")</f>
        <v>0</v>
      </c>
      <c r="G115" s="113">
        <f>IFERROR(INDEX(lifespans_all!G$80:G$126,MATCH($A115,lifespans_all!$A$80:$A$126,0))*INDEX(SR_mission_minutes!G$2:G$43,MATCH($A115,SR_mission_minutes!$A$2:$A$43)),"-")</f>
        <v>0</v>
      </c>
      <c r="H115" s="113">
        <f>IFERROR(INDEX(lifespans_all!H$80:H$126,MATCH($A115,lifespans_all!$A$80:$A$126,0))*INDEX(SR_mission_minutes!H$2:H$43,MATCH($A115,SR_mission_minutes!$A$2:$A$43)),"-")</f>
        <v>0</v>
      </c>
      <c r="I115" s="113">
        <f>IFERROR(INDEX(lifespans_all!I$80:I$126,MATCH($A115,lifespans_all!$A$80:$A$126,0))*INDEX(SR_mission_minutes!I$2:I$43,MATCH($A115,SR_mission_minutes!$A$2:$A$43)),"-")</f>
        <v>0</v>
      </c>
      <c r="J115" s="113">
        <f>IFERROR(INDEX(lifespans_all!J$80:J$126,MATCH($A115,lifespans_all!$A$80:$A$126,0))*INDEX(SR_mission_minutes!J$2:J$43,MATCH($A115,SR_mission_minutes!$A$2:$A$43)),"-")</f>
        <v>0</v>
      </c>
      <c r="K115" s="113">
        <f>IFERROR(INDEX(lifespans_all!K$80:K$126,MATCH($A115,lifespans_all!$A$80:$A$126,0))*INDEX(SR_mission_minutes!K$2:K$43,MATCH($A115,SR_mission_minutes!$A$2:$A$43)),"-")</f>
        <v>0</v>
      </c>
      <c r="L115" s="113">
        <f>IFERROR(INDEX(lifespans_all!L$80:L$126,MATCH($A115,lifespans_all!$A$80:$A$126,0))*INDEX(SR_mission_minutes!L$2:L$43,MATCH($A115,SR_mission_minutes!$A$2:$A$43)),"-")</f>
        <v>0</v>
      </c>
      <c r="M115" s="113">
        <f>IFERROR(INDEX(lifespans_all!M$80:M$126,MATCH($A115,lifespans_all!$A$80:$A$126,0))*INDEX(SR_mission_minutes!M$2:M$43,MATCH($A115,SR_mission_minutes!$A$2:$A$43)),"-")</f>
        <v>0</v>
      </c>
      <c r="N115" s="113">
        <f>IFERROR(INDEX(lifespans_all!N$80:N$126,MATCH($A115,lifespans_all!$A$80:$A$126,0))*INDEX(SR_mission_minutes!N$2:N$43,MATCH($A115,SR_mission_minutes!$A$2:$A$43)),"-")</f>
        <v>0</v>
      </c>
      <c r="O115" s="113">
        <f>IFERROR(INDEX(lifespans_all!O$80:O$126,MATCH($A115,lifespans_all!$A$80:$A$126,0))*INDEX(SR_mission_minutes!O$2:O$43,MATCH($A115,SR_mission_minutes!$A$2:$A$43)),"-")</f>
        <v>0</v>
      </c>
      <c r="P115" s="113">
        <f>IFERROR(INDEX(lifespans_all!P$80:P$126,MATCH($A115,lifespans_all!$A$80:$A$126,0))*INDEX(SR_mission_minutes!P$2:P$43,MATCH($A115,SR_mission_minutes!$A$2:$A$43)),"-")</f>
        <v>0</v>
      </c>
      <c r="Q115" s="113">
        <f>IFERROR(INDEX(lifespans_all!Q$80:Q$126,MATCH($A115,lifespans_all!$A$80:$A$126,0))*INDEX(SR_mission_minutes!Q$2:Q$43,MATCH($A115,SR_mission_minutes!$A$2:$A$43)),"-")</f>
        <v>0</v>
      </c>
      <c r="R115" s="113">
        <f>IFERROR(INDEX(lifespans_all!R$80:R$126,MATCH($A115,lifespans_all!$A$80:$A$126,0))*INDEX(SR_mission_minutes!R$2:R$43,MATCH($A115,SR_mission_minutes!$A$2:$A$43)),"-")</f>
        <v>0</v>
      </c>
      <c r="S115" s="113">
        <f>IFERROR(INDEX(lifespans_all!S$80:S$126,MATCH($A115,lifespans_all!$A$80:$A$126,0))*INDEX(SR_mission_minutes!S$2:S$43,MATCH($A115,SR_mission_minutes!$A$2:$A$43)),"-")</f>
        <v>0</v>
      </c>
      <c r="T115" s="113">
        <f>IFERROR(INDEX(lifespans_all!T$80:T$126,MATCH($A115,lifespans_all!$A$80:$A$126,0))*INDEX(SR_mission_minutes!T$2:T$43,MATCH($A115,SR_mission_minutes!$A$2:$A$43)),"-")</f>
        <v>0</v>
      </c>
      <c r="U115" s="113">
        <f>IFERROR(INDEX(lifespans_all!U$80:U$126,MATCH($A115,lifespans_all!$A$80:$A$126,0))*INDEX(SR_mission_minutes!U$2:U$43,MATCH($A115,SR_mission_minutes!$A$2:$A$43)),"-")</f>
        <v>0</v>
      </c>
      <c r="V115" s="113">
        <f>IFERROR(INDEX(lifespans_all!V$80:V$126,MATCH($A115,lifespans_all!$A$80:$A$126,0))*INDEX(SR_mission_minutes!V$2:V$43,MATCH($A115,SR_mission_minutes!$A$2:$A$43)),"-")</f>
        <v>0</v>
      </c>
    </row>
    <row r="116" spans="1:22" x14ac:dyDescent="0.25">
      <c r="A116" s="35" t="s">
        <v>55</v>
      </c>
      <c r="B116" s="35" t="s">
        <v>57</v>
      </c>
      <c r="C116" s="113">
        <f>IFERROR(INDEX(lifespans_all!C$80:C$126,MATCH($A116,lifespans_all!$A$80:$A$126,0))*INDEX(SR_mission_minutes!C$2:C$43,MATCH($A116,SR_mission_minutes!$A$2:$A$43)),"-")</f>
        <v>33739.333333333336</v>
      </c>
      <c r="D116" s="113">
        <f>IFERROR(INDEX(lifespans_all!D$80:D$126,MATCH($A116,lifespans_all!$A$80:$A$126,0))*INDEX(SR_mission_minutes!D$2:D$43,MATCH($A116,SR_mission_minutes!$A$2:$A$43)),"-")</f>
        <v>33739.333333333336</v>
      </c>
      <c r="E116" s="113">
        <f>IFERROR(INDEX(lifespans_all!E$80:E$126,MATCH($A116,lifespans_all!$A$80:$A$126,0))*INDEX(SR_mission_minutes!E$2:E$43,MATCH($A116,SR_mission_minutes!$A$2:$A$43)),"-")</f>
        <v>33739.333333333336</v>
      </c>
      <c r="F116" s="113">
        <f>IFERROR(INDEX(lifespans_all!F$80:F$126,MATCH($A116,lifespans_all!$A$80:$A$126,0))*INDEX(SR_mission_minutes!F$2:F$43,MATCH($A116,SR_mission_minutes!$A$2:$A$43)),"-")</f>
        <v>33739.333333333336</v>
      </c>
      <c r="G116" s="113">
        <f>IFERROR(INDEX(lifespans_all!G$80:G$126,MATCH($A116,lifespans_all!$A$80:$A$126,0))*INDEX(SR_mission_minutes!G$2:G$43,MATCH($A116,SR_mission_minutes!$A$2:$A$43)),"-")</f>
        <v>0</v>
      </c>
      <c r="H116" s="113">
        <f>IFERROR(INDEX(lifespans_all!H$80:H$126,MATCH($A116,lifespans_all!$A$80:$A$126,0))*INDEX(SR_mission_minutes!H$2:H$43,MATCH($A116,SR_mission_minutes!$A$2:$A$43)),"-")</f>
        <v>0</v>
      </c>
      <c r="I116" s="113">
        <f>IFERROR(INDEX(lifespans_all!I$80:I$126,MATCH($A116,lifespans_all!$A$80:$A$126,0))*INDEX(SR_mission_minutes!I$2:I$43,MATCH($A116,SR_mission_minutes!$A$2:$A$43)),"-")</f>
        <v>0</v>
      </c>
      <c r="J116" s="113">
        <f>IFERROR(INDEX(lifespans_all!J$80:J$126,MATCH($A116,lifespans_all!$A$80:$A$126,0))*INDEX(SR_mission_minutes!J$2:J$43,MATCH($A116,SR_mission_minutes!$A$2:$A$43)),"-")</f>
        <v>0</v>
      </c>
      <c r="K116" s="113">
        <f>IFERROR(INDEX(lifespans_all!K$80:K$126,MATCH($A116,lifespans_all!$A$80:$A$126,0))*INDEX(SR_mission_minutes!K$2:K$43,MATCH($A116,SR_mission_minutes!$A$2:$A$43)),"-")</f>
        <v>0</v>
      </c>
      <c r="L116" s="113">
        <f>IFERROR(INDEX(lifespans_all!L$80:L$126,MATCH($A116,lifespans_all!$A$80:$A$126,0))*INDEX(SR_mission_minutes!L$2:L$43,MATCH($A116,SR_mission_minutes!$A$2:$A$43)),"-")</f>
        <v>0</v>
      </c>
      <c r="M116" s="113">
        <f>IFERROR(INDEX(lifespans_all!M$80:M$126,MATCH($A116,lifespans_all!$A$80:$A$126,0))*INDEX(SR_mission_minutes!M$2:M$43,MATCH($A116,SR_mission_minutes!$A$2:$A$43)),"-")</f>
        <v>0</v>
      </c>
      <c r="N116" s="113">
        <f>IFERROR(INDEX(lifespans_all!N$80:N$126,MATCH($A116,lifespans_all!$A$80:$A$126,0))*INDEX(SR_mission_minutes!N$2:N$43,MATCH($A116,SR_mission_minutes!$A$2:$A$43)),"-")</f>
        <v>0</v>
      </c>
      <c r="O116" s="113">
        <f>IFERROR(INDEX(lifespans_all!O$80:O$126,MATCH($A116,lifespans_all!$A$80:$A$126,0))*INDEX(SR_mission_minutes!O$2:O$43,MATCH($A116,SR_mission_minutes!$A$2:$A$43)),"-")</f>
        <v>0</v>
      </c>
      <c r="P116" s="113">
        <f>IFERROR(INDEX(lifespans_all!P$80:P$126,MATCH($A116,lifespans_all!$A$80:$A$126,0))*INDEX(SR_mission_minutes!P$2:P$43,MATCH($A116,SR_mission_minutes!$A$2:$A$43)),"-")</f>
        <v>0</v>
      </c>
      <c r="Q116" s="113">
        <f>IFERROR(INDEX(lifespans_all!Q$80:Q$126,MATCH($A116,lifespans_all!$A$80:$A$126,0))*INDEX(SR_mission_minutes!Q$2:Q$43,MATCH($A116,SR_mission_minutes!$A$2:$A$43)),"-")</f>
        <v>0</v>
      </c>
      <c r="R116" s="113">
        <f>IFERROR(INDEX(lifespans_all!R$80:R$126,MATCH($A116,lifespans_all!$A$80:$A$126,0))*INDEX(SR_mission_minutes!R$2:R$43,MATCH($A116,SR_mission_minutes!$A$2:$A$43)),"-")</f>
        <v>0</v>
      </c>
      <c r="S116" s="113">
        <f>IFERROR(INDEX(lifespans_all!S$80:S$126,MATCH($A116,lifespans_all!$A$80:$A$126,0))*INDEX(SR_mission_minutes!S$2:S$43,MATCH($A116,SR_mission_minutes!$A$2:$A$43)),"-")</f>
        <v>0</v>
      </c>
      <c r="T116" s="113">
        <f>IFERROR(INDEX(lifespans_all!T$80:T$126,MATCH($A116,lifespans_all!$A$80:$A$126,0))*INDEX(SR_mission_minutes!T$2:T$43,MATCH($A116,SR_mission_minutes!$A$2:$A$43)),"-")</f>
        <v>0</v>
      </c>
      <c r="U116" s="113">
        <f>IFERROR(INDEX(lifespans_all!U$80:U$126,MATCH($A116,lifespans_all!$A$80:$A$126,0))*INDEX(SR_mission_minutes!U$2:U$43,MATCH($A116,SR_mission_minutes!$A$2:$A$43)),"-")</f>
        <v>0</v>
      </c>
      <c r="V116" s="113">
        <f>IFERROR(INDEX(lifespans_all!V$80:V$126,MATCH($A116,lifespans_all!$A$80:$A$126,0))*INDEX(SR_mission_minutes!V$2:V$43,MATCH($A116,SR_mission_minutes!$A$2:$A$43)),"-")</f>
        <v>0</v>
      </c>
    </row>
    <row r="117" spans="1:22" x14ac:dyDescent="0.25">
      <c r="A117" s="27" t="s">
        <v>104</v>
      </c>
      <c r="B117" s="26" t="s">
        <v>59</v>
      </c>
      <c r="C117" s="113">
        <f ca="1">IFERROR((INDEX(lifespans_all!C$127:C$134,MATCH($B117,lifespans_all!$B$127:$B$134,0))*SR_mission_minutes!C44)*POWER(1+(Settings!$C$123/100),C$1-2021),"-")</f>
        <v>-34463.699999999997</v>
      </c>
      <c r="D117" s="113">
        <f ca="1">IFERROR((INDEX(lifespans_all!D$127:D$134,MATCH($B117,lifespans_all!$B$127:$B$134,0))*SR_mission_minutes!D44)*POWER(1+(Settings!$C$123/100),D$1-2021),"-")</f>
        <v>-70305.947999999989</v>
      </c>
      <c r="E117" s="113">
        <f ca="1">IFERROR((INDEX(lifespans_all!E$127:E$134,MATCH($B117,lifespans_all!$B$127:$B$134,0))*SR_mission_minutes!E44)*POWER(1+(Settings!$C$123/100),E$1-2021),"-")</f>
        <v>-107568.10043999999</v>
      </c>
      <c r="F117" s="113">
        <f ca="1">IFERROR((INDEX(lifespans_all!F$127:F$134,MATCH($B117,lifespans_all!$B$127:$B$134,0))*SR_mission_minutes!F44)*POWER(1+(Settings!$C$123/100),F$1-2021),"-")</f>
        <v>-146292.61659839997</v>
      </c>
      <c r="G117" s="113">
        <f ca="1">IFERROR((INDEX(lifespans_all!G$127:G$134,MATCH($B117,lifespans_all!$B$127:$B$134,0))*SR_mission_minutes!G44)*POWER(1+(Settings!$C$123/100),G$1-2021),"-")</f>
        <v>-186523.08616295998</v>
      </c>
      <c r="H117" s="113">
        <f ca="1">IFERROR((INDEX(lifespans_all!H$127:H$134,MATCH($B117,lifespans_all!$B$127:$B$134,0))*SR_mission_minutes!H44)*POWER(1+(Settings!$C$123/100),H$1-2021),"-")</f>
        <v>-228304.25746346306</v>
      </c>
      <c r="I117" s="113">
        <f ca="1">IFERROR((INDEX(lifespans_all!I$127:I$134,MATCH($B117,lifespans_all!$B$127:$B$134,0))*SR_mission_minutes!I44)*POWER(1+(Settings!$C$123/100),I$1-2021),"-")</f>
        <v>-271682.06638152106</v>
      </c>
      <c r="J117" s="113">
        <f ca="1">IFERROR((INDEX(lifespans_all!J$127:J$134,MATCH($B117,lifespans_all!$B$127:$B$134,0))*SR_mission_minutes!J44)*POWER(1+(Settings!$C$123/100),J$1-2021),"-")</f>
        <v>-316703.66595331585</v>
      </c>
      <c r="K117" s="113">
        <f ca="1">IFERROR((INDEX(lifespans_all!K$127:K$134,MATCH($B117,lifespans_all!$B$127:$B$134,0))*SR_mission_minutes!K44)*POWER(1+(Settings!$C$123/100),K$1-2021),"-")</f>
        <v>-363417.45668142999</v>
      </c>
      <c r="L117" s="113">
        <f ca="1">IFERROR((INDEX(lifespans_all!L$127:L$134,MATCH($B117,lifespans_all!$B$127:$B$134,0))*SR_mission_minutes!L44)*POWER(1+(Settings!$C$123/100),L$1-2021),"-")</f>
        <v>-411873.11757228727</v>
      </c>
      <c r="M117" s="113">
        <f ca="1">IFERROR((INDEX(lifespans_all!M$127:M$134,MATCH($B117,lifespans_all!$B$127:$B$134,0))*SR_mission_minutes!M44)*POWER(1+(Settings!$C$123/100),M$1-2021),"-")</f>
        <v>-140036.85997457764</v>
      </c>
      <c r="N117" s="113">
        <f ca="1">IFERROR((INDEX(lifespans_all!N$127:N$134,MATCH($B117,lifespans_all!$B$127:$B$134,0))*SR_mission_minutes!N44)*POWER(1+(Settings!$C$123/100),N$1-2021),"-")</f>
        <v>-142837.59717406915</v>
      </c>
      <c r="O117" s="113">
        <f ca="1">IFERROR((INDEX(lifespans_all!O$127:O$134,MATCH($B117,lifespans_all!$B$127:$B$134,0))*SR_mission_minutes!O44)*POWER(1+(Settings!$C$123/100),O$1-2021),"-")</f>
        <v>-145694.34911755056</v>
      </c>
      <c r="P117" s="113">
        <f ca="1">IFERROR((INDEX(lifespans_all!P$127:P$134,MATCH($B117,lifespans_all!$B$127:$B$134,0))*SR_mission_minutes!P44)*POWER(1+(Settings!$C$123/100),P$1-2021),"-")</f>
        <v>-148608.23609990158</v>
      </c>
      <c r="Q117" s="113">
        <f ca="1">IFERROR((INDEX(lifespans_all!Q$127:Q$134,MATCH($B117,lifespans_all!$B$127:$B$134,0))*SR_mission_minutes!Q44)*POWER(1+(Settings!$C$123/100),Q$1-2021),"-")</f>
        <v>-151580.40082189962</v>
      </c>
      <c r="R117" s="113">
        <f ca="1">IFERROR((INDEX(lifespans_all!R$127:R$134,MATCH($B117,lifespans_all!$B$127:$B$134,0))*SR_mission_minutes!R44)*POWER(1+(Settings!$C$123/100),R$1-2021),"-")</f>
        <v>-154612.00883833756</v>
      </c>
      <c r="S117" s="113">
        <f ca="1">IFERROR((INDEX(lifespans_all!S$127:S$134,MATCH($B117,lifespans_all!$B$127:$B$134,0))*SR_mission_minutes!S44)*POWER(1+(Settings!$C$123/100),S$1-2021),"-")</f>
        <v>-157704.24901510435</v>
      </c>
      <c r="T117" s="113">
        <f ca="1">IFERROR((INDEX(lifespans_all!T$127:T$134,MATCH($B117,lifespans_all!$B$127:$B$134,0))*SR_mission_minutes!T44)*POWER(1+(Settings!$C$123/100),T$1-2021),"-")</f>
        <v>-160858.33399540643</v>
      </c>
      <c r="U117" s="113">
        <f ca="1">IFERROR((INDEX(lifespans_all!U$127:U$134,MATCH($B117,lifespans_all!$B$127:$B$134,0))*SR_mission_minutes!U44)*POWER(1+(Settings!$C$123/100),U$1-2021),"-")</f>
        <v>-164075.50067531454</v>
      </c>
      <c r="V117" s="113">
        <f ca="1">IFERROR((INDEX(lifespans_all!V$127:V$134,MATCH($B117,lifespans_all!$B$127:$B$134,0))*SR_mission_minutes!V44)*POWER(1+(Settings!$C$123/100),V$1-2021),"-")</f>
        <v>-167357.01068882082</v>
      </c>
    </row>
    <row r="118" spans="1:22" x14ac:dyDescent="0.25">
      <c r="A118" s="27" t="s">
        <v>104</v>
      </c>
      <c r="B118" s="26" t="s">
        <v>57</v>
      </c>
      <c r="C118" s="113">
        <f ca="1">IFERROR((INDEX(lifespans_all!C$127:C$134,MATCH($B118,lifespans_all!$B$127:$B$134,0))*SR_mission_minutes!C45)*POWER(1+(Settings!$C$123/100),C$1-2021),"-")</f>
        <v>273471.5944444444</v>
      </c>
      <c r="D118" s="113">
        <f ca="1">IFERROR((INDEX(lifespans_all!D$127:D$134,MATCH($B118,lifespans_all!$B$127:$B$134,0))*SR_mission_minutes!D45)*POWER(1+(Settings!$C$123/100),D$1-2021),"-")</f>
        <v>693950.84600000002</v>
      </c>
      <c r="E118" s="113">
        <f ca="1">IFERROR((INDEX(lifespans_all!E$127:E$134,MATCH($B118,lifespans_all!$B$127:$B$134,0))*SR_mission_minutes!E45)*POWER(1+(Settings!$C$123/100),E$1-2021),"-")</f>
        <v>1061744.7943799999</v>
      </c>
      <c r="F118" s="113">
        <f ca="1">IFERROR((INDEX(lifespans_all!F$127:F$134,MATCH($B118,lifespans_all!$B$127:$B$134,0))*SR_mission_minutes!F45)*POWER(1+(Settings!$C$123/100),F$1-2021),"-")</f>
        <v>1514755.9066487998</v>
      </c>
      <c r="G118" s="113">
        <f ca="1">IFERROR((INDEX(lifespans_all!G$127:G$134,MATCH($B118,lifespans_all!$B$127:$B$134,0))*SR_mission_minutes!G45)*POWER(1+(Settings!$C$123/100),G$1-2021),"-")</f>
        <v>2057661.41150844</v>
      </c>
      <c r="H118" s="113">
        <f ca="1">IFERROR((INDEX(lifespans_all!H$127:H$134,MATCH($B118,lifespans_all!$B$127:$B$134,0))*SR_mission_minutes!H45)*POWER(1+(Settings!$C$123/100),H$1-2021),"-")</f>
        <v>2621677.2341998061</v>
      </c>
      <c r="I118" s="113">
        <f ca="1">IFERROR((INDEX(lifespans_all!I$127:I$134,MATCH($B118,lifespans_all!$B$127:$B$134,0))*SR_mission_minutes!I45)*POWER(1+(Settings!$C$123/100),I$1-2021),"-")</f>
        <v>3207430.6252342239</v>
      </c>
      <c r="J118" s="113">
        <f ca="1">IFERROR((INDEX(lifespans_all!J$127:J$134,MATCH($B118,lifespans_all!$B$127:$B$134,0))*SR_mission_minutes!J45)*POWER(1+(Settings!$C$123/100),J$1-2021),"-")</f>
        <v>3738947.7002730374</v>
      </c>
      <c r="K118" s="113">
        <f ca="1">IFERROR((INDEX(lifespans_all!K$127:K$134,MATCH($B118,lifespans_all!$B$127:$B$134,0))*SR_mission_minutes!K45)*POWER(1+(Settings!$C$123/100),K$1-2021),"-")</f>
        <v>4134142.2133469786</v>
      </c>
      <c r="L118" s="113">
        <f ca="1">IFERROR((INDEX(lifespans_all!L$127:L$134,MATCH($B118,lifespans_all!$B$127:$B$134,0))*SR_mission_minutes!L45)*POWER(1+(Settings!$C$123/100),L$1-2021),"-")</f>
        <v>4543648.9278637692</v>
      </c>
      <c r="M118" s="113">
        <f ca="1">IFERROR((INDEX(lifespans_all!M$127:M$134,MATCH($B118,lifespans_all!$B$127:$B$134,0))*SR_mission_minutes!M45)*POWER(1+(Settings!$C$123/100),M$1-2021),"-")</f>
        <v>4634521.9064210448</v>
      </c>
      <c r="N118" s="113">
        <f ca="1">IFERROR((INDEX(lifespans_all!N$127:N$134,MATCH($B118,lifespans_all!$B$127:$B$134,0))*SR_mission_minutes!N45)*POWER(1+(Settings!$C$123/100),N$1-2021),"-")</f>
        <v>4727212.344549465</v>
      </c>
      <c r="O118" s="113">
        <f ca="1">IFERROR((INDEX(lifespans_all!O$127:O$134,MATCH($B118,lifespans_all!$B$127:$B$134,0))*SR_mission_minutes!O45)*POWER(1+(Settings!$C$123/100),O$1-2021),"-")</f>
        <v>4821756.5914404551</v>
      </c>
      <c r="P118" s="113">
        <f ca="1">IFERROR((INDEX(lifespans_all!P$127:P$134,MATCH($B118,lifespans_all!$B$127:$B$134,0))*SR_mission_minutes!P45)*POWER(1+(Settings!$C$123/100),P$1-2021),"-")</f>
        <v>4918191.7232692633</v>
      </c>
      <c r="Q118" s="113">
        <f ca="1">IFERROR((INDEX(lifespans_all!Q$127:Q$134,MATCH($B118,lifespans_all!$B$127:$B$134,0))*SR_mission_minutes!Q45)*POWER(1+(Settings!$C$123/100),Q$1-2021),"-")</f>
        <v>5016555.5577346496</v>
      </c>
      <c r="R118" s="113">
        <f ca="1">IFERROR((INDEX(lifespans_all!R$127:R$134,MATCH($B118,lifespans_all!$B$127:$B$134,0))*SR_mission_minutes!R45)*POWER(1+(Settings!$C$123/100),R$1-2021),"-")</f>
        <v>5116886.6688893409</v>
      </c>
      <c r="S118" s="113">
        <f ca="1">IFERROR((INDEX(lifespans_all!S$127:S$134,MATCH($B118,lifespans_all!$B$127:$B$134,0))*SR_mission_minutes!S45)*POWER(1+(Settings!$C$123/100),S$1-2021),"-")</f>
        <v>5219224.4022671282</v>
      </c>
      <c r="T118" s="113">
        <f ca="1">IFERROR((INDEX(lifespans_all!T$127:T$134,MATCH($B118,lifespans_all!$B$127:$B$134,0))*SR_mission_minutes!T45)*POWER(1+(Settings!$C$123/100),T$1-2021),"-")</f>
        <v>5323608.8903124714</v>
      </c>
      <c r="U118" s="113">
        <f ca="1">IFERROR((INDEX(lifespans_all!U$127:U$134,MATCH($B118,lifespans_all!$B$127:$B$134,0))*SR_mission_minutes!U45)*POWER(1+(Settings!$C$123/100),U$1-2021),"-")</f>
        <v>5430081.0681187203</v>
      </c>
      <c r="V118" s="113">
        <f ca="1">IFERROR((INDEX(lifespans_all!V$127:V$134,MATCH($B118,lifespans_all!$B$127:$B$134,0))*SR_mission_minutes!V45)*POWER(1+(Settings!$C$123/100),V$1-2021),"-")</f>
        <v>5538682.6894810945</v>
      </c>
    </row>
    <row r="119" spans="1:22" x14ac:dyDescent="0.25">
      <c r="A119" s="27" t="s">
        <v>104</v>
      </c>
      <c r="B119" s="26" t="s">
        <v>56</v>
      </c>
      <c r="C119" s="113">
        <f ca="1">IFERROR((INDEX(lifespans_all!C$127:C$134,MATCH($B119,lifespans_all!$B$127:$B$134,0))*SR_mission_minutes!C46)*POWER(1+(Settings!$C$123/100),C$1-2021),"-")</f>
        <v>-472.85714285714289</v>
      </c>
      <c r="D119" s="113">
        <f ca="1">IFERROR((INDEX(lifespans_all!D$127:D$134,MATCH($B119,lifespans_all!$B$127:$B$134,0))*SR_mission_minutes!D46)*POWER(1+(Settings!$C$123/100),D$1-2021),"-")</f>
        <v>-964.62857142857149</v>
      </c>
      <c r="E119" s="113">
        <f ca="1">IFERROR((INDEX(lifespans_all!E$127:E$134,MATCH($B119,lifespans_all!$B$127:$B$134,0))*SR_mission_minutes!E46)*POWER(1+(Settings!$C$123/100),E$1-2021),"-")</f>
        <v>8363.3297142857136</v>
      </c>
      <c r="F119" s="113">
        <f ca="1">IFERROR((INDEX(lifespans_all!F$127:F$134,MATCH($B119,lifespans_all!$B$127:$B$134,0))*SR_mission_minutes!F46)*POWER(1+(Settings!$C$123/100),F$1-2021),"-")</f>
        <v>8028.796525714286</v>
      </c>
      <c r="G119" s="113">
        <f ca="1">IFERROR((INDEX(lifespans_all!G$127:G$134,MATCH($B119,lifespans_all!$B$127:$B$134,0))*SR_mission_minutes!G46)*POWER(1+(Settings!$C$123/100),G$1-2021),"-")</f>
        <v>7677.5366777142863</v>
      </c>
      <c r="H119" s="113">
        <f ca="1">IFERROR((INDEX(lifespans_all!H$127:H$134,MATCH($B119,lifespans_all!$B$127:$B$134,0))*SR_mission_minutes!H46)*POWER(1+(Settings!$C$123/100),H$1-2021),"-")</f>
        <v>7309.0149171839994</v>
      </c>
      <c r="I119" s="113">
        <f ca="1">IFERROR((INDEX(lifespans_all!I$127:I$134,MATCH($B119,lifespans_all!$B$127:$B$134,0))*SR_mission_minutes!I46)*POWER(1+(Settings!$C$123/100),I$1-2021),"-")</f>
        <v>6922.6812715614169</v>
      </c>
      <c r="J119" s="113">
        <f ca="1">IFERROR((INDEX(lifespans_all!J$127:J$134,MATCH($B119,lifespans_all!$B$127:$B$134,0))*SR_mission_minutes!J46)*POWER(1+(Settings!$C$123/100),J$1-2021),"-")</f>
        <v>6517.9706741470563</v>
      </c>
      <c r="K119" s="113">
        <f ca="1">IFERROR((INDEX(lifespans_all!K$127:K$134,MATCH($B119,lifespans_all!$B$127:$B$134,0))*SR_mission_minutes!K46)*POWER(1+(Settings!$C$123/100),K$1-2021),"-")</f>
        <v>6094.3025803274986</v>
      </c>
      <c r="L119" s="113">
        <f ca="1">IFERROR((INDEX(lifespans_all!L$127:L$134,MATCH($B119,lifespans_all!$B$127:$B$134,0))*SR_mission_minutes!L46)*POWER(1+(Settings!$C$123/100),L$1-2021),"-")</f>
        <v>5651.0805744854979</v>
      </c>
      <c r="M119" s="113">
        <f ca="1">IFERROR((INDEX(lifespans_all!M$127:M$134,MATCH($B119,lifespans_all!$B$127:$B$134,0))*SR_mission_minutes!M46)*POWER(1+(Settings!$C$123/100),M$1-2021),"-")</f>
        <v>5764.1021859752082</v>
      </c>
      <c r="N119" s="113">
        <f ca="1">IFERROR((INDEX(lifespans_all!N$127:N$134,MATCH($B119,lifespans_all!$B$127:$B$134,0))*SR_mission_minutes!N46)*POWER(1+(Settings!$C$123/100),N$1-2021),"-")</f>
        <v>5879.3842296947114</v>
      </c>
      <c r="O119" s="113">
        <f ca="1">IFERROR((INDEX(lifespans_all!O$127:O$134,MATCH($B119,lifespans_all!$B$127:$B$134,0))*SR_mission_minutes!O46)*POWER(1+(Settings!$C$123/100),O$1-2021),"-")</f>
        <v>5996.971914288607</v>
      </c>
      <c r="P119" s="113">
        <f ca="1">IFERROR((INDEX(lifespans_all!P$127:P$134,MATCH($B119,lifespans_all!$B$127:$B$134,0))*SR_mission_minutes!P46)*POWER(1+(Settings!$C$123/100),P$1-2021),"-")</f>
        <v>6116.9113525743787</v>
      </c>
      <c r="Q119" s="113">
        <f ca="1">IFERROR((INDEX(lifespans_all!Q$127:Q$134,MATCH($B119,lifespans_all!$B$127:$B$134,0))*SR_mission_minutes!Q46)*POWER(1+(Settings!$C$123/100),Q$1-2021),"-")</f>
        <v>6239.2495796258663</v>
      </c>
      <c r="R119" s="113">
        <f ca="1">IFERROR((INDEX(lifespans_all!R$127:R$134,MATCH($B119,lifespans_all!$B$127:$B$134,0))*SR_mission_minutes!R46)*POWER(1+(Settings!$C$123/100),R$1-2021),"-")</f>
        <v>6364.0345712183826</v>
      </c>
      <c r="S119" s="113">
        <f ca="1">IFERROR((INDEX(lifespans_all!S$127:S$134,MATCH($B119,lifespans_all!$B$127:$B$134,0))*SR_mission_minutes!S46)*POWER(1+(Settings!$C$123/100),S$1-2021),"-")</f>
        <v>6491.3152626427509</v>
      </c>
      <c r="T119" s="113">
        <f ca="1">IFERROR((INDEX(lifespans_all!T$127:T$134,MATCH($B119,lifespans_all!$B$127:$B$134,0))*SR_mission_minutes!T46)*POWER(1+(Settings!$C$123/100),T$1-2021),"-")</f>
        <v>6621.1415678956064</v>
      </c>
      <c r="U119" s="113">
        <f ca="1">IFERROR((INDEX(lifespans_all!U$127:U$134,MATCH($B119,lifespans_all!$B$127:$B$134,0))*SR_mission_minutes!U46)*POWER(1+(Settings!$C$123/100),U$1-2021),"-")</f>
        <v>6753.5643992535179</v>
      </c>
      <c r="V119" s="113">
        <f ca="1">IFERROR((INDEX(lifespans_all!V$127:V$134,MATCH($B119,lifespans_all!$B$127:$B$134,0))*SR_mission_minutes!V46)*POWER(1+(Settings!$C$123/100),V$1-2021),"-")</f>
        <v>6888.6356872385877</v>
      </c>
    </row>
    <row r="120" spans="1:22" x14ac:dyDescent="0.25">
      <c r="A120" s="27" t="s">
        <v>104</v>
      </c>
      <c r="B120" s="26" t="s">
        <v>96</v>
      </c>
      <c r="C120" s="113" t="str">
        <f ca="1">IFERROR((INDEX(lifespans_all!C$127:C$134,MATCH($B120,lifespans_all!$B$127:$B$134,0))*SR_mission_minutes!C47)*POWER(1+(Settings!$C$123/100),C$1-2021),"-")</f>
        <v>-</v>
      </c>
      <c r="D120" s="113" t="str">
        <f ca="1">IFERROR((INDEX(lifespans_all!D$127:D$134,MATCH($B120,lifespans_all!$B$127:$B$134,0))*SR_mission_minutes!D47)*POWER(1+(Settings!$C$123/100),D$1-2021),"-")</f>
        <v>-</v>
      </c>
      <c r="E120" s="113" t="str">
        <f ca="1">IFERROR((INDEX(lifespans_all!E$127:E$134,MATCH($B120,lifespans_all!$B$127:$B$134,0))*SR_mission_minutes!E47)*POWER(1+(Settings!$C$123/100),E$1-2021),"-")</f>
        <v>-</v>
      </c>
      <c r="F120" s="113" t="str">
        <f ca="1">IFERROR((INDEX(lifespans_all!F$127:F$134,MATCH($B120,lifespans_all!$B$127:$B$134,0))*SR_mission_minutes!F47)*POWER(1+(Settings!$C$123/100),F$1-2021),"-")</f>
        <v>-</v>
      </c>
      <c r="G120" s="113" t="str">
        <f ca="1">IFERROR((INDEX(lifespans_all!G$127:G$134,MATCH($B120,lifespans_all!$B$127:$B$134,0))*SR_mission_minutes!G47)*POWER(1+(Settings!$C$123/100),G$1-2021),"-")</f>
        <v>-</v>
      </c>
      <c r="H120" s="113" t="str">
        <f ca="1">IFERROR((INDEX(lifespans_all!H$127:H$134,MATCH($B120,lifespans_all!$B$127:$B$134,0))*SR_mission_minutes!H47)*POWER(1+(Settings!$C$123/100),H$1-2021),"-")</f>
        <v>-</v>
      </c>
      <c r="I120" s="113" t="str">
        <f ca="1">IFERROR((INDEX(lifespans_all!I$127:I$134,MATCH($B120,lifespans_all!$B$127:$B$134,0))*SR_mission_minutes!I47)*POWER(1+(Settings!$C$123/100),I$1-2021),"-")</f>
        <v>-</v>
      </c>
      <c r="J120" s="113" t="str">
        <f ca="1">IFERROR((INDEX(lifespans_all!J$127:J$134,MATCH($B120,lifespans_all!$B$127:$B$134,0))*SR_mission_minutes!J47)*POWER(1+(Settings!$C$123/100),J$1-2021),"-")</f>
        <v>-</v>
      </c>
      <c r="K120" s="113" t="str">
        <f ca="1">IFERROR((INDEX(lifespans_all!K$127:K$134,MATCH($B120,lifespans_all!$B$127:$B$134,0))*SR_mission_minutes!K47)*POWER(1+(Settings!$C$123/100),K$1-2021),"-")</f>
        <v>-</v>
      </c>
      <c r="L120" s="113" t="str">
        <f ca="1">IFERROR((INDEX(lifespans_all!L$127:L$134,MATCH($B120,lifespans_all!$B$127:$B$134,0))*SR_mission_minutes!L47)*POWER(1+(Settings!$C$123/100),L$1-2021),"-")</f>
        <v>-</v>
      </c>
      <c r="M120" s="113" t="str">
        <f ca="1">IFERROR((INDEX(lifespans_all!M$127:M$134,MATCH($B120,lifespans_all!$B$127:$B$134,0))*SR_mission_minutes!M47)*POWER(1+(Settings!$C$123/100),M$1-2021),"-")</f>
        <v>-</v>
      </c>
      <c r="N120" s="113" t="str">
        <f ca="1">IFERROR((INDEX(lifespans_all!N$127:N$134,MATCH($B120,lifespans_all!$B$127:$B$134,0))*SR_mission_minutes!N47)*POWER(1+(Settings!$C$123/100),N$1-2021),"-")</f>
        <v>-</v>
      </c>
      <c r="O120" s="113" t="str">
        <f ca="1">IFERROR((INDEX(lifespans_all!O$127:O$134,MATCH($B120,lifespans_all!$B$127:$B$134,0))*SR_mission_minutes!O47)*POWER(1+(Settings!$C$123/100),O$1-2021),"-")</f>
        <v>-</v>
      </c>
      <c r="P120" s="113" t="str">
        <f ca="1">IFERROR((INDEX(lifespans_all!P$127:P$134,MATCH($B120,lifespans_all!$B$127:$B$134,0))*SR_mission_minutes!P47)*POWER(1+(Settings!$C$123/100),P$1-2021),"-")</f>
        <v>-</v>
      </c>
      <c r="Q120" s="113" t="str">
        <f ca="1">IFERROR((INDEX(lifespans_all!Q$127:Q$134,MATCH($B120,lifespans_all!$B$127:$B$134,0))*SR_mission_minutes!Q47)*POWER(1+(Settings!$C$123/100),Q$1-2021),"-")</f>
        <v>-</v>
      </c>
      <c r="R120" s="113" t="str">
        <f ca="1">IFERROR((INDEX(lifespans_all!R$127:R$134,MATCH($B120,lifespans_all!$B$127:$B$134,0))*SR_mission_minutes!R47)*POWER(1+(Settings!$C$123/100),R$1-2021),"-")</f>
        <v>-</v>
      </c>
      <c r="S120" s="113" t="str">
        <f ca="1">IFERROR((INDEX(lifespans_all!S$127:S$134,MATCH($B120,lifespans_all!$B$127:$B$134,0))*SR_mission_minutes!S47)*POWER(1+(Settings!$C$123/100),S$1-2021),"-")</f>
        <v>-</v>
      </c>
      <c r="T120" s="113" t="str">
        <f ca="1">IFERROR((INDEX(lifespans_all!T$127:T$134,MATCH($B120,lifespans_all!$B$127:$B$134,0))*SR_mission_minutes!T47)*POWER(1+(Settings!$C$123/100),T$1-2021),"-")</f>
        <v>-</v>
      </c>
      <c r="U120" s="113" t="str">
        <f ca="1">IFERROR((INDEX(lifespans_all!U$127:U$134,MATCH($B120,lifespans_all!$B$127:$B$134,0))*SR_mission_minutes!U47)*POWER(1+(Settings!$C$123/100),U$1-2021),"-")</f>
        <v>-</v>
      </c>
      <c r="V120" s="113" t="str">
        <f ca="1">IFERROR((INDEX(lifespans_all!V$127:V$134,MATCH($B120,lifespans_all!$B$127:$B$134,0))*SR_mission_minutes!V47)*POWER(1+(Settings!$C$123/100),V$1-2021),"-")</f>
        <v>-</v>
      </c>
    </row>
    <row r="121" spans="1:22" x14ac:dyDescent="0.25">
      <c r="A121" s="27" t="s">
        <v>104</v>
      </c>
      <c r="B121" s="26" t="s">
        <v>60</v>
      </c>
      <c r="C121" s="113">
        <f ca="1">IFERROR((INDEX(lifespans_all!C$127:C$134,MATCH($B121,lifespans_all!$B$127:$B$134,0))*SR_mission_minutes!C48)*POWER(1+(Settings!$C$123/100),C$1-2021),"-")</f>
        <v>-46.050000000000004</v>
      </c>
      <c r="D121" s="113">
        <f ca="1">IFERROR((INDEX(lifespans_all!D$127:D$134,MATCH($B121,lifespans_all!$B$127:$B$134,0))*SR_mission_minutes!D48)*POWER(1+(Settings!$C$123/100),D$1-2021),"-")</f>
        <v>-93.942000000000007</v>
      </c>
      <c r="E121" s="113">
        <f ca="1">IFERROR((INDEX(lifespans_all!E$127:E$134,MATCH($B121,lifespans_all!$B$127:$B$134,0))*SR_mission_minutes!E48)*POWER(1+(Settings!$C$123/100),E$1-2021),"-")</f>
        <v>-143.73126000000002</v>
      </c>
      <c r="F121" s="113">
        <f ca="1">IFERROR((INDEX(lifespans_all!F$127:F$134,MATCH($B121,lifespans_all!$B$127:$B$134,0))*SR_mission_minutes!F48)*POWER(1+(Settings!$C$123/100),F$1-2021),"-")</f>
        <v>-195.47451359999999</v>
      </c>
      <c r="G121" s="113">
        <f ca="1">IFERROR((INDEX(lifespans_all!G$127:G$134,MATCH($B121,lifespans_all!$B$127:$B$134,0))*SR_mission_minutes!G48)*POWER(1+(Settings!$C$123/100),G$1-2021),"-")</f>
        <v>249.23000483999999</v>
      </c>
      <c r="H121" s="113">
        <f ca="1">IFERROR((INDEX(lifespans_all!H$127:H$134,MATCH($B121,lifespans_all!$B$127:$B$134,0))*SR_mission_minutes!H48)*POWER(1+(Settings!$C$123/100),H$1-2021),"-")</f>
        <v>203.37168394944001</v>
      </c>
      <c r="I121" s="113">
        <f ca="1">IFERROR((INDEX(lifespans_all!I$127:I$134,MATCH($B121,lifespans_all!$B$127:$B$134,0))*SR_mission_minutes!I48)*POWER(1+(Settings!$C$123/100),I$1-2021),"-")</f>
        <v>155.57933822132165</v>
      </c>
      <c r="J121" s="113">
        <f ca="1">IFERROR((INDEX(lifespans_all!J$127:J$134,MATCH($B121,lifespans_all!$B$127:$B$134,0))*SR_mission_minutes!J48)*POWER(1+(Settings!$C$123/100),J$1-2021),"-")</f>
        <v>105.79394999049872</v>
      </c>
      <c r="K121" s="113">
        <f ca="1">IFERROR((INDEX(lifespans_all!K$127:K$134,MATCH($B121,lifespans_all!$B$127:$B$134,0))*SR_mission_minutes!K48)*POWER(1+(Settings!$C$123/100),K$1-2021),"-")</f>
        <v>53.954914495154377</v>
      </c>
      <c r="L121" s="113">
        <f ca="1">IFERROR((INDEX(lifespans_all!L$127:L$134,MATCH($B121,lifespans_all!$B$127:$B$134,0))*SR_mission_minutes!L48)*POWER(1+(Settings!$C$123/100),L$1-2021),"-")</f>
        <v>0</v>
      </c>
      <c r="M121" s="113">
        <f ca="1">IFERROR((INDEX(lifespans_all!M$127:M$134,MATCH($B121,lifespans_all!$B$127:$B$134,0))*SR_mission_minutes!M48)*POWER(1+(Settings!$C$123/100),M$1-2021),"-")</f>
        <v>0</v>
      </c>
      <c r="N121" s="113">
        <f ca="1">IFERROR((INDEX(lifespans_all!N$127:N$134,MATCH($B121,lifespans_all!$B$127:$B$134,0))*SR_mission_minutes!N48)*POWER(1+(Settings!$C$123/100),N$1-2021),"-")</f>
        <v>0</v>
      </c>
      <c r="O121" s="113">
        <f ca="1">IFERROR((INDEX(lifespans_all!O$127:O$134,MATCH($B121,lifespans_all!$B$127:$B$134,0))*SR_mission_minutes!O48)*POWER(1+(Settings!$C$123/100),O$1-2021),"-")</f>
        <v>0</v>
      </c>
      <c r="P121" s="113">
        <f ca="1">IFERROR((INDEX(lifespans_all!P$127:P$134,MATCH($B121,lifespans_all!$B$127:$B$134,0))*SR_mission_minutes!P48)*POWER(1+(Settings!$C$123/100),P$1-2021),"-")</f>
        <v>0</v>
      </c>
      <c r="Q121" s="113">
        <f ca="1">IFERROR((INDEX(lifespans_all!Q$127:Q$134,MATCH($B121,lifespans_all!$B$127:$B$134,0))*SR_mission_minutes!Q48)*POWER(1+(Settings!$C$123/100),Q$1-2021),"-")</f>
        <v>0</v>
      </c>
      <c r="R121" s="113">
        <f ca="1">IFERROR((INDEX(lifespans_all!R$127:R$134,MATCH($B121,lifespans_all!$B$127:$B$134,0))*SR_mission_minutes!R48)*POWER(1+(Settings!$C$123/100),R$1-2021),"-")</f>
        <v>0</v>
      </c>
      <c r="S121" s="113">
        <f ca="1">IFERROR((INDEX(lifespans_all!S$127:S$134,MATCH($B121,lifespans_all!$B$127:$B$134,0))*SR_mission_minutes!S48)*POWER(1+(Settings!$C$123/100),S$1-2021),"-")</f>
        <v>0</v>
      </c>
      <c r="T121" s="113">
        <f ca="1">IFERROR((INDEX(lifespans_all!T$127:T$134,MATCH($B121,lifespans_all!$B$127:$B$134,0))*SR_mission_minutes!T48)*POWER(1+(Settings!$C$123/100),T$1-2021),"-")</f>
        <v>0</v>
      </c>
      <c r="U121" s="113">
        <f ca="1">IFERROR((INDEX(lifespans_all!U$127:U$134,MATCH($B121,lifespans_all!$B$127:$B$134,0))*SR_mission_minutes!U48)*POWER(1+(Settings!$C$123/100),U$1-2021),"-")</f>
        <v>0</v>
      </c>
      <c r="V121" s="113">
        <f ca="1">IFERROR((INDEX(lifespans_all!V$127:V$134,MATCH($B121,lifespans_all!$B$127:$B$134,0))*SR_mission_minutes!V48)*POWER(1+(Settings!$C$123/100),V$1-2021),"-")</f>
        <v>0</v>
      </c>
    </row>
    <row r="122" spans="1:22" x14ac:dyDescent="0.25">
      <c r="A122" s="27" t="s">
        <v>104</v>
      </c>
      <c r="B122" s="26" t="s">
        <v>97</v>
      </c>
      <c r="C122" s="113" t="str">
        <f ca="1">IFERROR((INDEX(lifespans_all!C$127:C$134,MATCH($B122,lifespans_all!$B$127:$B$134,0))*SR_mission_minutes!C49)*POWER(1+(Settings!$C$123/100),C$1-2021),"-")</f>
        <v>-</v>
      </c>
      <c r="D122" s="113" t="str">
        <f ca="1">IFERROR((INDEX(lifespans_all!D$127:D$134,MATCH($B122,lifespans_all!$B$127:$B$134,0))*SR_mission_minutes!D49)*POWER(1+(Settings!$C$123/100),D$1-2021),"-")</f>
        <v>-</v>
      </c>
      <c r="E122" s="113" t="str">
        <f ca="1">IFERROR((INDEX(lifespans_all!E$127:E$134,MATCH($B122,lifespans_all!$B$127:$B$134,0))*SR_mission_minutes!E49)*POWER(1+(Settings!$C$123/100),E$1-2021),"-")</f>
        <v>-</v>
      </c>
      <c r="F122" s="113" t="str">
        <f ca="1">IFERROR((INDEX(lifespans_all!F$127:F$134,MATCH($B122,lifespans_all!$B$127:$B$134,0))*SR_mission_minutes!F49)*POWER(1+(Settings!$C$123/100),F$1-2021),"-")</f>
        <v>-</v>
      </c>
      <c r="G122" s="113" t="str">
        <f ca="1">IFERROR((INDEX(lifespans_all!G$127:G$134,MATCH($B122,lifespans_all!$B$127:$B$134,0))*SR_mission_minutes!G49)*POWER(1+(Settings!$C$123/100),G$1-2021),"-")</f>
        <v>-</v>
      </c>
      <c r="H122" s="113" t="str">
        <f ca="1">IFERROR((INDEX(lifespans_all!H$127:H$134,MATCH($B122,lifespans_all!$B$127:$B$134,0))*SR_mission_minutes!H49)*POWER(1+(Settings!$C$123/100),H$1-2021),"-")</f>
        <v>-</v>
      </c>
      <c r="I122" s="113" t="str">
        <f ca="1">IFERROR((INDEX(lifespans_all!I$127:I$134,MATCH($B122,lifespans_all!$B$127:$B$134,0))*SR_mission_minutes!I49)*POWER(1+(Settings!$C$123/100),I$1-2021),"-")</f>
        <v>-</v>
      </c>
      <c r="J122" s="113" t="str">
        <f ca="1">IFERROR((INDEX(lifespans_all!J$127:J$134,MATCH($B122,lifespans_all!$B$127:$B$134,0))*SR_mission_minutes!J49)*POWER(1+(Settings!$C$123/100),J$1-2021),"-")</f>
        <v>-</v>
      </c>
      <c r="K122" s="113" t="str">
        <f ca="1">IFERROR((INDEX(lifespans_all!K$127:K$134,MATCH($B122,lifespans_all!$B$127:$B$134,0))*SR_mission_minutes!K49)*POWER(1+(Settings!$C$123/100),K$1-2021),"-")</f>
        <v>-</v>
      </c>
      <c r="L122" s="113" t="str">
        <f ca="1">IFERROR((INDEX(lifespans_all!L$127:L$134,MATCH($B122,lifespans_all!$B$127:$B$134,0))*SR_mission_minutes!L49)*POWER(1+(Settings!$C$123/100),L$1-2021),"-")</f>
        <v>-</v>
      </c>
      <c r="M122" s="113" t="str">
        <f ca="1">IFERROR((INDEX(lifespans_all!M$127:M$134,MATCH($B122,lifespans_all!$B$127:$B$134,0))*SR_mission_minutes!M49)*POWER(1+(Settings!$C$123/100),M$1-2021),"-")</f>
        <v>-</v>
      </c>
      <c r="N122" s="113" t="str">
        <f ca="1">IFERROR((INDEX(lifespans_all!N$127:N$134,MATCH($B122,lifespans_all!$B$127:$B$134,0))*SR_mission_minutes!N49)*POWER(1+(Settings!$C$123/100),N$1-2021),"-")</f>
        <v>-</v>
      </c>
      <c r="O122" s="113" t="str">
        <f ca="1">IFERROR((INDEX(lifespans_all!O$127:O$134,MATCH($B122,lifespans_all!$B$127:$B$134,0))*SR_mission_minutes!O49)*POWER(1+(Settings!$C$123/100),O$1-2021),"-")</f>
        <v>-</v>
      </c>
      <c r="P122" s="113" t="str">
        <f ca="1">IFERROR((INDEX(lifespans_all!P$127:P$134,MATCH($B122,lifespans_all!$B$127:$B$134,0))*SR_mission_minutes!P49)*POWER(1+(Settings!$C$123/100),P$1-2021),"-")</f>
        <v>-</v>
      </c>
      <c r="Q122" s="113" t="str">
        <f ca="1">IFERROR((INDEX(lifespans_all!Q$127:Q$134,MATCH($B122,lifespans_all!$B$127:$B$134,0))*SR_mission_minutes!Q49)*POWER(1+(Settings!$C$123/100),Q$1-2021),"-")</f>
        <v>-</v>
      </c>
      <c r="R122" s="113" t="str">
        <f ca="1">IFERROR((INDEX(lifespans_all!R$127:R$134,MATCH($B122,lifespans_all!$B$127:$B$134,0))*SR_mission_minutes!R49)*POWER(1+(Settings!$C$123/100),R$1-2021),"-")</f>
        <v>-</v>
      </c>
      <c r="S122" s="113" t="str">
        <f ca="1">IFERROR((INDEX(lifespans_all!S$127:S$134,MATCH($B122,lifespans_all!$B$127:$B$134,0))*SR_mission_minutes!S49)*POWER(1+(Settings!$C$123/100),S$1-2021),"-")</f>
        <v>-</v>
      </c>
      <c r="T122" s="113" t="str">
        <f ca="1">IFERROR((INDEX(lifespans_all!T$127:T$134,MATCH($B122,lifespans_all!$B$127:$B$134,0))*SR_mission_minutes!T49)*POWER(1+(Settings!$C$123/100),T$1-2021),"-")</f>
        <v>-</v>
      </c>
      <c r="U122" s="113" t="str">
        <f ca="1">IFERROR((INDEX(lifespans_all!U$127:U$134,MATCH($B122,lifespans_all!$B$127:$B$134,0))*SR_mission_minutes!U49)*POWER(1+(Settings!$C$123/100),U$1-2021),"-")</f>
        <v>-</v>
      </c>
      <c r="V122" s="113" t="str">
        <f ca="1">IFERROR((INDEX(lifespans_all!V$127:V$134,MATCH($B122,lifespans_all!$B$127:$B$134,0))*SR_mission_minutes!V49)*POWER(1+(Settings!$C$123/100),V$1-2021),"-")</f>
        <v>-</v>
      </c>
    </row>
    <row r="123" spans="1:22" x14ac:dyDescent="0.25">
      <c r="A123" s="27" t="s">
        <v>104</v>
      </c>
      <c r="B123" s="26" t="s">
        <v>58</v>
      </c>
      <c r="C123" s="113" t="str">
        <f>IFERROR((INDEX(lifespans_all!C$127:C$134,MATCH($B123,lifespans_all!$B$127:$B$134,0))*SR_mission_minutes!C50)*POWER(1+(Settings!$C$123/100),C$1-2021),"-")</f>
        <v>-</v>
      </c>
      <c r="D123" s="113" t="str">
        <f>IFERROR((INDEX(lifespans_all!D$127:D$134,MATCH($B123,lifespans_all!$B$127:$B$134,0))*SR_mission_minutes!D50)*POWER(1+(Settings!$C$123/100),D$1-2021),"-")</f>
        <v>-</v>
      </c>
      <c r="E123" s="113" t="str">
        <f>IFERROR((INDEX(lifespans_all!E$127:E$134,MATCH($B123,lifespans_all!$B$127:$B$134,0))*SR_mission_minutes!E50)*POWER(1+(Settings!$C$123/100),E$1-2021),"-")</f>
        <v>-</v>
      </c>
      <c r="F123" s="113" t="str">
        <f>IFERROR((INDEX(lifespans_all!F$127:F$134,MATCH($B123,lifespans_all!$B$127:$B$134,0))*SR_mission_minutes!F50)*POWER(1+(Settings!$C$123/100),F$1-2021),"-")</f>
        <v>-</v>
      </c>
      <c r="G123" s="113" t="str">
        <f>IFERROR((INDEX(lifespans_all!G$127:G$134,MATCH($B123,lifespans_all!$B$127:$B$134,0))*SR_mission_minutes!G50)*POWER(1+(Settings!$C$123/100),G$1-2021),"-")</f>
        <v>-</v>
      </c>
      <c r="H123" s="113" t="str">
        <f>IFERROR((INDEX(lifespans_all!H$127:H$134,MATCH($B123,lifespans_all!$B$127:$B$134,0))*SR_mission_minutes!H50)*POWER(1+(Settings!$C$123/100),H$1-2021),"-")</f>
        <v>-</v>
      </c>
      <c r="I123" s="113" t="str">
        <f>IFERROR((INDEX(lifespans_all!I$127:I$134,MATCH($B123,lifespans_all!$B$127:$B$134,0))*SR_mission_minutes!I50)*POWER(1+(Settings!$C$123/100),I$1-2021),"-")</f>
        <v>-</v>
      </c>
      <c r="J123" s="113" t="str">
        <f>IFERROR((INDEX(lifespans_all!J$127:J$134,MATCH($B123,lifespans_all!$B$127:$B$134,0))*SR_mission_minutes!J50)*POWER(1+(Settings!$C$123/100),J$1-2021),"-")</f>
        <v>-</v>
      </c>
      <c r="K123" s="113" t="str">
        <f>IFERROR((INDEX(lifespans_all!K$127:K$134,MATCH($B123,lifespans_all!$B$127:$B$134,0))*SR_mission_minutes!K50)*POWER(1+(Settings!$C$123/100),K$1-2021),"-")</f>
        <v>-</v>
      </c>
      <c r="L123" s="113" t="str">
        <f>IFERROR((INDEX(lifespans_all!L$127:L$134,MATCH($B123,lifespans_all!$B$127:$B$134,0))*SR_mission_minutes!L50)*POWER(1+(Settings!$C$123/100),L$1-2021),"-")</f>
        <v>-</v>
      </c>
      <c r="M123" s="113" t="str">
        <f>IFERROR((INDEX(lifespans_all!M$127:M$134,MATCH($B123,lifespans_all!$B$127:$B$134,0))*SR_mission_minutes!M50)*POWER(1+(Settings!$C$123/100),M$1-2021),"-")</f>
        <v>-</v>
      </c>
      <c r="N123" s="113" t="str">
        <f>IFERROR((INDEX(lifespans_all!N$127:N$134,MATCH($B123,lifespans_all!$B$127:$B$134,0))*SR_mission_minutes!N50)*POWER(1+(Settings!$C$123/100),N$1-2021),"-")</f>
        <v>-</v>
      </c>
      <c r="O123" s="113" t="str">
        <f>IFERROR((INDEX(lifespans_all!O$127:O$134,MATCH($B123,lifespans_all!$B$127:$B$134,0))*SR_mission_minutes!O50)*POWER(1+(Settings!$C$123/100),O$1-2021),"-")</f>
        <v>-</v>
      </c>
      <c r="P123" s="113" t="str">
        <f>IFERROR((INDEX(lifespans_all!P$127:P$134,MATCH($B123,lifespans_all!$B$127:$B$134,0))*SR_mission_minutes!P50)*POWER(1+(Settings!$C$123/100),P$1-2021),"-")</f>
        <v>-</v>
      </c>
      <c r="Q123" s="113" t="str">
        <f>IFERROR((INDEX(lifespans_all!Q$127:Q$134,MATCH($B123,lifespans_all!$B$127:$B$134,0))*SR_mission_minutes!Q50)*POWER(1+(Settings!$C$123/100),Q$1-2021),"-")</f>
        <v>-</v>
      </c>
      <c r="R123" s="113" t="str">
        <f>IFERROR((INDEX(lifespans_all!R$127:R$134,MATCH($B123,lifespans_all!$B$127:$B$134,0))*SR_mission_minutes!R50)*POWER(1+(Settings!$C$123/100),R$1-2021),"-")</f>
        <v>-</v>
      </c>
      <c r="S123" s="113" t="str">
        <f>IFERROR((INDEX(lifespans_all!S$127:S$134,MATCH($B123,lifespans_all!$B$127:$B$134,0))*SR_mission_minutes!S50)*POWER(1+(Settings!$C$123/100),S$1-2021),"-")</f>
        <v>-</v>
      </c>
      <c r="T123" s="113" t="str">
        <f>IFERROR((INDEX(lifespans_all!T$127:T$134,MATCH($B123,lifespans_all!$B$127:$B$134,0))*SR_mission_minutes!T50)*POWER(1+(Settings!$C$123/100),T$1-2021),"-")</f>
        <v>-</v>
      </c>
      <c r="U123" s="113" t="str">
        <f>IFERROR((INDEX(lifespans_all!U$127:U$134,MATCH($B123,lifespans_all!$B$127:$B$134,0))*SR_mission_minutes!U50)*POWER(1+(Settings!$C$123/100),U$1-2021),"-")</f>
        <v>-</v>
      </c>
      <c r="V123" s="113" t="str">
        <f>IFERROR((INDEX(lifespans_all!V$127:V$134,MATCH($B123,lifespans_all!$B$127:$B$134,0))*SR_mission_minutes!V50)*POWER(1+(Settings!$C$123/100),V$1-2021),"-")</f>
        <v>-</v>
      </c>
    </row>
    <row r="124" spans="1:22" x14ac:dyDescent="0.25">
      <c r="A124" s="27" t="s">
        <v>104</v>
      </c>
      <c r="B124" s="26" t="s">
        <v>61</v>
      </c>
      <c r="C124" s="113">
        <f ca="1">IFERROR((INDEX(lifespans_all!C$127:C$134,MATCH($B124,lifespans_all!$B$127:$B$134,0))*SR_mission_minutes!C51)*POWER(1+(Settings!$C$123/100),C$1-2021),"-")</f>
        <v>-10121.800000000001</v>
      </c>
      <c r="D124" s="113">
        <f ca="1">IFERROR((INDEX(lifespans_all!D$127:D$134,MATCH($B124,lifespans_all!$B$127:$B$134,0))*SR_mission_minutes!D51)*POWER(1+(Settings!$C$123/100),D$1-2021),"-")</f>
        <v>13765.648000000003</v>
      </c>
      <c r="E124" s="113">
        <f ca="1">IFERROR((INDEX(lifespans_all!E$127:E$134,MATCH($B124,lifespans_all!$B$127:$B$134,0))*SR_mission_minutes!E51)*POWER(1+(Settings!$C$123/100),E$1-2021),"-")</f>
        <v>3510.2402400000033</v>
      </c>
      <c r="F124" s="113">
        <f ca="1">IFERROR((INDEX(lifespans_all!F$127:F$134,MATCH($B124,lifespans_all!$B$127:$B$134,0))*SR_mission_minutes!F51)*POWER(1+(Settings!$C$123/100),F$1-2021),"-")</f>
        <v>-7160.8900895999986</v>
      </c>
      <c r="G124" s="113">
        <f ca="1">IFERROR((INDEX(lifespans_all!G$127:G$134,MATCH($B124,lifespans_all!$B$127:$B$134,0))*SR_mission_minutes!G51)*POWER(1+(Settings!$C$123/100),G$1-2021),"-")</f>
        <v>-18260.269728480002</v>
      </c>
      <c r="H124" s="113">
        <f ca="1">IFERROR((INDEX(lifespans_all!H$127:H$134,MATCH($B124,lifespans_all!$B$127:$B$134,0))*SR_mission_minutes!H51)*POWER(1+(Settings!$C$123/100),H$1-2021),"-")</f>
        <v>7450.1900492198392</v>
      </c>
      <c r="I124" s="113">
        <f ca="1">IFERROR((INDEX(lifespans_all!I$127:I$134,MATCH($B124,lifespans_all!$B$127:$B$134,0))*SR_mission_minutes!I51)*POWER(1+(Settings!$C$123/100),I$1-2021),"-")</f>
        <v>-3799.5969251021224</v>
      </c>
      <c r="J124" s="113">
        <f ca="1">IFERROR((INDEX(lifespans_all!J$127:J$134,MATCH($B124,lifespans_all!$B$127:$B$134,0))*SR_mission_minutes!J51)*POWER(1+(Settings!$C$123/100),J$1-2021),"-")</f>
        <v>-15502.355454416638</v>
      </c>
      <c r="K124" s="113">
        <f ca="1">IFERROR((INDEX(lifespans_all!K$127:K$134,MATCH($B124,lifespans_all!$B$127:$B$134,0))*SR_mission_minutes!K51)*POWER(1+(Settings!$C$123/100),K$1-2021),"-")</f>
        <v>-27671.704486133698</v>
      </c>
      <c r="L124" s="113">
        <f ca="1">IFERROR((INDEX(lifespans_all!L$127:L$134,MATCH($B124,lifespans_all!$B$127:$B$134,0))*SR_mission_minutes!L51)*POWER(1+(Settings!$C$123/100),L$1-2021),"-")</f>
        <v>-40321.626536937671</v>
      </c>
      <c r="M124" s="113">
        <f ca="1">IFERROR((INDEX(lifespans_all!M$127:M$134,MATCH($B124,lifespans_all!$B$127:$B$134,0))*SR_mission_minutes!M51)*POWER(1+(Settings!$C$123/100),M$1-2021),"-")</f>
        <v>-41128.059067676426</v>
      </c>
      <c r="N124" s="113">
        <f ca="1">IFERROR((INDEX(lifespans_all!N$127:N$134,MATCH($B124,lifespans_all!$B$127:$B$134,0))*SR_mission_minutes!N51)*POWER(1+(Settings!$C$123/100),N$1-2021),"-")</f>
        <v>-41950.620249029947</v>
      </c>
      <c r="O124" s="113">
        <f ca="1">IFERROR((INDEX(lifespans_all!O$127:O$134,MATCH($B124,lifespans_all!$B$127:$B$134,0))*SR_mission_minutes!O51)*POWER(1+(Settings!$C$123/100),O$1-2021),"-")</f>
        <v>-42789.632654010551</v>
      </c>
      <c r="P124" s="113">
        <f ca="1">IFERROR((INDEX(lifespans_all!P$127:P$134,MATCH($B124,lifespans_all!$B$127:$B$134,0))*SR_mission_minutes!P51)*POWER(1+(Settings!$C$123/100),P$1-2021),"-")</f>
        <v>-43645.425307090765</v>
      </c>
      <c r="Q124" s="113">
        <f ca="1">IFERROR((INDEX(lifespans_all!Q$127:Q$134,MATCH($B124,lifespans_all!$B$127:$B$134,0))*SR_mission_minutes!Q51)*POWER(1+(Settings!$C$123/100),Q$1-2021),"-")</f>
        <v>-44518.333813232581</v>
      </c>
      <c r="R124" s="113">
        <f ca="1">IFERROR((INDEX(lifespans_all!R$127:R$134,MATCH($B124,lifespans_all!$B$127:$B$134,0))*SR_mission_minutes!R51)*POWER(1+(Settings!$C$123/100),R$1-2021),"-")</f>
        <v>-45408.70048949722</v>
      </c>
      <c r="S124" s="113">
        <f ca="1">IFERROR((INDEX(lifespans_all!S$127:S$134,MATCH($B124,lifespans_all!$B$127:$B$134,0))*SR_mission_minutes!S51)*POWER(1+(Settings!$C$123/100),S$1-2021),"-")</f>
        <v>-46316.874499287173</v>
      </c>
      <c r="T124" s="113">
        <f ca="1">IFERROR((INDEX(lifespans_all!T$127:T$134,MATCH($B124,lifespans_all!$B$127:$B$134,0))*SR_mission_minutes!T51)*POWER(1+(Settings!$C$123/100),T$1-2021),"-")</f>
        <v>-47243.211989272917</v>
      </c>
      <c r="U124" s="113">
        <f ca="1">IFERROR((INDEX(lifespans_all!U$127:U$134,MATCH($B124,lifespans_all!$B$127:$B$134,0))*SR_mission_minutes!U51)*POWER(1+(Settings!$C$123/100),U$1-2021),"-")</f>
        <v>-48188.076229058373</v>
      </c>
      <c r="V124" s="113">
        <f ca="1">IFERROR((INDEX(lifespans_all!V$127:V$134,MATCH($B124,lifespans_all!$B$127:$B$134,0))*SR_mission_minutes!V51)*POWER(1+(Settings!$C$123/100),V$1-2021),"-")</f>
        <v>-49151.837753639542</v>
      </c>
    </row>
    <row r="125" spans="1:22" x14ac:dyDescent="0.25">
      <c r="A125" s="53"/>
      <c r="B125" s="53"/>
      <c r="C125" s="126"/>
      <c r="D125" s="3"/>
      <c r="E125" s="3"/>
      <c r="F125" s="3"/>
      <c r="G125" s="3"/>
      <c r="H125" s="3"/>
      <c r="I125" s="3"/>
      <c r="J125" s="3"/>
      <c r="K125" s="3"/>
      <c r="L125" s="3"/>
      <c r="M125" s="3"/>
      <c r="N125" s="3"/>
      <c r="O125" s="3"/>
      <c r="P125" s="3"/>
      <c r="Q125" s="3"/>
      <c r="R125" s="3"/>
      <c r="S125" s="3"/>
      <c r="T125" s="3"/>
      <c r="U125" s="3"/>
      <c r="V125" s="3"/>
    </row>
    <row r="126" spans="1:22" x14ac:dyDescent="0.25">
      <c r="A126" s="53"/>
      <c r="B126" s="53"/>
      <c r="C126" s="28">
        <f t="shared" ref="C126:U126" ca="1" si="21">SUM(C75:C124)</f>
        <v>1904482.1000000003</v>
      </c>
      <c r="D126" s="28">
        <f t="shared" ca="1" si="21"/>
        <v>2078626.3881269838</v>
      </c>
      <c r="E126" s="28">
        <f t="shared" ca="1" si="21"/>
        <v>2401088.0881898417</v>
      </c>
      <c r="F126" s="28">
        <f t="shared" ca="1" si="21"/>
        <v>2670916.4997506919</v>
      </c>
      <c r="G126" s="28">
        <f t="shared" ca="1" si="21"/>
        <v>2992690.9889662215</v>
      </c>
      <c r="H126" s="28">
        <f t="shared" ca="1" si="21"/>
        <v>3306381.2200533631</v>
      </c>
      <c r="I126" s="28">
        <f t="shared" ca="1" si="21"/>
        <v>3636971.7225373834</v>
      </c>
      <c r="J126" s="28">
        <f t="shared" ca="1" si="21"/>
        <v>3977909.1657116646</v>
      </c>
      <c r="K126" s="28">
        <f t="shared" ca="1" si="21"/>
        <v>4313745.0318964608</v>
      </c>
      <c r="L126" s="28">
        <f t="shared" ca="1" si="21"/>
        <v>4661648.9865512522</v>
      </c>
      <c r="M126" s="28">
        <f t="shared" ca="1" si="21"/>
        <v>4908785.8117869878</v>
      </c>
      <c r="N126" s="28">
        <f t="shared" ca="1" si="21"/>
        <v>4997968.2335782824</v>
      </c>
      <c r="O126" s="28">
        <f t="shared" ca="1" si="21"/>
        <v>5088934.3038054053</v>
      </c>
      <c r="P126" s="28">
        <f t="shared" ca="1" si="21"/>
        <v>5181719.6954370681</v>
      </c>
      <c r="Q126" s="28">
        <f t="shared" ca="1" si="21"/>
        <v>5276360.7949013663</v>
      </c>
      <c r="R126" s="28">
        <f t="shared" ca="1" si="21"/>
        <v>5372894.7163549475</v>
      </c>
      <c r="S126" s="28">
        <f t="shared" ca="1" si="21"/>
        <v>5471359.3162376015</v>
      </c>
      <c r="T126" s="28">
        <f t="shared" ca="1" si="21"/>
        <v>5571793.2081179088</v>
      </c>
      <c r="U126" s="28">
        <f t="shared" ca="1" si="21"/>
        <v>5674235.7778358236</v>
      </c>
      <c r="V126" s="28">
        <f ca="1">SUM(V75:V124)</f>
        <v>5778727.1989480946</v>
      </c>
    </row>
    <row r="127" spans="1:22" ht="14.4" thickBot="1" x14ac:dyDescent="0.3">
      <c r="B127" s="3" t="s">
        <v>92</v>
      </c>
      <c r="C127" s="29"/>
      <c r="D127" s="29"/>
      <c r="E127" s="29"/>
      <c r="F127" s="29"/>
      <c r="G127" s="29"/>
      <c r="H127" s="29"/>
      <c r="I127" s="29"/>
      <c r="J127" s="29"/>
      <c r="K127" s="29"/>
      <c r="L127" s="3"/>
      <c r="M127" s="3"/>
      <c r="N127" s="29"/>
      <c r="O127" s="29"/>
      <c r="P127" s="29"/>
      <c r="Q127" s="29"/>
      <c r="R127" s="29"/>
      <c r="S127" s="29"/>
      <c r="T127" s="29"/>
      <c r="U127" s="29"/>
      <c r="V127" s="29"/>
    </row>
    <row r="128" spans="1:22" x14ac:dyDescent="0.25">
      <c r="B128" s="62" t="s">
        <v>98</v>
      </c>
      <c r="C128" s="83">
        <v>2021</v>
      </c>
      <c r="D128" s="84">
        <v>2022</v>
      </c>
      <c r="E128" s="83">
        <v>2023</v>
      </c>
      <c r="F128" s="84">
        <v>2024</v>
      </c>
      <c r="G128" s="83">
        <v>2025</v>
      </c>
      <c r="H128" s="84">
        <v>2026</v>
      </c>
      <c r="I128" s="83">
        <v>2027</v>
      </c>
      <c r="J128" s="84">
        <v>2028</v>
      </c>
      <c r="K128" s="83">
        <v>2029</v>
      </c>
      <c r="L128" s="84">
        <v>2030</v>
      </c>
      <c r="M128" s="83">
        <v>2031</v>
      </c>
      <c r="N128" s="84">
        <v>2032</v>
      </c>
      <c r="O128" s="83">
        <v>2033</v>
      </c>
      <c r="P128" s="84">
        <v>2034</v>
      </c>
      <c r="Q128" s="83">
        <v>2035</v>
      </c>
      <c r="R128" s="84">
        <v>2036</v>
      </c>
      <c r="S128" s="83">
        <v>2037</v>
      </c>
      <c r="T128" s="84">
        <v>2038</v>
      </c>
      <c r="U128" s="83">
        <v>2039</v>
      </c>
      <c r="V128" s="84">
        <v>2040</v>
      </c>
    </row>
    <row r="129" spans="2:22" x14ac:dyDescent="0.25">
      <c r="B129" s="39" t="s">
        <v>59</v>
      </c>
      <c r="C129" s="86">
        <f ca="1">SUMIF($B75:$B124,$B129,C$75:C$124)</f>
        <v>425052.3</v>
      </c>
      <c r="D129" s="86">
        <f t="shared" ref="D129:V129" ca="1" si="22">SUMIF($B75:$B124,$B129,D$75:D$124)</f>
        <v>389210.05200000003</v>
      </c>
      <c r="E129" s="86">
        <f t="shared" ca="1" si="22"/>
        <v>351947.89955999999</v>
      </c>
      <c r="F129" s="86">
        <f t="shared" ca="1" si="22"/>
        <v>313223.38340160006</v>
      </c>
      <c r="G129" s="86">
        <f t="shared" ca="1" si="22"/>
        <v>272992.91383704002</v>
      </c>
      <c r="H129" s="86">
        <f t="shared" ca="1" si="22"/>
        <v>231211.74253653694</v>
      </c>
      <c r="I129" s="86">
        <f t="shared" ca="1" si="22"/>
        <v>187833.93361847894</v>
      </c>
      <c r="J129" s="86">
        <f t="shared" ca="1" si="22"/>
        <v>142812.33404668415</v>
      </c>
      <c r="K129" s="86">
        <f t="shared" ca="1" si="22"/>
        <v>96098.543318570009</v>
      </c>
      <c r="L129" s="86">
        <f t="shared" ca="1" si="22"/>
        <v>47642.882427712728</v>
      </c>
      <c r="M129" s="86">
        <f t="shared" ca="1" si="22"/>
        <v>204600.14002542236</v>
      </c>
      <c r="N129" s="86">
        <f t="shared" ca="1" si="22"/>
        <v>201799.40282593085</v>
      </c>
      <c r="O129" s="86">
        <f t="shared" ca="1" si="22"/>
        <v>198942.65088244944</v>
      </c>
      <c r="P129" s="86">
        <f t="shared" ca="1" si="22"/>
        <v>196028.76390009842</v>
      </c>
      <c r="Q129" s="86">
        <f t="shared" ca="1" si="22"/>
        <v>193056.59917810038</v>
      </c>
      <c r="R129" s="86">
        <f t="shared" ca="1" si="22"/>
        <v>190024.99116166244</v>
      </c>
      <c r="S129" s="86">
        <f t="shared" ca="1" si="22"/>
        <v>186932.75098489565</v>
      </c>
      <c r="T129" s="86">
        <f t="shared" ca="1" si="22"/>
        <v>183778.66600459357</v>
      </c>
      <c r="U129" s="86">
        <f t="shared" ca="1" si="22"/>
        <v>180561.49932468546</v>
      </c>
      <c r="V129" s="86">
        <f t="shared" ca="1" si="22"/>
        <v>177279.98931117918</v>
      </c>
    </row>
    <row r="130" spans="2:22" x14ac:dyDescent="0.25">
      <c r="B130" s="39" t="s">
        <v>57</v>
      </c>
      <c r="C130" s="86">
        <f ca="1">SUMIF($B75:$B124,$B130,C$75:C$124)</f>
        <v>1374417.15</v>
      </c>
      <c r="D130" s="86">
        <f t="shared" ref="D130:V130" ca="1" si="23">SUMIF($B75:$B124,$B130,D$75:D$124)</f>
        <v>1594795.2348888889</v>
      </c>
      <c r="E130" s="86">
        <f t="shared" ca="1" si="23"/>
        <v>1962589.1832688889</v>
      </c>
      <c r="F130" s="86">
        <f t="shared" ca="1" si="23"/>
        <v>2282199.5177599108</v>
      </c>
      <c r="G130" s="86">
        <f t="shared" ca="1" si="23"/>
        <v>2657964.91150844</v>
      </c>
      <c r="H130" s="86">
        <f t="shared" ca="1" si="23"/>
        <v>3021879.5675331396</v>
      </c>
      <c r="I130" s="86">
        <f t="shared" ca="1" si="23"/>
        <v>3407531.7919008904</v>
      </c>
      <c r="J130" s="86">
        <f t="shared" ca="1" si="23"/>
        <v>3805648.0891619264</v>
      </c>
      <c r="K130" s="86">
        <f t="shared" ca="1" si="23"/>
        <v>4200842.6022358676</v>
      </c>
      <c r="L130" s="86">
        <f t="shared" ca="1" si="23"/>
        <v>4610349.3167526582</v>
      </c>
      <c r="M130" s="86">
        <f t="shared" ca="1" si="23"/>
        <v>4701222.2953099338</v>
      </c>
      <c r="N130" s="86">
        <f t="shared" ca="1" si="23"/>
        <v>4793912.733438354</v>
      </c>
      <c r="O130" s="86">
        <f t="shared" ca="1" si="23"/>
        <v>4888456.980329344</v>
      </c>
      <c r="P130" s="86">
        <f t="shared" ca="1" si="23"/>
        <v>4984892.1121581523</v>
      </c>
      <c r="Q130" s="86">
        <f t="shared" ca="1" si="23"/>
        <v>5083255.9466235386</v>
      </c>
      <c r="R130" s="86">
        <f t="shared" ca="1" si="23"/>
        <v>5183587.0577782299</v>
      </c>
      <c r="S130" s="86">
        <f t="shared" ca="1" si="23"/>
        <v>5285924.7911560172</v>
      </c>
      <c r="T130" s="86">
        <f t="shared" ca="1" si="23"/>
        <v>5390309.2792013604</v>
      </c>
      <c r="U130" s="86">
        <f t="shared" ca="1" si="23"/>
        <v>5496781.4570076093</v>
      </c>
      <c r="V130" s="86">
        <f t="shared" ca="1" si="23"/>
        <v>5605383.0783699835</v>
      </c>
    </row>
    <row r="131" spans="2:22" x14ac:dyDescent="0.25">
      <c r="B131" s="39" t="s">
        <v>56</v>
      </c>
      <c r="C131" s="86">
        <f ca="1">SUMIF($B75:$B124,$B131,C$75:C$124)</f>
        <v>6620</v>
      </c>
      <c r="D131" s="86">
        <f t="shared" ref="D131:V131" ca="1" si="24">SUMIF($B75:$B124,$B131,D$75:D$124)</f>
        <v>6128.2285714285717</v>
      </c>
      <c r="E131" s="86">
        <f t="shared" ca="1" si="24"/>
        <v>8363.3297142857136</v>
      </c>
      <c r="F131" s="86">
        <f t="shared" ca="1" si="24"/>
        <v>8028.796525714286</v>
      </c>
      <c r="G131" s="86">
        <f t="shared" ca="1" si="24"/>
        <v>7677.5366777142863</v>
      </c>
      <c r="H131" s="86">
        <f t="shared" ca="1" si="24"/>
        <v>7309.0149171839994</v>
      </c>
      <c r="I131" s="86">
        <f t="shared" ca="1" si="24"/>
        <v>6922.6812715614169</v>
      </c>
      <c r="J131" s="86">
        <f t="shared" ca="1" si="24"/>
        <v>6517.9706741470563</v>
      </c>
      <c r="K131" s="86">
        <f t="shared" ca="1" si="24"/>
        <v>6094.3025803274986</v>
      </c>
      <c r="L131" s="86">
        <f t="shared" ca="1" si="24"/>
        <v>5651.0805744854979</v>
      </c>
      <c r="M131" s="86">
        <f t="shared" ca="1" si="24"/>
        <v>5764.1021859752082</v>
      </c>
      <c r="N131" s="86">
        <f t="shared" ca="1" si="24"/>
        <v>5879.3842296947114</v>
      </c>
      <c r="O131" s="86">
        <f t="shared" ca="1" si="24"/>
        <v>5996.971914288607</v>
      </c>
      <c r="P131" s="86">
        <f t="shared" ca="1" si="24"/>
        <v>6116.9113525743787</v>
      </c>
      <c r="Q131" s="86">
        <f t="shared" ca="1" si="24"/>
        <v>6239.2495796258663</v>
      </c>
      <c r="R131" s="86">
        <f t="shared" ca="1" si="24"/>
        <v>6364.0345712183826</v>
      </c>
      <c r="S131" s="86">
        <f t="shared" ca="1" si="24"/>
        <v>6491.3152626427509</v>
      </c>
      <c r="T131" s="86">
        <f t="shared" ca="1" si="24"/>
        <v>6621.1415678956064</v>
      </c>
      <c r="U131" s="86">
        <f t="shared" ca="1" si="24"/>
        <v>6753.5643992535179</v>
      </c>
      <c r="V131" s="86">
        <f t="shared" ca="1" si="24"/>
        <v>6888.6356872385877</v>
      </c>
    </row>
    <row r="132" spans="2:22" x14ac:dyDescent="0.25">
      <c r="B132" s="39" t="s">
        <v>96</v>
      </c>
      <c r="C132" s="86">
        <f ca="1">SUMIF($B75:$B124,$B132,C$75:C$124)</f>
        <v>0</v>
      </c>
      <c r="D132" s="86">
        <f t="shared" ref="D132:V132" ca="1" si="25">SUMIF($B75:$B124,$B132,D$75:D$124)</f>
        <v>0</v>
      </c>
      <c r="E132" s="86">
        <f t="shared" ca="1" si="25"/>
        <v>0</v>
      </c>
      <c r="F132" s="86">
        <f t="shared" ca="1" si="25"/>
        <v>0</v>
      </c>
      <c r="G132" s="86">
        <f t="shared" ca="1" si="25"/>
        <v>0</v>
      </c>
      <c r="H132" s="86">
        <f t="shared" ca="1" si="25"/>
        <v>0</v>
      </c>
      <c r="I132" s="86">
        <f t="shared" ca="1" si="25"/>
        <v>0</v>
      </c>
      <c r="J132" s="86">
        <f t="shared" ca="1" si="25"/>
        <v>0</v>
      </c>
      <c r="K132" s="86">
        <f t="shared" ca="1" si="25"/>
        <v>0</v>
      </c>
      <c r="L132" s="86">
        <f t="shared" ca="1" si="25"/>
        <v>0</v>
      </c>
      <c r="M132" s="86">
        <f t="shared" ca="1" si="25"/>
        <v>0</v>
      </c>
      <c r="N132" s="86">
        <f t="shared" ca="1" si="25"/>
        <v>0</v>
      </c>
      <c r="O132" s="86">
        <f t="shared" ca="1" si="25"/>
        <v>0</v>
      </c>
      <c r="P132" s="86">
        <f t="shared" ca="1" si="25"/>
        <v>0</v>
      </c>
      <c r="Q132" s="86">
        <f t="shared" ca="1" si="25"/>
        <v>0</v>
      </c>
      <c r="R132" s="86">
        <f t="shared" ca="1" si="25"/>
        <v>0</v>
      </c>
      <c r="S132" s="86">
        <f t="shared" ca="1" si="25"/>
        <v>0</v>
      </c>
      <c r="T132" s="86">
        <f t="shared" ca="1" si="25"/>
        <v>0</v>
      </c>
      <c r="U132" s="86">
        <f t="shared" ca="1" si="25"/>
        <v>0</v>
      </c>
      <c r="V132" s="86">
        <f t="shared" ca="1" si="25"/>
        <v>0</v>
      </c>
    </row>
    <row r="133" spans="2:22" x14ac:dyDescent="0.25">
      <c r="B133" s="39" t="s">
        <v>60</v>
      </c>
      <c r="C133" s="86">
        <f ca="1">SUMIF($B75:$B124,$B133,C$75:C$124)</f>
        <v>414.45</v>
      </c>
      <c r="D133" s="86">
        <f t="shared" ref="D133:V133" ca="1" si="26">SUMIF($B75:$B124,$B133,D$75:D$124)</f>
        <v>366.55799999999999</v>
      </c>
      <c r="E133" s="86">
        <f t="shared" ca="1" si="26"/>
        <v>316.76873999999998</v>
      </c>
      <c r="F133" s="86">
        <f t="shared" ca="1" si="26"/>
        <v>265.02548639999998</v>
      </c>
      <c r="G133" s="86">
        <f t="shared" ca="1" si="26"/>
        <v>249.23000483999999</v>
      </c>
      <c r="H133" s="86">
        <f t="shared" ca="1" si="26"/>
        <v>203.37168394944001</v>
      </c>
      <c r="I133" s="86">
        <f t="shared" ca="1" si="26"/>
        <v>155.57933822132165</v>
      </c>
      <c r="J133" s="86">
        <f t="shared" ca="1" si="26"/>
        <v>105.79394999049872</v>
      </c>
      <c r="K133" s="86">
        <f t="shared" ca="1" si="26"/>
        <v>53.954914495154377</v>
      </c>
      <c r="L133" s="86">
        <f t="shared" ca="1" si="26"/>
        <v>0</v>
      </c>
      <c r="M133" s="86">
        <f t="shared" ca="1" si="26"/>
        <v>0</v>
      </c>
      <c r="N133" s="86">
        <f t="shared" ca="1" si="26"/>
        <v>0</v>
      </c>
      <c r="O133" s="86">
        <f t="shared" ca="1" si="26"/>
        <v>0</v>
      </c>
      <c r="P133" s="86">
        <f t="shared" ca="1" si="26"/>
        <v>0</v>
      </c>
      <c r="Q133" s="86">
        <f t="shared" ca="1" si="26"/>
        <v>0</v>
      </c>
      <c r="R133" s="86">
        <f t="shared" ca="1" si="26"/>
        <v>0</v>
      </c>
      <c r="S133" s="86">
        <f t="shared" ca="1" si="26"/>
        <v>0</v>
      </c>
      <c r="T133" s="86">
        <f t="shared" ca="1" si="26"/>
        <v>0</v>
      </c>
      <c r="U133" s="86">
        <f t="shared" ca="1" si="26"/>
        <v>0</v>
      </c>
      <c r="V133" s="86">
        <f t="shared" ca="1" si="26"/>
        <v>0</v>
      </c>
    </row>
    <row r="134" spans="2:22" x14ac:dyDescent="0.25">
      <c r="B134" s="39" t="s">
        <v>97</v>
      </c>
      <c r="C134" s="86">
        <f ca="1">SUMIF($B75:$B124,$B134,C$75:C$124)</f>
        <v>0</v>
      </c>
      <c r="D134" s="86">
        <f t="shared" ref="D134:V134" ca="1" si="27">SUMIF($B75:$B124,$B134,D$75:D$124)</f>
        <v>0</v>
      </c>
      <c r="E134" s="86">
        <f t="shared" ca="1" si="27"/>
        <v>0</v>
      </c>
      <c r="F134" s="86">
        <f t="shared" ca="1" si="27"/>
        <v>0</v>
      </c>
      <c r="G134" s="86">
        <f t="shared" ca="1" si="27"/>
        <v>0</v>
      </c>
      <c r="H134" s="86">
        <f t="shared" ca="1" si="27"/>
        <v>0</v>
      </c>
      <c r="I134" s="86">
        <f t="shared" ca="1" si="27"/>
        <v>0</v>
      </c>
      <c r="J134" s="86">
        <f t="shared" ca="1" si="27"/>
        <v>0</v>
      </c>
      <c r="K134" s="86">
        <f t="shared" ca="1" si="27"/>
        <v>0</v>
      </c>
      <c r="L134" s="86">
        <f t="shared" ca="1" si="27"/>
        <v>0</v>
      </c>
      <c r="M134" s="86">
        <f t="shared" ca="1" si="27"/>
        <v>0</v>
      </c>
      <c r="N134" s="86">
        <f t="shared" ca="1" si="27"/>
        <v>0</v>
      </c>
      <c r="O134" s="86">
        <f t="shared" ca="1" si="27"/>
        <v>0</v>
      </c>
      <c r="P134" s="86">
        <f t="shared" ca="1" si="27"/>
        <v>0</v>
      </c>
      <c r="Q134" s="86">
        <f t="shared" ca="1" si="27"/>
        <v>0</v>
      </c>
      <c r="R134" s="86">
        <f t="shared" ca="1" si="27"/>
        <v>0</v>
      </c>
      <c r="S134" s="86">
        <f t="shared" ca="1" si="27"/>
        <v>0</v>
      </c>
      <c r="T134" s="86">
        <f t="shared" ca="1" si="27"/>
        <v>0</v>
      </c>
      <c r="U134" s="86">
        <f t="shared" ca="1" si="27"/>
        <v>0</v>
      </c>
      <c r="V134" s="86">
        <f t="shared" ca="1" si="27"/>
        <v>0</v>
      </c>
    </row>
    <row r="135" spans="2:22" x14ac:dyDescent="0.25">
      <c r="B135" s="39" t="s">
        <v>58</v>
      </c>
      <c r="C135" s="86">
        <f>SUMIF($B75:$B124,$B135,C$75:C$124)</f>
        <v>6882</v>
      </c>
      <c r="D135" s="86">
        <f t="shared" ref="D135:V135" si="28">SUMIF($B75:$B124,$B135,D$75:D$124)</f>
        <v>6882</v>
      </c>
      <c r="E135" s="86">
        <f t="shared" si="28"/>
        <v>6882</v>
      </c>
      <c r="F135" s="86">
        <f t="shared" si="28"/>
        <v>6882</v>
      </c>
      <c r="G135" s="86">
        <f t="shared" si="28"/>
        <v>4588</v>
      </c>
      <c r="H135" s="86">
        <f t="shared" si="28"/>
        <v>4588</v>
      </c>
      <c r="I135" s="86">
        <f t="shared" si="28"/>
        <v>4588</v>
      </c>
      <c r="J135" s="86">
        <f t="shared" si="28"/>
        <v>4588</v>
      </c>
      <c r="K135" s="86">
        <f t="shared" si="28"/>
        <v>4588</v>
      </c>
      <c r="L135" s="86">
        <f t="shared" si="28"/>
        <v>4588</v>
      </c>
      <c r="M135" s="86">
        <f t="shared" si="28"/>
        <v>4588</v>
      </c>
      <c r="N135" s="86">
        <f t="shared" si="28"/>
        <v>4588</v>
      </c>
      <c r="O135" s="86">
        <f t="shared" si="28"/>
        <v>4588</v>
      </c>
      <c r="P135" s="86">
        <f t="shared" si="28"/>
        <v>4588</v>
      </c>
      <c r="Q135" s="86">
        <f t="shared" si="28"/>
        <v>4588</v>
      </c>
      <c r="R135" s="86">
        <f t="shared" si="28"/>
        <v>4588</v>
      </c>
      <c r="S135" s="86">
        <f t="shared" si="28"/>
        <v>4588</v>
      </c>
      <c r="T135" s="86">
        <f t="shared" si="28"/>
        <v>4588</v>
      </c>
      <c r="U135" s="86">
        <f t="shared" si="28"/>
        <v>4588</v>
      </c>
      <c r="V135" s="86">
        <f t="shared" si="28"/>
        <v>4588</v>
      </c>
    </row>
    <row r="136" spans="2:22" ht="14.4" thickBot="1" x14ac:dyDescent="0.3">
      <c r="B136" s="45" t="s">
        <v>61</v>
      </c>
      <c r="C136" s="86">
        <f ca="1">SUMIF($B75:$B124,$B136,C$75:C$124)</f>
        <v>91096.2</v>
      </c>
      <c r="D136" s="86">
        <f ca="1">SUMIF($B75:$B124,$B136,D$75:D$124)</f>
        <v>81244.314666666673</v>
      </c>
      <c r="E136" s="86">
        <f ca="1">SUMIF($B75:$B124,$B136,E$75:E$124)</f>
        <v>70988.906906666671</v>
      </c>
      <c r="F136" s="86">
        <f t="shared" ref="F136:V136" ca="1" si="29">SUMIF($B75:$B124,$B136,F$75:F$124)</f>
        <v>60317.776577066674</v>
      </c>
      <c r="G136" s="86">
        <f t="shared" ca="1" si="29"/>
        <v>49218.39693818667</v>
      </c>
      <c r="H136" s="86">
        <f t="shared" ca="1" si="29"/>
        <v>41189.523382553176</v>
      </c>
      <c r="I136" s="86">
        <f t="shared" ca="1" si="29"/>
        <v>29939.736408231212</v>
      </c>
      <c r="J136" s="86">
        <f t="shared" ca="1" si="29"/>
        <v>18236.977878916696</v>
      </c>
      <c r="K136" s="86">
        <f t="shared" ca="1" si="29"/>
        <v>6067.6288471996377</v>
      </c>
      <c r="L136" s="86">
        <f t="shared" ca="1" si="29"/>
        <v>-6582.2932036043348</v>
      </c>
      <c r="M136" s="86">
        <f t="shared" ca="1" si="29"/>
        <v>-7388.7257343430902</v>
      </c>
      <c r="N136" s="86">
        <f t="shared" ca="1" si="29"/>
        <v>-8211.2869156966117</v>
      </c>
      <c r="O136" s="86">
        <f t="shared" ca="1" si="29"/>
        <v>-9050.2993206772153</v>
      </c>
      <c r="P136" s="86">
        <f t="shared" ca="1" si="29"/>
        <v>-9906.0919737574295</v>
      </c>
      <c r="Q136" s="86">
        <f t="shared" ca="1" si="29"/>
        <v>-10779.000479899245</v>
      </c>
      <c r="R136" s="86">
        <f t="shared" ca="1" si="29"/>
        <v>-11669.367156163884</v>
      </c>
      <c r="S136" s="86">
        <f t="shared" ca="1" si="29"/>
        <v>-12577.541165953837</v>
      </c>
      <c r="T136" s="86">
        <f t="shared" ca="1" si="29"/>
        <v>-13503.878655939581</v>
      </c>
      <c r="U136" s="86">
        <f t="shared" ca="1" si="29"/>
        <v>-14448.742895725038</v>
      </c>
      <c r="V136" s="86">
        <f t="shared" ca="1" si="29"/>
        <v>-15412.504420306206</v>
      </c>
    </row>
    <row r="137" spans="2:22" x14ac:dyDescent="0.25">
      <c r="C137" s="29"/>
      <c r="D137" s="29"/>
      <c r="E137" s="29"/>
      <c r="F137" s="29"/>
      <c r="G137" s="29"/>
      <c r="H137" s="29"/>
      <c r="I137" s="29"/>
      <c r="J137" s="29"/>
      <c r="K137" s="29"/>
      <c r="L137" s="30"/>
      <c r="M137" s="29"/>
      <c r="N137" s="29"/>
      <c r="O137" s="29"/>
      <c r="P137" s="29"/>
      <c r="Q137" s="29"/>
      <c r="R137" s="29"/>
      <c r="S137" s="29"/>
      <c r="T137" s="29"/>
      <c r="U137" s="29"/>
      <c r="V137" s="29"/>
    </row>
    <row r="138" spans="2:22" x14ac:dyDescent="0.25">
      <c r="C138" s="29">
        <f ca="1">SUM(C129:C136)</f>
        <v>1904482.0999999999</v>
      </c>
      <c r="D138" s="29">
        <f t="shared" ref="D138:U138" ca="1" si="30">SUM(D129:D136)</f>
        <v>2078626.3881269842</v>
      </c>
      <c r="E138" s="29">
        <f t="shared" ca="1" si="30"/>
        <v>2401088.0881898412</v>
      </c>
      <c r="F138" s="29">
        <f t="shared" ca="1" si="30"/>
        <v>2670916.4997506919</v>
      </c>
      <c r="G138" s="29">
        <f t="shared" ca="1" si="30"/>
        <v>2992690.988966221</v>
      </c>
      <c r="H138" s="29">
        <f t="shared" ca="1" si="30"/>
        <v>3306381.2200533636</v>
      </c>
      <c r="I138" s="29">
        <f t="shared" ca="1" si="30"/>
        <v>3636971.7225373834</v>
      </c>
      <c r="J138" s="29">
        <f t="shared" ca="1" si="30"/>
        <v>3977909.1657116646</v>
      </c>
      <c r="K138" s="29">
        <f t="shared" ca="1" si="30"/>
        <v>4313745.0318964599</v>
      </c>
      <c r="L138" s="30">
        <f t="shared" ca="1" si="30"/>
        <v>4661648.9865512522</v>
      </c>
      <c r="M138" s="29">
        <f t="shared" ca="1" si="30"/>
        <v>4908785.8117869878</v>
      </c>
      <c r="N138" s="29">
        <f t="shared" ca="1" si="30"/>
        <v>4997968.2335782833</v>
      </c>
      <c r="O138" s="29">
        <f t="shared" ca="1" si="30"/>
        <v>5088934.3038054043</v>
      </c>
      <c r="P138" s="29">
        <f t="shared" ca="1" si="30"/>
        <v>5181719.6954370681</v>
      </c>
      <c r="Q138" s="29">
        <f t="shared" ca="1" si="30"/>
        <v>5276360.7949013654</v>
      </c>
      <c r="R138" s="29">
        <f t="shared" ca="1" si="30"/>
        <v>5372894.7163549466</v>
      </c>
      <c r="S138" s="29">
        <f t="shared" ca="1" si="30"/>
        <v>5471359.3162376024</v>
      </c>
      <c r="T138" s="29">
        <f t="shared" ca="1" si="30"/>
        <v>5571793.2081179097</v>
      </c>
      <c r="U138" s="29">
        <f t="shared" ca="1" si="30"/>
        <v>5674235.7778358236</v>
      </c>
      <c r="V138" s="29">
        <f ca="1">SUM(V129:V136)</f>
        <v>5778727.1989480946</v>
      </c>
    </row>
    <row r="139" spans="2:22" x14ac:dyDescent="0.25">
      <c r="C139" s="29"/>
      <c r="D139" s="29"/>
      <c r="E139" s="29"/>
      <c r="F139" s="29"/>
      <c r="G139" s="29"/>
      <c r="H139" s="29"/>
      <c r="I139" s="29"/>
      <c r="J139" s="29"/>
      <c r="K139" s="29"/>
      <c r="L139" s="30"/>
      <c r="M139" s="3"/>
      <c r="N139" s="29"/>
      <c r="O139" s="29"/>
      <c r="P139" s="29"/>
      <c r="Q139" s="29"/>
      <c r="R139" s="29"/>
      <c r="S139" s="29"/>
      <c r="T139" s="29"/>
      <c r="U139" s="29"/>
      <c r="V139" s="29"/>
    </row>
    <row r="140" spans="2:22" ht="14.4" thickBot="1" x14ac:dyDescent="0.3">
      <c r="B140" s="3" t="s">
        <v>92</v>
      </c>
      <c r="C140" s="29"/>
      <c r="D140" s="29"/>
      <c r="E140" s="29"/>
      <c r="F140" s="29"/>
      <c r="G140" s="29"/>
      <c r="H140" s="29"/>
      <c r="I140" s="29"/>
      <c r="J140" s="29"/>
      <c r="K140" s="29"/>
      <c r="L140" s="30"/>
      <c r="M140" s="3"/>
      <c r="N140" s="29"/>
      <c r="O140" s="29"/>
      <c r="P140" s="29"/>
      <c r="Q140" s="29"/>
      <c r="R140" s="29"/>
      <c r="S140" s="29"/>
      <c r="T140" s="29"/>
      <c r="U140" s="29"/>
      <c r="V140" s="29"/>
    </row>
    <row r="141" spans="2:22" x14ac:dyDescent="0.25">
      <c r="B141" s="62" t="s">
        <v>98</v>
      </c>
      <c r="C141" s="83">
        <v>2021</v>
      </c>
      <c r="D141" s="83">
        <v>2022</v>
      </c>
      <c r="E141" s="83">
        <v>2023</v>
      </c>
      <c r="F141" s="83">
        <v>2024</v>
      </c>
      <c r="G141" s="83">
        <v>2025</v>
      </c>
      <c r="H141" s="83">
        <v>2026</v>
      </c>
      <c r="I141" s="83">
        <v>2027</v>
      </c>
      <c r="J141" s="83">
        <v>2028</v>
      </c>
      <c r="K141" s="83">
        <v>2029</v>
      </c>
      <c r="L141" s="83">
        <v>2030</v>
      </c>
      <c r="M141" s="83">
        <v>2031</v>
      </c>
      <c r="N141" s="83">
        <v>2032</v>
      </c>
      <c r="O141" s="83">
        <v>2033</v>
      </c>
      <c r="P141" s="83">
        <v>2034</v>
      </c>
      <c r="Q141" s="83">
        <v>2035</v>
      </c>
      <c r="R141" s="83">
        <v>2036</v>
      </c>
      <c r="S141" s="83">
        <v>2037</v>
      </c>
      <c r="T141" s="83">
        <v>2038</v>
      </c>
      <c r="U141" s="83">
        <v>2039</v>
      </c>
      <c r="V141" s="83">
        <v>2040</v>
      </c>
    </row>
    <row r="142" spans="2:22" x14ac:dyDescent="0.25">
      <c r="B142" s="39" t="s">
        <v>111</v>
      </c>
      <c r="C142" s="31">
        <f>SUM(C75:C116)</f>
        <v>1676114.912698413</v>
      </c>
      <c r="D142" s="31">
        <f t="shared" ref="D142:V142" si="31">SUM(D75:D116)</f>
        <v>1442274.4126984125</v>
      </c>
      <c r="E142" s="31">
        <f t="shared" si="31"/>
        <v>1435181.5555555555</v>
      </c>
      <c r="F142" s="31">
        <f t="shared" si="31"/>
        <v>1301780.7777777778</v>
      </c>
      <c r="G142" s="31">
        <f t="shared" si="31"/>
        <v>1131886.1666666667</v>
      </c>
      <c r="H142" s="31">
        <f t="shared" si="31"/>
        <v>898045.66666666674</v>
      </c>
      <c r="I142" s="31">
        <f t="shared" si="31"/>
        <v>697944.49999999988</v>
      </c>
      <c r="J142" s="31">
        <f t="shared" si="31"/>
        <v>564543.72222222225</v>
      </c>
      <c r="K142" s="31">
        <f t="shared" si="31"/>
        <v>564543.72222222225</v>
      </c>
      <c r="L142" s="31">
        <f t="shared" si="31"/>
        <v>564543.72222222225</v>
      </c>
      <c r="M142" s="31">
        <f t="shared" si="31"/>
        <v>449664.72222222225</v>
      </c>
      <c r="N142" s="31">
        <f t="shared" si="31"/>
        <v>449664.72222222225</v>
      </c>
      <c r="O142" s="31">
        <f t="shared" si="31"/>
        <v>449664.72222222225</v>
      </c>
      <c r="P142" s="31">
        <f t="shared" si="31"/>
        <v>449664.72222222225</v>
      </c>
      <c r="Q142" s="31">
        <f t="shared" si="31"/>
        <v>449664.72222222225</v>
      </c>
      <c r="R142" s="31">
        <f t="shared" si="31"/>
        <v>449664.72222222225</v>
      </c>
      <c r="S142" s="31">
        <f t="shared" si="31"/>
        <v>449664.72222222225</v>
      </c>
      <c r="T142" s="31">
        <f t="shared" si="31"/>
        <v>449664.72222222225</v>
      </c>
      <c r="U142" s="31">
        <f t="shared" si="31"/>
        <v>449664.72222222225</v>
      </c>
      <c r="V142" s="31">
        <f t="shared" si="31"/>
        <v>449664.72222222225</v>
      </c>
    </row>
    <row r="143" spans="2:22" x14ac:dyDescent="0.25">
      <c r="B143" s="39" t="s">
        <v>112</v>
      </c>
      <c r="C143" s="31">
        <f ca="1">SUM(C117:C124)</f>
        <v>228367.18730158728</v>
      </c>
      <c r="D143" s="31">
        <f t="shared" ref="D143:V143" ca="1" si="32">SUM(D117:D124)</f>
        <v>636351.97542857146</v>
      </c>
      <c r="E143" s="31">
        <f t="shared" ca="1" si="32"/>
        <v>965906.53263428551</v>
      </c>
      <c r="F143" s="31">
        <f t="shared" ca="1" si="32"/>
        <v>1369135.7219729137</v>
      </c>
      <c r="G143" s="31">
        <f t="shared" ca="1" si="32"/>
        <v>1860804.8222995545</v>
      </c>
      <c r="H143" s="31">
        <f t="shared" ca="1" si="32"/>
        <v>2408335.5533866966</v>
      </c>
      <c r="I143" s="31">
        <f t="shared" ca="1" si="32"/>
        <v>2939027.2225373834</v>
      </c>
      <c r="J143" s="31">
        <f t="shared" ca="1" si="32"/>
        <v>3413365.4434894426</v>
      </c>
      <c r="K143" s="31">
        <f t="shared" ca="1" si="32"/>
        <v>3749201.3096742383</v>
      </c>
      <c r="L143" s="31">
        <f t="shared" ca="1" si="32"/>
        <v>4097105.2643290297</v>
      </c>
      <c r="M143" s="31">
        <f t="shared" ca="1" si="32"/>
        <v>4459121.0895647649</v>
      </c>
      <c r="N143" s="31">
        <f t="shared" ca="1" si="32"/>
        <v>4548303.5113560604</v>
      </c>
      <c r="O143" s="31">
        <f t="shared" ca="1" si="32"/>
        <v>4639269.5815831823</v>
      </c>
      <c r="P143" s="31">
        <f t="shared" ca="1" si="32"/>
        <v>4732054.9732148461</v>
      </c>
      <c r="Q143" s="31">
        <f t="shared" ca="1" si="32"/>
        <v>4826696.0726791434</v>
      </c>
      <c r="R143" s="31">
        <f t="shared" ca="1" si="32"/>
        <v>4923229.9941327246</v>
      </c>
      <c r="S143" s="31">
        <f t="shared" ca="1" si="32"/>
        <v>5021694.5940153794</v>
      </c>
      <c r="T143" s="31">
        <f t="shared" ca="1" si="32"/>
        <v>5122128.4858956868</v>
      </c>
      <c r="U143" s="31">
        <f t="shared" ca="1" si="32"/>
        <v>5224571.0556136016</v>
      </c>
      <c r="V143" s="31">
        <f t="shared" ca="1" si="32"/>
        <v>5329062.4767258726</v>
      </c>
    </row>
    <row r="144" spans="2:22" x14ac:dyDescent="0.25">
      <c r="C144" s="3"/>
      <c r="D144" s="3"/>
      <c r="E144" s="3"/>
      <c r="F144" s="3"/>
      <c r="G144" s="3"/>
      <c r="H144" s="3"/>
      <c r="I144" s="3"/>
      <c r="J144" s="3"/>
      <c r="K144" s="3"/>
      <c r="L144" s="3"/>
      <c r="M144" s="3"/>
      <c r="N144" s="3"/>
      <c r="O144" s="3"/>
      <c r="P144" s="3"/>
      <c r="Q144" s="3"/>
      <c r="R144" s="3"/>
      <c r="S144" s="3"/>
      <c r="T144" s="3"/>
      <c r="U144" s="3"/>
      <c r="V144" s="3"/>
    </row>
    <row r="145" spans="1:22" x14ac:dyDescent="0.25">
      <c r="C145" s="28">
        <f ca="1">SUM(C142:C143)</f>
        <v>1904482.1000000003</v>
      </c>
      <c r="D145" s="28">
        <f t="shared" ref="D145:V145" ca="1" si="33">SUM(D142:D143)</f>
        <v>2078626.388126984</v>
      </c>
      <c r="E145" s="28">
        <f t="shared" ca="1" si="33"/>
        <v>2401088.0881898412</v>
      </c>
      <c r="F145" s="28">
        <f t="shared" ca="1" si="33"/>
        <v>2670916.4997506915</v>
      </c>
      <c r="G145" s="28">
        <f t="shared" ca="1" si="33"/>
        <v>2992690.988966221</v>
      </c>
      <c r="H145" s="28">
        <f t="shared" ca="1" si="33"/>
        <v>3306381.2200533636</v>
      </c>
      <c r="I145" s="28">
        <f t="shared" ca="1" si="33"/>
        <v>3636971.7225373834</v>
      </c>
      <c r="J145" s="28">
        <f t="shared" ca="1" si="33"/>
        <v>3977909.1657116646</v>
      </c>
      <c r="K145" s="28">
        <f t="shared" ca="1" si="33"/>
        <v>4313745.0318964608</v>
      </c>
      <c r="L145" s="28">
        <f t="shared" ca="1" si="33"/>
        <v>4661648.9865512522</v>
      </c>
      <c r="M145" s="28">
        <f t="shared" ca="1" si="33"/>
        <v>4908785.8117869869</v>
      </c>
      <c r="N145" s="28">
        <f t="shared" ca="1" si="33"/>
        <v>4997968.2335782824</v>
      </c>
      <c r="O145" s="28">
        <f t="shared" ca="1" si="33"/>
        <v>5088934.3038054043</v>
      </c>
      <c r="P145" s="28">
        <f t="shared" ca="1" si="33"/>
        <v>5181719.6954370681</v>
      </c>
      <c r="Q145" s="28">
        <f t="shared" ca="1" si="33"/>
        <v>5276360.7949013654</v>
      </c>
      <c r="R145" s="28">
        <f t="shared" ca="1" si="33"/>
        <v>5372894.7163549466</v>
      </c>
      <c r="S145" s="28">
        <f t="shared" ca="1" si="33"/>
        <v>5471359.3162376015</v>
      </c>
      <c r="T145" s="28">
        <f t="shared" ca="1" si="33"/>
        <v>5571793.2081179088</v>
      </c>
      <c r="U145" s="28">
        <f t="shared" ca="1" si="33"/>
        <v>5674235.7778358236</v>
      </c>
      <c r="V145" s="28">
        <f t="shared" ca="1" si="33"/>
        <v>5778727.1989480946</v>
      </c>
    </row>
    <row r="147" spans="1:22" x14ac:dyDescent="0.25">
      <c r="A147" s="84" t="s">
        <v>32</v>
      </c>
      <c r="B147" s="84" t="s">
        <v>98</v>
      </c>
      <c r="C147" s="83">
        <v>2021</v>
      </c>
      <c r="D147" s="84">
        <v>2022</v>
      </c>
      <c r="E147" s="83">
        <v>2023</v>
      </c>
      <c r="F147" s="84">
        <v>2024</v>
      </c>
      <c r="G147" s="83">
        <v>2025</v>
      </c>
      <c r="H147" s="84">
        <v>2026</v>
      </c>
      <c r="I147" s="83">
        <v>2027</v>
      </c>
      <c r="J147" s="84">
        <v>2028</v>
      </c>
      <c r="K147" s="83">
        <v>2029</v>
      </c>
      <c r="L147" s="84">
        <v>2030</v>
      </c>
      <c r="M147" s="83">
        <v>2031</v>
      </c>
      <c r="N147" s="84">
        <v>2032</v>
      </c>
      <c r="O147" s="83">
        <v>2033</v>
      </c>
      <c r="P147" s="84">
        <v>2034</v>
      </c>
      <c r="Q147" s="83">
        <v>2035</v>
      </c>
      <c r="R147" s="84">
        <v>2036</v>
      </c>
      <c r="S147" s="83">
        <v>2037</v>
      </c>
      <c r="T147" s="84">
        <v>2038</v>
      </c>
      <c r="U147" s="83">
        <v>2039</v>
      </c>
      <c r="V147" s="84">
        <v>2040</v>
      </c>
    </row>
    <row r="148" spans="1:22" x14ac:dyDescent="0.25">
      <c r="A148" s="35" t="s">
        <v>33</v>
      </c>
      <c r="B148" s="35" t="s">
        <v>57</v>
      </c>
      <c r="C148" s="113">
        <f>IFERROR(INDEX(lifespans_all!C$158:C$212,MATCH($A148,lifespans_all!$A$158:$A$212,0))*INDEX(SR_mission_minutes!C$2:C$43,MATCH($A148,SR_mission_minutes!$A$2:$A$43)),"-")</f>
        <v>66700.388888888891</v>
      </c>
      <c r="D148" s="113">
        <f>IFERROR(INDEX(lifespans_all!D$80:D$126,MATCH($A148,lifespans_all!$A$80:$A$126,0))*INDEX(SR_mission_minutes!D$2:D$43,MATCH($A148,SR_mission_minutes!$A$2:$A$43)),"-")</f>
        <v>66700.388888888891</v>
      </c>
      <c r="E148" s="113">
        <f>IFERROR(INDEX(lifespans_all!E$80:E$126,MATCH($A148,lifespans_all!$A$80:$A$126,0))*INDEX(SR_mission_minutes!E$2:E$43,MATCH($A148,SR_mission_minutes!$A$2:$A$43)),"-")</f>
        <v>66700.388888888891</v>
      </c>
      <c r="F148" s="113">
        <f>IFERROR(INDEX(lifespans_all!F$80:F$126,MATCH($A148,lifespans_all!$A$80:$A$126,0))*INDEX(SR_mission_minutes!F$2:F$43,MATCH($A148,SR_mission_minutes!$A$2:$A$43)),"-")</f>
        <v>66700.388888888891</v>
      </c>
      <c r="G148" s="113">
        <f>IFERROR(INDEX(lifespans_all!G$80:G$126,MATCH($A148,lifespans_all!$A$80:$A$126,0))*INDEX(SR_mission_minutes!G$2:G$43,MATCH($A148,SR_mission_minutes!$A$2:$A$43)),"-")</f>
        <v>0</v>
      </c>
      <c r="H148" s="113">
        <f>IFERROR(INDEX(lifespans_all!H$80:H$126,MATCH($A148,lifespans_all!$A$80:$A$126,0))*INDEX(SR_mission_minutes!H$2:H$43,MATCH($A148,SR_mission_minutes!$A$2:$A$43)),"-")</f>
        <v>0</v>
      </c>
      <c r="I148" s="113">
        <f>IFERROR(INDEX(lifespans_all!I$80:I$126,MATCH($A148,lifespans_all!$A$80:$A$126,0))*INDEX(SR_mission_minutes!I$2:I$43,MATCH($A148,SR_mission_minutes!$A$2:$A$43)),"-")</f>
        <v>0</v>
      </c>
      <c r="J148" s="113">
        <f>IFERROR(INDEX(lifespans_all!J$80:J$126,MATCH($A148,lifespans_all!$A$80:$A$126,0))*INDEX(SR_mission_minutes!J$2:J$43,MATCH($A148,SR_mission_minutes!$A$2:$A$43)),"-")</f>
        <v>0</v>
      </c>
      <c r="K148" s="113">
        <f>IFERROR(INDEX(lifespans_all!K$80:K$126,MATCH($A148,lifespans_all!$A$80:$A$126,0))*INDEX(SR_mission_minutes!K$2:K$43,MATCH($A148,SR_mission_minutes!$A$2:$A$43)),"-")</f>
        <v>0</v>
      </c>
      <c r="L148" s="113">
        <f>IFERROR(INDEX(lifespans_all!L$80:L$126,MATCH($A148,lifespans_all!$A$80:$A$126,0))*INDEX(SR_mission_minutes!L$2:L$43,MATCH($A148,SR_mission_minutes!$A$2:$A$43)),"-")</f>
        <v>0</v>
      </c>
      <c r="M148" s="113">
        <f>IFERROR(INDEX(lifespans_all!M$80:M$126,MATCH($A148,lifespans_all!$A$80:$A$126,0))*INDEX(SR_mission_minutes!M$2:M$43,MATCH($A148,SR_mission_minutes!$A$2:$A$43)),"-")</f>
        <v>0</v>
      </c>
      <c r="N148" s="113">
        <f>IFERROR(INDEX(lifespans_all!N$80:N$126,MATCH($A148,lifespans_all!$A$80:$A$126,0))*INDEX(SR_mission_minutes!N$2:N$43,MATCH($A148,SR_mission_minutes!$A$2:$A$43)),"-")</f>
        <v>0</v>
      </c>
      <c r="O148" s="113">
        <f>IFERROR(INDEX(lifespans_all!O$80:O$126,MATCH($A148,lifespans_all!$A$80:$A$126,0))*INDEX(SR_mission_minutes!O$2:O$43,MATCH($A148,SR_mission_minutes!$A$2:$A$43)),"-")</f>
        <v>0</v>
      </c>
      <c r="P148" s="113">
        <f>IFERROR(INDEX(lifespans_all!P$80:P$126,MATCH($A148,lifespans_all!$A$80:$A$126,0))*INDEX(SR_mission_minutes!P$2:P$43,MATCH($A148,SR_mission_minutes!$A$2:$A$43)),"-")</f>
        <v>0</v>
      </c>
      <c r="Q148" s="113">
        <f>IFERROR(INDEX(lifespans_all!Q$80:Q$126,MATCH($A148,lifespans_all!$A$80:$A$126,0))*INDEX(SR_mission_minutes!Q$2:Q$43,MATCH($A148,SR_mission_minutes!$A$2:$A$43)),"-")</f>
        <v>0</v>
      </c>
      <c r="R148" s="113">
        <f>IFERROR(INDEX(lifespans_all!R$80:R$126,MATCH($A148,lifespans_all!$A$80:$A$126,0))*INDEX(SR_mission_minutes!R$2:R$43,MATCH($A148,SR_mission_minutes!$A$2:$A$43)),"-")</f>
        <v>0</v>
      </c>
      <c r="S148" s="113">
        <f>IFERROR(INDEX(lifespans_all!S$80:S$126,MATCH($A148,lifespans_all!$A$80:$A$126,0))*INDEX(SR_mission_minutes!S$2:S$43,MATCH($A148,SR_mission_minutes!$A$2:$A$43)),"-")</f>
        <v>0</v>
      </c>
      <c r="T148" s="113">
        <f>IFERROR(INDEX(lifespans_all!T$80:T$126,MATCH($A148,lifespans_all!$A$80:$A$126,0))*INDEX(SR_mission_minutes!T$2:T$43,MATCH($A148,SR_mission_minutes!$A$2:$A$43)),"-")</f>
        <v>0</v>
      </c>
      <c r="U148" s="113">
        <f>IFERROR(INDEX(lifespans_all!U$80:U$126,MATCH($A148,lifespans_all!$A$80:$A$126,0))*INDEX(SR_mission_minutes!U$2:U$43,MATCH($A148,SR_mission_minutes!$A$2:$A$43)),"-")</f>
        <v>0</v>
      </c>
      <c r="V148" s="113">
        <f>IFERROR(INDEX(lifespans_all!V$80:V$126,MATCH($A148,lifespans_all!$A$80:$A$126,0))*INDEX(SR_mission_minutes!V$2:V$43,MATCH($A148,SR_mission_minutes!$A$2:$A$43)),"-")</f>
        <v>0</v>
      </c>
    </row>
    <row r="149" spans="1:22" x14ac:dyDescent="0.25">
      <c r="A149" s="35" t="s">
        <v>65</v>
      </c>
      <c r="B149" s="35" t="s">
        <v>57</v>
      </c>
      <c r="C149" s="113">
        <f>IFERROR(INDEX(lifespans_all!C$158:C$212,MATCH($A149,lifespans_all!$A$158:$A$212,0))*INDEX(SR_mission_minutes!C$2:C$43,MATCH($A149,SR_mission_minutes!$A$2:$A$43)),"-")</f>
        <v>66700.388888888891</v>
      </c>
      <c r="D149" s="113">
        <f>IFERROR(INDEX(lifespans_all!D$80:D$126,MATCH($A149,lifespans_all!$A$80:$A$126,0))*INDEX(SR_mission_minutes!D$2:D$43,MATCH($A149,SR_mission_minutes!$A$2:$A$43)),"-")</f>
        <v>66700.388888888891</v>
      </c>
      <c r="E149" s="113">
        <f>IFERROR(INDEX(lifespans_all!E$80:E$126,MATCH($A149,lifespans_all!$A$80:$A$126,0))*INDEX(SR_mission_minutes!E$2:E$43,MATCH($A149,SR_mission_minutes!$A$2:$A$43)),"-")</f>
        <v>66700.388888888891</v>
      </c>
      <c r="F149" s="113">
        <f>IFERROR(INDEX(lifespans_all!F$80:F$126,MATCH($A149,lifespans_all!$A$80:$A$126,0))*INDEX(SR_mission_minutes!F$2:F$43,MATCH($A149,SR_mission_minutes!$A$2:$A$43)),"-")</f>
        <v>66700.388888888891</v>
      </c>
      <c r="G149" s="113">
        <f>IFERROR(INDEX(lifespans_all!G$80:G$126,MATCH($A149,lifespans_all!$A$80:$A$126,0))*INDEX(SR_mission_minutes!G$2:G$43,MATCH($A149,SR_mission_minutes!$A$2:$A$43)),"-")</f>
        <v>66700.388888888891</v>
      </c>
      <c r="H149" s="113">
        <f>IFERROR(INDEX(lifespans_all!H$80:H$126,MATCH($A149,lifespans_all!$A$80:$A$126,0))*INDEX(SR_mission_minutes!H$2:H$43,MATCH($A149,SR_mission_minutes!$A$2:$A$43)),"-")</f>
        <v>66700.388888888891</v>
      </c>
      <c r="I149" s="113">
        <f>IFERROR(INDEX(lifespans_all!I$80:I$126,MATCH($A149,lifespans_all!$A$80:$A$126,0))*INDEX(SR_mission_minutes!I$2:I$43,MATCH($A149,SR_mission_minutes!$A$2:$A$43)),"-")</f>
        <v>0</v>
      </c>
      <c r="J149" s="113">
        <f>IFERROR(INDEX(lifespans_all!J$80:J$126,MATCH($A149,lifespans_all!$A$80:$A$126,0))*INDEX(SR_mission_minutes!J$2:J$43,MATCH($A149,SR_mission_minutes!$A$2:$A$43)),"-")</f>
        <v>0</v>
      </c>
      <c r="K149" s="113">
        <f>IFERROR(INDEX(lifespans_all!K$80:K$126,MATCH($A149,lifespans_all!$A$80:$A$126,0))*INDEX(SR_mission_minutes!K$2:K$43,MATCH($A149,SR_mission_minutes!$A$2:$A$43)),"-")</f>
        <v>0</v>
      </c>
      <c r="L149" s="113">
        <f>IFERROR(INDEX(lifespans_all!L$80:L$126,MATCH($A149,lifespans_all!$A$80:$A$126,0))*INDEX(SR_mission_minutes!L$2:L$43,MATCH($A149,SR_mission_minutes!$A$2:$A$43)),"-")</f>
        <v>0</v>
      </c>
      <c r="M149" s="113">
        <f>IFERROR(INDEX(lifespans_all!M$80:M$126,MATCH($A149,lifespans_all!$A$80:$A$126,0))*INDEX(SR_mission_minutes!M$2:M$43,MATCH($A149,SR_mission_minutes!$A$2:$A$43)),"-")</f>
        <v>0</v>
      </c>
      <c r="N149" s="113">
        <f>IFERROR(INDEX(lifespans_all!N$80:N$126,MATCH($A149,lifespans_all!$A$80:$A$126,0))*INDEX(SR_mission_minutes!N$2:N$43,MATCH($A149,SR_mission_minutes!$A$2:$A$43)),"-")</f>
        <v>0</v>
      </c>
      <c r="O149" s="113">
        <f>IFERROR(INDEX(lifespans_all!O$80:O$126,MATCH($A149,lifespans_all!$A$80:$A$126,0))*INDEX(SR_mission_minutes!O$2:O$43,MATCH($A149,SR_mission_minutes!$A$2:$A$43)),"-")</f>
        <v>0</v>
      </c>
      <c r="P149" s="113">
        <f>IFERROR(INDEX(lifespans_all!P$80:P$126,MATCH($A149,lifespans_all!$A$80:$A$126,0))*INDEX(SR_mission_minutes!P$2:P$43,MATCH($A149,SR_mission_minutes!$A$2:$A$43)),"-")</f>
        <v>0</v>
      </c>
      <c r="Q149" s="113">
        <f>IFERROR(INDEX(lifespans_all!Q$80:Q$126,MATCH($A149,lifespans_all!$A$80:$A$126,0))*INDEX(SR_mission_minutes!Q$2:Q$43,MATCH($A149,SR_mission_minutes!$A$2:$A$43)),"-")</f>
        <v>0</v>
      </c>
      <c r="R149" s="113">
        <f>IFERROR(INDEX(lifespans_all!R$80:R$126,MATCH($A149,lifespans_all!$A$80:$A$126,0))*INDEX(SR_mission_minutes!R$2:R$43,MATCH($A149,SR_mission_minutes!$A$2:$A$43)),"-")</f>
        <v>0</v>
      </c>
      <c r="S149" s="113">
        <f>IFERROR(INDEX(lifespans_all!S$80:S$126,MATCH($A149,lifespans_all!$A$80:$A$126,0))*INDEX(SR_mission_minutes!S$2:S$43,MATCH($A149,SR_mission_minutes!$A$2:$A$43)),"-")</f>
        <v>0</v>
      </c>
      <c r="T149" s="113">
        <f>IFERROR(INDEX(lifespans_all!T$80:T$126,MATCH($A149,lifespans_all!$A$80:$A$126,0))*INDEX(SR_mission_minutes!T$2:T$43,MATCH($A149,SR_mission_minutes!$A$2:$A$43)),"-")</f>
        <v>0</v>
      </c>
      <c r="U149" s="113">
        <f>IFERROR(INDEX(lifespans_all!U$80:U$126,MATCH($A149,lifespans_all!$A$80:$A$126,0))*INDEX(SR_mission_minutes!U$2:U$43,MATCH($A149,SR_mission_minutes!$A$2:$A$43)),"-")</f>
        <v>0</v>
      </c>
      <c r="V149" s="113">
        <f>IFERROR(INDEX(lifespans_all!V$80:V$126,MATCH($A149,lifespans_all!$A$80:$A$126,0))*INDEX(SR_mission_minutes!V$2:V$43,MATCH($A149,SR_mission_minutes!$A$2:$A$43)),"-")</f>
        <v>0</v>
      </c>
    </row>
    <row r="150" spans="1:22" x14ac:dyDescent="0.25">
      <c r="A150" s="35" t="s">
        <v>67</v>
      </c>
      <c r="B150" s="35" t="s">
        <v>58</v>
      </c>
      <c r="C150" s="113">
        <f>IFERROR(INDEX(lifespans_all!C$158:C$212,MATCH($A150,lifespans_all!$A$158:$A$212,0))*INDEX(SR_mission_minutes!C$2:C$43,MATCH($A150,SR_mission_minutes!$A$2:$A$43)),"-")</f>
        <v>2294</v>
      </c>
      <c r="D150" s="113">
        <f>IFERROR(INDEX(lifespans_all!D$80:D$126,MATCH($A150,lifespans_all!$A$80:$A$126,0))*INDEX(SR_mission_minutes!D$2:D$43,MATCH($A150,SR_mission_minutes!$A$2:$A$43)),"-")</f>
        <v>2294</v>
      </c>
      <c r="E150" s="113">
        <f>IFERROR(INDEX(lifespans_all!E$80:E$126,MATCH($A150,lifespans_all!$A$80:$A$126,0))*INDEX(SR_mission_minutes!E$2:E$43,MATCH($A150,SR_mission_minutes!$A$2:$A$43)),"-")</f>
        <v>2294</v>
      </c>
      <c r="F150" s="113">
        <f>IFERROR(INDEX(lifespans_all!F$80:F$126,MATCH($A150,lifespans_all!$A$80:$A$126,0))*INDEX(SR_mission_minutes!F$2:F$43,MATCH($A150,SR_mission_minutes!$A$2:$A$43)),"-")</f>
        <v>2294</v>
      </c>
      <c r="G150" s="113">
        <f>IFERROR(INDEX(lifespans_all!G$80:G$126,MATCH($A150,lifespans_all!$A$80:$A$126,0))*INDEX(SR_mission_minutes!G$2:G$43,MATCH($A150,SR_mission_minutes!$A$2:$A$43)),"-")</f>
        <v>0</v>
      </c>
      <c r="H150" s="113">
        <f>IFERROR(INDEX(lifespans_all!H$80:H$126,MATCH($A150,lifespans_all!$A$80:$A$126,0))*INDEX(SR_mission_minutes!H$2:H$43,MATCH($A150,SR_mission_minutes!$A$2:$A$43)),"-")</f>
        <v>0</v>
      </c>
      <c r="I150" s="113">
        <f>IFERROR(INDEX(lifespans_all!I$80:I$126,MATCH($A150,lifespans_all!$A$80:$A$126,0))*INDEX(SR_mission_minutes!I$2:I$43,MATCH($A150,SR_mission_minutes!$A$2:$A$43)),"-")</f>
        <v>0</v>
      </c>
      <c r="J150" s="113">
        <f>IFERROR(INDEX(lifespans_all!J$80:J$126,MATCH($A150,lifespans_all!$A$80:$A$126,0))*INDEX(SR_mission_minutes!J$2:J$43,MATCH($A150,SR_mission_minutes!$A$2:$A$43)),"-")</f>
        <v>0</v>
      </c>
      <c r="K150" s="113">
        <f>IFERROR(INDEX(lifespans_all!K$80:K$126,MATCH($A150,lifespans_all!$A$80:$A$126,0))*INDEX(SR_mission_minutes!K$2:K$43,MATCH($A150,SR_mission_minutes!$A$2:$A$43)),"-")</f>
        <v>0</v>
      </c>
      <c r="L150" s="113">
        <f>IFERROR(INDEX(lifespans_all!L$80:L$126,MATCH($A150,lifespans_all!$A$80:$A$126,0))*INDEX(SR_mission_minutes!L$2:L$43,MATCH($A150,SR_mission_minutes!$A$2:$A$43)),"-")</f>
        <v>0</v>
      </c>
      <c r="M150" s="113">
        <f>IFERROR(INDEX(lifespans_all!M$80:M$126,MATCH($A150,lifespans_all!$A$80:$A$126,0))*INDEX(SR_mission_minutes!M$2:M$43,MATCH($A150,SR_mission_minutes!$A$2:$A$43)),"-")</f>
        <v>0</v>
      </c>
      <c r="N150" s="113">
        <f>IFERROR(INDEX(lifespans_all!N$80:N$126,MATCH($A150,lifespans_all!$A$80:$A$126,0))*INDEX(SR_mission_minutes!N$2:N$43,MATCH($A150,SR_mission_minutes!$A$2:$A$43)),"-")</f>
        <v>0</v>
      </c>
      <c r="O150" s="113">
        <f>IFERROR(INDEX(lifespans_all!O$80:O$126,MATCH($A150,lifespans_all!$A$80:$A$126,0))*INDEX(SR_mission_minutes!O$2:O$43,MATCH($A150,SR_mission_minutes!$A$2:$A$43)),"-")</f>
        <v>0</v>
      </c>
      <c r="P150" s="113">
        <f>IFERROR(INDEX(lifespans_all!P$80:P$126,MATCH($A150,lifespans_all!$A$80:$A$126,0))*INDEX(SR_mission_minutes!P$2:P$43,MATCH($A150,SR_mission_minutes!$A$2:$A$43)),"-")</f>
        <v>0</v>
      </c>
      <c r="Q150" s="113">
        <f>IFERROR(INDEX(lifespans_all!Q$80:Q$126,MATCH($A150,lifespans_all!$A$80:$A$126,0))*INDEX(SR_mission_minutes!Q$2:Q$43,MATCH($A150,SR_mission_minutes!$A$2:$A$43)),"-")</f>
        <v>0</v>
      </c>
      <c r="R150" s="113">
        <f>IFERROR(INDEX(lifespans_all!R$80:R$126,MATCH($A150,lifespans_all!$A$80:$A$126,0))*INDEX(SR_mission_minutes!R$2:R$43,MATCH($A150,SR_mission_minutes!$A$2:$A$43)),"-")</f>
        <v>0</v>
      </c>
      <c r="S150" s="113">
        <f>IFERROR(INDEX(lifespans_all!S$80:S$126,MATCH($A150,lifespans_all!$A$80:$A$126,0))*INDEX(SR_mission_minutes!S$2:S$43,MATCH($A150,SR_mission_minutes!$A$2:$A$43)),"-")</f>
        <v>0</v>
      </c>
      <c r="T150" s="113">
        <f>IFERROR(INDEX(lifespans_all!T$80:T$126,MATCH($A150,lifespans_all!$A$80:$A$126,0))*INDEX(SR_mission_minutes!T$2:T$43,MATCH($A150,SR_mission_minutes!$A$2:$A$43)),"-")</f>
        <v>0</v>
      </c>
      <c r="U150" s="113">
        <f>IFERROR(INDEX(lifespans_all!U$80:U$126,MATCH($A150,lifespans_all!$A$80:$A$126,0))*INDEX(SR_mission_minutes!U$2:U$43,MATCH($A150,SR_mission_minutes!$A$2:$A$43)),"-")</f>
        <v>0</v>
      </c>
      <c r="V150" s="113">
        <f>IFERROR(INDEX(lifespans_all!V$80:V$126,MATCH($A150,lifespans_all!$A$80:$A$126,0))*INDEX(SR_mission_minutes!V$2:V$43,MATCH($A150,SR_mission_minutes!$A$2:$A$43)),"-")</f>
        <v>0</v>
      </c>
    </row>
    <row r="151" spans="1:22" x14ac:dyDescent="0.25">
      <c r="A151" s="35" t="s">
        <v>68</v>
      </c>
      <c r="B151" s="35" t="s">
        <v>57</v>
      </c>
      <c r="C151" s="113">
        <f>IFERROR(INDEX(lifespans_all!C$158:C$212,MATCH($A151,lifespans_all!$A$158:$A$212,0))*INDEX(SR_mission_minutes!C$2:C$43,MATCH($A151,SR_mission_minutes!$A$2:$A$43)),"-")</f>
        <v>66700.388888888891</v>
      </c>
      <c r="D151" s="113">
        <f>IFERROR(INDEX(lifespans_all!D$80:D$126,MATCH($A151,lifespans_all!$A$80:$A$126,0))*INDEX(SR_mission_minutes!D$2:D$43,MATCH($A151,SR_mission_minutes!$A$2:$A$43)),"-")</f>
        <v>66700.388888888891</v>
      </c>
      <c r="E151" s="113">
        <f>IFERROR(INDEX(lifespans_all!E$80:E$126,MATCH($A151,lifespans_all!$A$80:$A$126,0))*INDEX(SR_mission_minutes!E$2:E$43,MATCH($A151,SR_mission_minutes!$A$2:$A$43)),"-")</f>
        <v>66700.388888888891</v>
      </c>
      <c r="F151" s="113">
        <f>IFERROR(INDEX(lifespans_all!F$80:F$126,MATCH($A151,lifespans_all!$A$80:$A$126,0))*INDEX(SR_mission_minutes!F$2:F$43,MATCH($A151,SR_mission_minutes!$A$2:$A$43)),"-")</f>
        <v>66700.388888888891</v>
      </c>
      <c r="G151" s="113">
        <f>IFERROR(INDEX(lifespans_all!G$80:G$126,MATCH($A151,lifespans_all!$A$80:$A$126,0))*INDEX(SR_mission_minutes!G$2:G$43,MATCH($A151,SR_mission_minutes!$A$2:$A$43)),"-")</f>
        <v>66700.388888888891</v>
      </c>
      <c r="H151" s="113">
        <f>IFERROR(INDEX(lifespans_all!H$80:H$126,MATCH($A151,lifespans_all!$A$80:$A$126,0))*INDEX(SR_mission_minutes!H$2:H$43,MATCH($A151,SR_mission_minutes!$A$2:$A$43)),"-")</f>
        <v>66700.388888888891</v>
      </c>
      <c r="I151" s="113">
        <f>IFERROR(INDEX(lifespans_all!I$80:I$126,MATCH($A151,lifespans_all!$A$80:$A$126,0))*INDEX(SR_mission_minutes!I$2:I$43,MATCH($A151,SR_mission_minutes!$A$2:$A$43)),"-")</f>
        <v>0</v>
      </c>
      <c r="J151" s="113">
        <f>IFERROR(INDEX(lifespans_all!J$80:J$126,MATCH($A151,lifespans_all!$A$80:$A$126,0))*INDEX(SR_mission_minutes!J$2:J$43,MATCH($A151,SR_mission_minutes!$A$2:$A$43)),"-")</f>
        <v>0</v>
      </c>
      <c r="K151" s="113">
        <f>IFERROR(INDEX(lifespans_all!K$80:K$126,MATCH($A151,lifespans_all!$A$80:$A$126,0))*INDEX(SR_mission_minutes!K$2:K$43,MATCH($A151,SR_mission_minutes!$A$2:$A$43)),"-")</f>
        <v>0</v>
      </c>
      <c r="L151" s="113">
        <f>IFERROR(INDEX(lifespans_all!L$80:L$126,MATCH($A151,lifespans_all!$A$80:$A$126,0))*INDEX(SR_mission_minutes!L$2:L$43,MATCH($A151,SR_mission_minutes!$A$2:$A$43)),"-")</f>
        <v>0</v>
      </c>
      <c r="M151" s="113">
        <f>IFERROR(INDEX(lifespans_all!M$80:M$126,MATCH($A151,lifespans_all!$A$80:$A$126,0))*INDEX(SR_mission_minutes!M$2:M$43,MATCH($A151,SR_mission_minutes!$A$2:$A$43)),"-")</f>
        <v>0</v>
      </c>
      <c r="N151" s="113">
        <f>IFERROR(INDEX(lifespans_all!N$80:N$126,MATCH($A151,lifespans_all!$A$80:$A$126,0))*INDEX(SR_mission_minutes!N$2:N$43,MATCH($A151,SR_mission_minutes!$A$2:$A$43)),"-")</f>
        <v>0</v>
      </c>
      <c r="O151" s="113">
        <f>IFERROR(INDEX(lifespans_all!O$80:O$126,MATCH($A151,lifespans_all!$A$80:$A$126,0))*INDEX(SR_mission_minutes!O$2:O$43,MATCH($A151,SR_mission_minutes!$A$2:$A$43)),"-")</f>
        <v>0</v>
      </c>
      <c r="P151" s="113">
        <f>IFERROR(INDEX(lifespans_all!P$80:P$126,MATCH($A151,lifespans_all!$A$80:$A$126,0))*INDEX(SR_mission_minutes!P$2:P$43,MATCH($A151,SR_mission_minutes!$A$2:$A$43)),"-")</f>
        <v>0</v>
      </c>
      <c r="Q151" s="113">
        <f>IFERROR(INDEX(lifespans_all!Q$80:Q$126,MATCH($A151,lifespans_all!$A$80:$A$126,0))*INDEX(SR_mission_minutes!Q$2:Q$43,MATCH($A151,SR_mission_minutes!$A$2:$A$43)),"-")</f>
        <v>0</v>
      </c>
      <c r="R151" s="113">
        <f>IFERROR(INDEX(lifespans_all!R$80:R$126,MATCH($A151,lifespans_all!$A$80:$A$126,0))*INDEX(SR_mission_minutes!R$2:R$43,MATCH($A151,SR_mission_minutes!$A$2:$A$43)),"-")</f>
        <v>0</v>
      </c>
      <c r="S151" s="113">
        <f>IFERROR(INDEX(lifespans_all!S$80:S$126,MATCH($A151,lifespans_all!$A$80:$A$126,0))*INDEX(SR_mission_minutes!S$2:S$43,MATCH($A151,SR_mission_minutes!$A$2:$A$43)),"-")</f>
        <v>0</v>
      </c>
      <c r="T151" s="113">
        <f>IFERROR(INDEX(lifespans_all!T$80:T$126,MATCH($A151,lifespans_all!$A$80:$A$126,0))*INDEX(SR_mission_minutes!T$2:T$43,MATCH($A151,SR_mission_minutes!$A$2:$A$43)),"-")</f>
        <v>0</v>
      </c>
      <c r="U151" s="113">
        <f>IFERROR(INDEX(lifespans_all!U$80:U$126,MATCH($A151,lifespans_all!$A$80:$A$126,0))*INDEX(SR_mission_minutes!U$2:U$43,MATCH($A151,SR_mission_minutes!$A$2:$A$43)),"-")</f>
        <v>0</v>
      </c>
      <c r="V151" s="113">
        <f>IFERROR(INDEX(lifespans_all!V$80:V$126,MATCH($A151,lifespans_all!$A$80:$A$126,0))*INDEX(SR_mission_minutes!V$2:V$43,MATCH($A151,SR_mission_minutes!$A$2:$A$43)),"-")</f>
        <v>0</v>
      </c>
    </row>
    <row r="152" spans="1:22" x14ac:dyDescent="0.25">
      <c r="A152" s="35" t="s">
        <v>34</v>
      </c>
      <c r="B152" s="35" t="s">
        <v>64</v>
      </c>
      <c r="C152" s="113" t="str">
        <f>IFERROR(INDEX(lifespans_all!C$158:C$212,MATCH($A152,lifespans_all!$A$158:$A$212,0))*INDEX(SR_mission_minutes!C$2:C$43,MATCH($A152,SR_mission_minutes!$A$2:$A$43)),"-")</f>
        <v>-</v>
      </c>
      <c r="D152" s="113" t="str">
        <f>IFERROR(INDEX(lifespans_all!D$80:D$126,MATCH($A152,lifespans_all!$A$80:$A$126,0))*INDEX(SR_mission_minutes!D$2:D$43,MATCH($A152,SR_mission_minutes!$A$2:$A$43)),"-")</f>
        <v>-</v>
      </c>
      <c r="E152" s="113" t="str">
        <f>IFERROR(INDEX(lifespans_all!E$80:E$126,MATCH($A152,lifespans_all!$A$80:$A$126,0))*INDEX(SR_mission_minutes!E$2:E$43,MATCH($A152,SR_mission_minutes!$A$2:$A$43)),"-")</f>
        <v>-</v>
      </c>
      <c r="F152" s="113" t="str">
        <f>IFERROR(INDEX(lifespans_all!F$80:F$126,MATCH($A152,lifespans_all!$A$80:$A$126,0))*INDEX(SR_mission_minutes!F$2:F$43,MATCH($A152,SR_mission_minutes!$A$2:$A$43)),"-")</f>
        <v>-</v>
      </c>
      <c r="G152" s="113" t="str">
        <f>IFERROR(INDEX(lifespans_all!G$80:G$126,MATCH($A152,lifespans_all!$A$80:$A$126,0))*INDEX(SR_mission_minutes!G$2:G$43,MATCH($A152,SR_mission_minutes!$A$2:$A$43)),"-")</f>
        <v>-</v>
      </c>
      <c r="H152" s="113" t="str">
        <f>IFERROR(INDEX(lifespans_all!H$80:H$126,MATCH($A152,lifespans_all!$A$80:$A$126,0))*INDEX(SR_mission_minutes!H$2:H$43,MATCH($A152,SR_mission_minutes!$A$2:$A$43)),"-")</f>
        <v>-</v>
      </c>
      <c r="I152" s="113" t="str">
        <f>IFERROR(INDEX(lifespans_all!I$80:I$126,MATCH($A152,lifespans_all!$A$80:$A$126,0))*INDEX(SR_mission_minutes!I$2:I$43,MATCH($A152,SR_mission_minutes!$A$2:$A$43)),"-")</f>
        <v>-</v>
      </c>
      <c r="J152" s="113" t="str">
        <f>IFERROR(INDEX(lifespans_all!J$80:J$126,MATCH($A152,lifespans_all!$A$80:$A$126,0))*INDEX(SR_mission_minutes!J$2:J$43,MATCH($A152,SR_mission_minutes!$A$2:$A$43)),"-")</f>
        <v>-</v>
      </c>
      <c r="K152" s="113" t="str">
        <f>IFERROR(INDEX(lifespans_all!K$80:K$126,MATCH($A152,lifespans_all!$A$80:$A$126,0))*INDEX(SR_mission_minutes!K$2:K$43,MATCH($A152,SR_mission_minutes!$A$2:$A$43)),"-")</f>
        <v>-</v>
      </c>
      <c r="L152" s="113" t="str">
        <f>IFERROR(INDEX(lifespans_all!L$80:L$126,MATCH($A152,lifespans_all!$A$80:$A$126,0))*INDEX(SR_mission_minutes!L$2:L$43,MATCH($A152,SR_mission_minutes!$A$2:$A$43)),"-")</f>
        <v>-</v>
      </c>
      <c r="M152" s="113" t="str">
        <f>IFERROR(INDEX(lifespans_all!M$80:M$126,MATCH($A152,lifespans_all!$A$80:$A$126,0))*INDEX(SR_mission_minutes!M$2:M$43,MATCH($A152,SR_mission_minutes!$A$2:$A$43)),"-")</f>
        <v>-</v>
      </c>
      <c r="N152" s="113" t="str">
        <f>IFERROR(INDEX(lifespans_all!N$80:N$126,MATCH($A152,lifespans_all!$A$80:$A$126,0))*INDEX(SR_mission_minutes!N$2:N$43,MATCH($A152,SR_mission_minutes!$A$2:$A$43)),"-")</f>
        <v>-</v>
      </c>
      <c r="O152" s="113" t="str">
        <f>IFERROR(INDEX(lifespans_all!O$80:O$126,MATCH($A152,lifespans_all!$A$80:$A$126,0))*INDEX(SR_mission_minutes!O$2:O$43,MATCH($A152,SR_mission_minutes!$A$2:$A$43)),"-")</f>
        <v>-</v>
      </c>
      <c r="P152" s="113" t="str">
        <f>IFERROR(INDEX(lifespans_all!P$80:P$126,MATCH($A152,lifespans_all!$A$80:$A$126,0))*INDEX(SR_mission_minutes!P$2:P$43,MATCH($A152,SR_mission_minutes!$A$2:$A$43)),"-")</f>
        <v>-</v>
      </c>
      <c r="Q152" s="113" t="str">
        <f>IFERROR(INDEX(lifespans_all!Q$80:Q$126,MATCH($A152,lifespans_all!$A$80:$A$126,0))*INDEX(SR_mission_minutes!Q$2:Q$43,MATCH($A152,SR_mission_minutes!$A$2:$A$43)),"-")</f>
        <v>-</v>
      </c>
      <c r="R152" s="113" t="str">
        <f>IFERROR(INDEX(lifespans_all!R$80:R$126,MATCH($A152,lifespans_all!$A$80:$A$126,0))*INDEX(SR_mission_minutes!R$2:R$43,MATCH($A152,SR_mission_minutes!$A$2:$A$43)),"-")</f>
        <v>-</v>
      </c>
      <c r="S152" s="113" t="str">
        <f>IFERROR(INDEX(lifespans_all!S$80:S$126,MATCH($A152,lifespans_all!$A$80:$A$126,0))*INDEX(SR_mission_minutes!S$2:S$43,MATCH($A152,SR_mission_minutes!$A$2:$A$43)),"-")</f>
        <v>-</v>
      </c>
      <c r="T152" s="113" t="str">
        <f>IFERROR(INDEX(lifespans_all!T$80:T$126,MATCH($A152,lifespans_all!$A$80:$A$126,0))*INDEX(SR_mission_minutes!T$2:T$43,MATCH($A152,SR_mission_minutes!$A$2:$A$43)),"-")</f>
        <v>-</v>
      </c>
      <c r="U152" s="113" t="str">
        <f>IFERROR(INDEX(lifespans_all!U$80:U$126,MATCH($A152,lifespans_all!$A$80:$A$126,0))*INDEX(SR_mission_minutes!U$2:U$43,MATCH($A152,SR_mission_minutes!$A$2:$A$43)),"-")</f>
        <v>-</v>
      </c>
      <c r="V152" s="113" t="str">
        <f>IFERROR(INDEX(lifespans_all!V$80:V$126,MATCH($A152,lifespans_all!$A$80:$A$126,0))*INDEX(SR_mission_minutes!V$2:V$43,MATCH($A152,SR_mission_minutes!$A$2:$A$43)),"-")</f>
        <v>-</v>
      </c>
    </row>
    <row r="153" spans="1:22" x14ac:dyDescent="0.25">
      <c r="A153" s="35" t="s">
        <v>71</v>
      </c>
      <c r="B153" s="35" t="s">
        <v>58</v>
      </c>
      <c r="C153" s="113">
        <f>IFERROR(INDEX(lifespans_all!C$158:C$212,MATCH($A153,lifespans_all!$A$158:$A$212,0))*INDEX(SR_mission_minutes!C$2:C$43,MATCH($A153,SR_mission_minutes!$A$2:$A$43)),"-")</f>
        <v>2294</v>
      </c>
      <c r="D153" s="113">
        <f>IFERROR(INDEX(lifespans_all!D$80:D$126,MATCH($A153,lifespans_all!$A$80:$A$126,0))*INDEX(SR_mission_minutes!D$2:D$43,MATCH($A153,SR_mission_minutes!$A$2:$A$43)),"-")</f>
        <v>2294</v>
      </c>
      <c r="E153" s="113">
        <f>IFERROR(INDEX(lifespans_all!E$80:E$126,MATCH($A153,lifespans_all!$A$80:$A$126,0))*INDEX(SR_mission_minutes!E$2:E$43,MATCH($A153,SR_mission_minutes!$A$2:$A$43)),"-")</f>
        <v>2294</v>
      </c>
      <c r="F153" s="113">
        <f>IFERROR(INDEX(lifespans_all!F$80:F$126,MATCH($A153,lifespans_all!$A$80:$A$126,0))*INDEX(SR_mission_minutes!F$2:F$43,MATCH($A153,SR_mission_minutes!$A$2:$A$43)),"-")</f>
        <v>2294</v>
      </c>
      <c r="G153" s="113">
        <f>IFERROR(INDEX(lifespans_all!G$80:G$126,MATCH($A153,lifespans_all!$A$80:$A$126,0))*INDEX(SR_mission_minutes!G$2:G$43,MATCH($A153,SR_mission_minutes!$A$2:$A$43)),"-")</f>
        <v>2294</v>
      </c>
      <c r="H153" s="113">
        <f>IFERROR(INDEX(lifespans_all!H$80:H$126,MATCH($A153,lifespans_all!$A$80:$A$126,0))*INDEX(SR_mission_minutes!H$2:H$43,MATCH($A153,SR_mission_minutes!$A$2:$A$43)),"-")</f>
        <v>2294</v>
      </c>
      <c r="I153" s="113">
        <f>IFERROR(INDEX(lifespans_all!I$80:I$126,MATCH($A153,lifespans_all!$A$80:$A$126,0))*INDEX(SR_mission_minutes!I$2:I$43,MATCH($A153,SR_mission_minutes!$A$2:$A$43)),"-")</f>
        <v>2294</v>
      </c>
      <c r="J153" s="113">
        <f>IFERROR(INDEX(lifespans_all!J$80:J$126,MATCH($A153,lifespans_all!$A$80:$A$126,0))*INDEX(SR_mission_minutes!J$2:J$43,MATCH($A153,SR_mission_minutes!$A$2:$A$43)),"-")</f>
        <v>2294</v>
      </c>
      <c r="K153" s="113">
        <f>IFERROR(INDEX(lifespans_all!K$80:K$126,MATCH($A153,lifespans_all!$A$80:$A$126,0))*INDEX(SR_mission_minutes!K$2:K$43,MATCH($A153,SR_mission_minutes!$A$2:$A$43)),"-")</f>
        <v>2294</v>
      </c>
      <c r="L153" s="113">
        <f>IFERROR(INDEX(lifespans_all!L$80:L$126,MATCH($A153,lifespans_all!$A$80:$A$126,0))*INDEX(SR_mission_minutes!L$2:L$43,MATCH($A153,SR_mission_minutes!$A$2:$A$43)),"-")</f>
        <v>2294</v>
      </c>
      <c r="M153" s="113">
        <f>IFERROR(INDEX(lifespans_all!M$80:M$126,MATCH($A153,lifespans_all!$A$80:$A$126,0))*INDEX(SR_mission_minutes!M$2:M$43,MATCH($A153,SR_mission_minutes!$A$2:$A$43)),"-")</f>
        <v>2294</v>
      </c>
      <c r="N153" s="113">
        <f>IFERROR(INDEX(lifespans_all!N$80:N$126,MATCH($A153,lifespans_all!$A$80:$A$126,0))*INDEX(SR_mission_minutes!N$2:N$43,MATCH($A153,SR_mission_minutes!$A$2:$A$43)),"-")</f>
        <v>2294</v>
      </c>
      <c r="O153" s="113">
        <f>IFERROR(INDEX(lifespans_all!O$80:O$126,MATCH($A153,lifespans_all!$A$80:$A$126,0))*INDEX(SR_mission_minutes!O$2:O$43,MATCH($A153,SR_mission_minutes!$A$2:$A$43)),"-")</f>
        <v>2294</v>
      </c>
      <c r="P153" s="113">
        <f>IFERROR(INDEX(lifespans_all!P$80:P$126,MATCH($A153,lifespans_all!$A$80:$A$126,0))*INDEX(SR_mission_minutes!P$2:P$43,MATCH($A153,SR_mission_minutes!$A$2:$A$43)),"-")</f>
        <v>2294</v>
      </c>
      <c r="Q153" s="113">
        <f>IFERROR(INDEX(lifespans_all!Q$80:Q$126,MATCH($A153,lifespans_all!$A$80:$A$126,0))*INDEX(SR_mission_minutes!Q$2:Q$43,MATCH($A153,SR_mission_minutes!$A$2:$A$43)),"-")</f>
        <v>2294</v>
      </c>
      <c r="R153" s="113">
        <f>IFERROR(INDEX(lifespans_all!R$80:R$126,MATCH($A153,lifespans_all!$A$80:$A$126,0))*INDEX(SR_mission_minutes!R$2:R$43,MATCH($A153,SR_mission_minutes!$A$2:$A$43)),"-")</f>
        <v>2294</v>
      </c>
      <c r="S153" s="113">
        <f>IFERROR(INDEX(lifespans_all!S$80:S$126,MATCH($A153,lifespans_all!$A$80:$A$126,0))*INDEX(SR_mission_minutes!S$2:S$43,MATCH($A153,SR_mission_minutes!$A$2:$A$43)),"-")</f>
        <v>2294</v>
      </c>
      <c r="T153" s="113">
        <f>IFERROR(INDEX(lifespans_all!T$80:T$126,MATCH($A153,lifespans_all!$A$80:$A$126,0))*INDEX(SR_mission_minutes!T$2:T$43,MATCH($A153,SR_mission_minutes!$A$2:$A$43)),"-")</f>
        <v>2294</v>
      </c>
      <c r="U153" s="113">
        <f>IFERROR(INDEX(lifespans_all!U$80:U$126,MATCH($A153,lifespans_all!$A$80:$A$126,0))*INDEX(SR_mission_minutes!U$2:U$43,MATCH($A153,SR_mission_minutes!$A$2:$A$43)),"-")</f>
        <v>2294</v>
      </c>
      <c r="V153" s="113">
        <f>IFERROR(INDEX(lifespans_all!V$80:V$126,MATCH($A153,lifespans_all!$A$80:$A$126,0))*INDEX(SR_mission_minutes!V$2:V$43,MATCH($A153,SR_mission_minutes!$A$2:$A$43)),"-")</f>
        <v>2294</v>
      </c>
    </row>
    <row r="154" spans="1:22" x14ac:dyDescent="0.25">
      <c r="A154" s="35" t="s">
        <v>72</v>
      </c>
      <c r="B154" s="35" t="s">
        <v>59</v>
      </c>
      <c r="C154" s="113">
        <f>IFERROR(INDEX(lifespans_all!C$158:C$212,MATCH($A154,lifespans_all!$A$158:$A$212,0))*INDEX(SR_mission_minutes!C$2:C$43,MATCH($A154,SR_mission_minutes!$A$2:$A$43)),"-")</f>
        <v>114879</v>
      </c>
      <c r="D154" s="113">
        <f>IFERROR(INDEX(lifespans_all!D$80:D$126,MATCH($A154,lifespans_all!$A$80:$A$126,0))*INDEX(SR_mission_minutes!D$2:D$43,MATCH($A154,SR_mission_minutes!$A$2:$A$43)),"-")</f>
        <v>114879</v>
      </c>
      <c r="E154" s="113">
        <f>IFERROR(INDEX(lifespans_all!E$80:E$126,MATCH($A154,lifespans_all!$A$80:$A$126,0))*INDEX(SR_mission_minutes!E$2:E$43,MATCH($A154,SR_mission_minutes!$A$2:$A$43)),"-")</f>
        <v>114879</v>
      </c>
      <c r="F154" s="113">
        <f>IFERROR(INDEX(lifespans_all!F$80:F$126,MATCH($A154,lifespans_all!$A$80:$A$126,0))*INDEX(SR_mission_minutes!F$2:F$43,MATCH($A154,SR_mission_minutes!$A$2:$A$43)),"-")</f>
        <v>114879</v>
      </c>
      <c r="G154" s="113">
        <f>IFERROR(INDEX(lifespans_all!G$80:G$126,MATCH($A154,lifespans_all!$A$80:$A$126,0))*INDEX(SR_mission_minutes!G$2:G$43,MATCH($A154,SR_mission_minutes!$A$2:$A$43)),"-")</f>
        <v>114879</v>
      </c>
      <c r="H154" s="113">
        <f>IFERROR(INDEX(lifespans_all!H$80:H$126,MATCH($A154,lifespans_all!$A$80:$A$126,0))*INDEX(SR_mission_minutes!H$2:H$43,MATCH($A154,SR_mission_minutes!$A$2:$A$43)),"-")</f>
        <v>114879</v>
      </c>
      <c r="I154" s="113">
        <f>IFERROR(INDEX(lifespans_all!I$80:I$126,MATCH($A154,lifespans_all!$A$80:$A$126,0))*INDEX(SR_mission_minutes!I$2:I$43,MATCH($A154,SR_mission_minutes!$A$2:$A$43)),"-")</f>
        <v>114879</v>
      </c>
      <c r="J154" s="113">
        <f>IFERROR(INDEX(lifespans_all!J$80:J$126,MATCH($A154,lifespans_all!$A$80:$A$126,0))*INDEX(SR_mission_minutes!J$2:J$43,MATCH($A154,SR_mission_minutes!$A$2:$A$43)),"-")</f>
        <v>114879</v>
      </c>
      <c r="K154" s="113">
        <f>IFERROR(INDEX(lifespans_all!K$80:K$126,MATCH($A154,lifespans_all!$A$80:$A$126,0))*INDEX(SR_mission_minutes!K$2:K$43,MATCH($A154,SR_mission_minutes!$A$2:$A$43)),"-")</f>
        <v>114879</v>
      </c>
      <c r="L154" s="113">
        <f>IFERROR(INDEX(lifespans_all!L$80:L$126,MATCH($A154,lifespans_all!$A$80:$A$126,0))*INDEX(SR_mission_minutes!L$2:L$43,MATCH($A154,SR_mission_minutes!$A$2:$A$43)),"-")</f>
        <v>114879</v>
      </c>
      <c r="M154" s="113">
        <f>IFERROR(INDEX(lifespans_all!M$80:M$126,MATCH($A154,lifespans_all!$A$80:$A$126,0))*INDEX(SR_mission_minutes!M$2:M$43,MATCH($A154,SR_mission_minutes!$A$2:$A$43)),"-")</f>
        <v>114879</v>
      </c>
      <c r="N154" s="113">
        <f>IFERROR(INDEX(lifespans_all!N$80:N$126,MATCH($A154,lifespans_all!$A$80:$A$126,0))*INDEX(SR_mission_minutes!N$2:N$43,MATCH($A154,SR_mission_minutes!$A$2:$A$43)),"-")</f>
        <v>114879</v>
      </c>
      <c r="O154" s="113">
        <f>IFERROR(INDEX(lifespans_all!O$80:O$126,MATCH($A154,lifespans_all!$A$80:$A$126,0))*INDEX(SR_mission_minutes!O$2:O$43,MATCH($A154,SR_mission_minutes!$A$2:$A$43)),"-")</f>
        <v>114879</v>
      </c>
      <c r="P154" s="113">
        <f>IFERROR(INDEX(lifespans_all!P$80:P$126,MATCH($A154,lifespans_all!$A$80:$A$126,0))*INDEX(SR_mission_minutes!P$2:P$43,MATCH($A154,SR_mission_minutes!$A$2:$A$43)),"-")</f>
        <v>114879</v>
      </c>
      <c r="Q154" s="113">
        <f>IFERROR(INDEX(lifespans_all!Q$80:Q$126,MATCH($A154,lifespans_all!$A$80:$A$126,0))*INDEX(SR_mission_minutes!Q$2:Q$43,MATCH($A154,SR_mission_minutes!$A$2:$A$43)),"-")</f>
        <v>114879</v>
      </c>
      <c r="R154" s="113">
        <f>IFERROR(INDEX(lifespans_all!R$80:R$126,MATCH($A154,lifespans_all!$A$80:$A$126,0))*INDEX(SR_mission_minutes!R$2:R$43,MATCH($A154,SR_mission_minutes!$A$2:$A$43)),"-")</f>
        <v>114879</v>
      </c>
      <c r="S154" s="113">
        <f>IFERROR(INDEX(lifespans_all!S$80:S$126,MATCH($A154,lifespans_all!$A$80:$A$126,0))*INDEX(SR_mission_minutes!S$2:S$43,MATCH($A154,SR_mission_minutes!$A$2:$A$43)),"-")</f>
        <v>114879</v>
      </c>
      <c r="T154" s="113">
        <f>IFERROR(INDEX(lifespans_all!T$80:T$126,MATCH($A154,lifespans_all!$A$80:$A$126,0))*INDEX(SR_mission_minutes!T$2:T$43,MATCH($A154,SR_mission_minutes!$A$2:$A$43)),"-")</f>
        <v>114879</v>
      </c>
      <c r="U154" s="113">
        <f>IFERROR(INDEX(lifespans_all!U$80:U$126,MATCH($A154,lifespans_all!$A$80:$A$126,0))*INDEX(SR_mission_minutes!U$2:U$43,MATCH($A154,SR_mission_minutes!$A$2:$A$43)),"-")</f>
        <v>114879</v>
      </c>
      <c r="V154" s="113">
        <f>IFERROR(INDEX(lifespans_all!V$80:V$126,MATCH($A154,lifespans_all!$A$80:$A$126,0))*INDEX(SR_mission_minutes!V$2:V$43,MATCH($A154,SR_mission_minutes!$A$2:$A$43)),"-")</f>
        <v>114879</v>
      </c>
    </row>
    <row r="155" spans="1:22" x14ac:dyDescent="0.25">
      <c r="A155" s="35" t="s">
        <v>35</v>
      </c>
      <c r="B155" s="35" t="s">
        <v>57</v>
      </c>
      <c r="C155" s="113">
        <f>IFERROR(INDEX(lifespans_all!C$158:C$212,MATCH($A155,lifespans_all!$A$158:$A$212,0))*INDEX(SR_mission_minutes!C$2:C$43,MATCH($A155,SR_mission_minutes!$A$2:$A$43)),"-")</f>
        <v>66700.388888888891</v>
      </c>
      <c r="D155" s="113">
        <f>IFERROR(INDEX(lifespans_all!D$80:D$126,MATCH($A155,lifespans_all!$A$80:$A$126,0))*INDEX(SR_mission_minutes!D$2:D$43,MATCH($A155,SR_mission_minutes!$A$2:$A$43)),"-")</f>
        <v>66700.388888888891</v>
      </c>
      <c r="E155" s="113">
        <f>IFERROR(INDEX(lifespans_all!E$80:E$126,MATCH($A155,lifespans_all!$A$80:$A$126,0))*INDEX(SR_mission_minutes!E$2:E$43,MATCH($A155,SR_mission_minutes!$A$2:$A$43)),"-")</f>
        <v>66700.388888888891</v>
      </c>
      <c r="F155" s="113">
        <f>IFERROR(INDEX(lifespans_all!F$80:F$126,MATCH($A155,lifespans_all!$A$80:$A$126,0))*INDEX(SR_mission_minutes!F$2:F$43,MATCH($A155,SR_mission_minutes!$A$2:$A$43)),"-")</f>
        <v>66700.388888888891</v>
      </c>
      <c r="G155" s="113">
        <f>IFERROR(INDEX(lifespans_all!G$80:G$126,MATCH($A155,lifespans_all!$A$80:$A$126,0))*INDEX(SR_mission_minutes!G$2:G$43,MATCH($A155,SR_mission_minutes!$A$2:$A$43)),"-")</f>
        <v>66700.388888888891</v>
      </c>
      <c r="H155" s="113">
        <f>IFERROR(INDEX(lifespans_all!H$80:H$126,MATCH($A155,lifespans_all!$A$80:$A$126,0))*INDEX(SR_mission_minutes!H$2:H$43,MATCH($A155,SR_mission_minutes!$A$2:$A$43)),"-")</f>
        <v>66700.388888888891</v>
      </c>
      <c r="I155" s="113">
        <f>IFERROR(INDEX(lifespans_all!I$80:I$126,MATCH($A155,lifespans_all!$A$80:$A$126,0))*INDEX(SR_mission_minutes!I$2:I$43,MATCH($A155,SR_mission_minutes!$A$2:$A$43)),"-")</f>
        <v>66700.388888888891</v>
      </c>
      <c r="J155" s="113">
        <f>IFERROR(INDEX(lifespans_all!J$80:J$126,MATCH($A155,lifespans_all!$A$80:$A$126,0))*INDEX(SR_mission_minutes!J$2:J$43,MATCH($A155,SR_mission_minutes!$A$2:$A$43)),"-")</f>
        <v>0</v>
      </c>
      <c r="K155" s="113">
        <f>IFERROR(INDEX(lifespans_all!K$80:K$126,MATCH($A155,lifespans_all!$A$80:$A$126,0))*INDEX(SR_mission_minutes!K$2:K$43,MATCH($A155,SR_mission_minutes!$A$2:$A$43)),"-")</f>
        <v>0</v>
      </c>
      <c r="L155" s="113">
        <f>IFERROR(INDEX(lifespans_all!L$80:L$126,MATCH($A155,lifespans_all!$A$80:$A$126,0))*INDEX(SR_mission_minutes!L$2:L$43,MATCH($A155,SR_mission_minutes!$A$2:$A$43)),"-")</f>
        <v>0</v>
      </c>
      <c r="M155" s="113">
        <f>IFERROR(INDEX(lifespans_all!M$80:M$126,MATCH($A155,lifespans_all!$A$80:$A$126,0))*INDEX(SR_mission_minutes!M$2:M$43,MATCH($A155,SR_mission_minutes!$A$2:$A$43)),"-")</f>
        <v>0</v>
      </c>
      <c r="N155" s="113">
        <f>IFERROR(INDEX(lifespans_all!N$80:N$126,MATCH($A155,lifespans_all!$A$80:$A$126,0))*INDEX(SR_mission_minutes!N$2:N$43,MATCH($A155,SR_mission_minutes!$A$2:$A$43)),"-")</f>
        <v>0</v>
      </c>
      <c r="O155" s="113">
        <f>IFERROR(INDEX(lifespans_all!O$80:O$126,MATCH($A155,lifespans_all!$A$80:$A$126,0))*INDEX(SR_mission_minutes!O$2:O$43,MATCH($A155,SR_mission_minutes!$A$2:$A$43)),"-")</f>
        <v>0</v>
      </c>
      <c r="P155" s="113">
        <f>IFERROR(INDEX(lifespans_all!P$80:P$126,MATCH($A155,lifespans_all!$A$80:$A$126,0))*INDEX(SR_mission_minutes!P$2:P$43,MATCH($A155,SR_mission_minutes!$A$2:$A$43)),"-")</f>
        <v>0</v>
      </c>
      <c r="Q155" s="113">
        <f>IFERROR(INDEX(lifespans_all!Q$80:Q$126,MATCH($A155,lifespans_all!$A$80:$A$126,0))*INDEX(SR_mission_minutes!Q$2:Q$43,MATCH($A155,SR_mission_minutes!$A$2:$A$43)),"-")</f>
        <v>0</v>
      </c>
      <c r="R155" s="113">
        <f>IFERROR(INDEX(lifespans_all!R$80:R$126,MATCH($A155,lifespans_all!$A$80:$A$126,0))*INDEX(SR_mission_minutes!R$2:R$43,MATCH($A155,SR_mission_minutes!$A$2:$A$43)),"-")</f>
        <v>0</v>
      </c>
      <c r="S155" s="113">
        <f>IFERROR(INDEX(lifespans_all!S$80:S$126,MATCH($A155,lifespans_all!$A$80:$A$126,0))*INDEX(SR_mission_minutes!S$2:S$43,MATCH($A155,SR_mission_minutes!$A$2:$A$43)),"-")</f>
        <v>0</v>
      </c>
      <c r="T155" s="113">
        <f>IFERROR(INDEX(lifespans_all!T$80:T$126,MATCH($A155,lifespans_all!$A$80:$A$126,0))*INDEX(SR_mission_minutes!T$2:T$43,MATCH($A155,SR_mission_minutes!$A$2:$A$43)),"-")</f>
        <v>0</v>
      </c>
      <c r="U155" s="113">
        <f>IFERROR(INDEX(lifespans_all!U$80:U$126,MATCH($A155,lifespans_all!$A$80:$A$126,0))*INDEX(SR_mission_minutes!U$2:U$43,MATCH($A155,SR_mission_minutes!$A$2:$A$43)),"-")</f>
        <v>0</v>
      </c>
      <c r="V155" s="113">
        <f>IFERROR(INDEX(lifespans_all!V$80:V$126,MATCH($A155,lifespans_all!$A$80:$A$126,0))*INDEX(SR_mission_minutes!V$2:V$43,MATCH($A155,SR_mission_minutes!$A$2:$A$43)),"-")</f>
        <v>0</v>
      </c>
    </row>
    <row r="156" spans="1:22" x14ac:dyDescent="0.25">
      <c r="A156" s="35" t="s">
        <v>36</v>
      </c>
      <c r="B156" s="35" t="s">
        <v>57</v>
      </c>
      <c r="C156" s="113">
        <f>IFERROR(INDEX(lifespans_all!C$158:C$212,MATCH($A156,lifespans_all!$A$158:$A$212,0))*INDEX(SR_mission_minutes!C$2:C$43,MATCH($A156,SR_mission_minutes!$A$2:$A$43)),"-")</f>
        <v>66700.388888888891</v>
      </c>
      <c r="D156" s="113">
        <f>IFERROR(INDEX(lifespans_all!D$80:D$126,MATCH($A156,lifespans_all!$A$80:$A$126,0))*INDEX(SR_mission_minutes!D$2:D$43,MATCH($A156,SR_mission_minutes!$A$2:$A$43)),"-")</f>
        <v>66700.388888888891</v>
      </c>
      <c r="E156" s="113">
        <f>IFERROR(INDEX(lifespans_all!E$80:E$126,MATCH($A156,lifespans_all!$A$80:$A$126,0))*INDEX(SR_mission_minutes!E$2:E$43,MATCH($A156,SR_mission_minutes!$A$2:$A$43)),"-")</f>
        <v>66700.388888888891</v>
      </c>
      <c r="F156" s="113">
        <f>IFERROR(INDEX(lifespans_all!F$80:F$126,MATCH($A156,lifespans_all!$A$80:$A$126,0))*INDEX(SR_mission_minutes!F$2:F$43,MATCH($A156,SR_mission_minutes!$A$2:$A$43)),"-")</f>
        <v>66700.388888888891</v>
      </c>
      <c r="G156" s="113">
        <f>IFERROR(INDEX(lifespans_all!G$80:G$126,MATCH($A156,lifespans_all!$A$80:$A$126,0))*INDEX(SR_mission_minutes!G$2:G$43,MATCH($A156,SR_mission_minutes!$A$2:$A$43)),"-")</f>
        <v>66700.388888888891</v>
      </c>
      <c r="H156" s="113">
        <f>IFERROR(INDEX(lifespans_all!H$80:H$126,MATCH($A156,lifespans_all!$A$80:$A$126,0))*INDEX(SR_mission_minutes!H$2:H$43,MATCH($A156,SR_mission_minutes!$A$2:$A$43)),"-")</f>
        <v>66700.388888888891</v>
      </c>
      <c r="I156" s="113">
        <f>IFERROR(INDEX(lifespans_all!I$80:I$126,MATCH($A156,lifespans_all!$A$80:$A$126,0))*INDEX(SR_mission_minutes!I$2:I$43,MATCH($A156,SR_mission_minutes!$A$2:$A$43)),"-")</f>
        <v>66700.388888888891</v>
      </c>
      <c r="J156" s="113">
        <f>IFERROR(INDEX(lifespans_all!J$80:J$126,MATCH($A156,lifespans_all!$A$80:$A$126,0))*INDEX(SR_mission_minutes!J$2:J$43,MATCH($A156,SR_mission_minutes!$A$2:$A$43)),"-")</f>
        <v>66700.388888888891</v>
      </c>
      <c r="K156" s="113">
        <f>IFERROR(INDEX(lifespans_all!K$80:K$126,MATCH($A156,lifespans_all!$A$80:$A$126,0))*INDEX(SR_mission_minutes!K$2:K$43,MATCH($A156,SR_mission_minutes!$A$2:$A$43)),"-")</f>
        <v>66700.388888888891</v>
      </c>
      <c r="L156" s="113">
        <f>IFERROR(INDEX(lifespans_all!L$80:L$126,MATCH($A156,lifespans_all!$A$80:$A$126,0))*INDEX(SR_mission_minutes!L$2:L$43,MATCH($A156,SR_mission_minutes!$A$2:$A$43)),"-")</f>
        <v>66700.388888888891</v>
      </c>
      <c r="M156" s="113">
        <f>IFERROR(INDEX(lifespans_all!M$80:M$126,MATCH($A156,lifespans_all!$A$80:$A$126,0))*INDEX(SR_mission_minutes!M$2:M$43,MATCH($A156,SR_mission_minutes!$A$2:$A$43)),"-")</f>
        <v>66700.388888888891</v>
      </c>
      <c r="N156" s="113">
        <f>IFERROR(INDEX(lifespans_all!N$80:N$126,MATCH($A156,lifespans_all!$A$80:$A$126,0))*INDEX(SR_mission_minutes!N$2:N$43,MATCH($A156,SR_mission_minutes!$A$2:$A$43)),"-")</f>
        <v>66700.388888888891</v>
      </c>
      <c r="O156" s="113">
        <f>IFERROR(INDEX(lifespans_all!O$80:O$126,MATCH($A156,lifespans_all!$A$80:$A$126,0))*INDEX(SR_mission_minutes!O$2:O$43,MATCH($A156,SR_mission_minutes!$A$2:$A$43)),"-")</f>
        <v>66700.388888888891</v>
      </c>
      <c r="P156" s="113">
        <f>IFERROR(INDEX(lifespans_all!P$80:P$126,MATCH($A156,lifespans_all!$A$80:$A$126,0))*INDEX(SR_mission_minutes!P$2:P$43,MATCH($A156,SR_mission_minutes!$A$2:$A$43)),"-")</f>
        <v>66700.388888888891</v>
      </c>
      <c r="Q156" s="113">
        <f>IFERROR(INDEX(lifespans_all!Q$80:Q$126,MATCH($A156,lifespans_all!$A$80:$A$126,0))*INDEX(SR_mission_minutes!Q$2:Q$43,MATCH($A156,SR_mission_minutes!$A$2:$A$43)),"-")</f>
        <v>66700.388888888891</v>
      </c>
      <c r="R156" s="113">
        <f>IFERROR(INDEX(lifespans_all!R$80:R$126,MATCH($A156,lifespans_all!$A$80:$A$126,0))*INDEX(SR_mission_minutes!R$2:R$43,MATCH($A156,SR_mission_minutes!$A$2:$A$43)),"-")</f>
        <v>66700.388888888891</v>
      </c>
      <c r="S156" s="113">
        <f>IFERROR(INDEX(lifespans_all!S$80:S$126,MATCH($A156,lifespans_all!$A$80:$A$126,0))*INDEX(SR_mission_minutes!S$2:S$43,MATCH($A156,SR_mission_minutes!$A$2:$A$43)),"-")</f>
        <v>66700.388888888891</v>
      </c>
      <c r="T156" s="113">
        <f>IFERROR(INDEX(lifespans_all!T$80:T$126,MATCH($A156,lifespans_all!$A$80:$A$126,0))*INDEX(SR_mission_minutes!T$2:T$43,MATCH($A156,SR_mission_minutes!$A$2:$A$43)),"-")</f>
        <v>66700.388888888891</v>
      </c>
      <c r="U156" s="113">
        <f>IFERROR(INDEX(lifespans_all!U$80:U$126,MATCH($A156,lifespans_all!$A$80:$A$126,0))*INDEX(SR_mission_minutes!U$2:U$43,MATCH($A156,SR_mission_minutes!$A$2:$A$43)),"-")</f>
        <v>66700.388888888891</v>
      </c>
      <c r="V156" s="113">
        <f>IFERROR(INDEX(lifespans_all!V$80:V$126,MATCH($A156,lifespans_all!$A$80:$A$126,0))*INDEX(SR_mission_minutes!V$2:V$43,MATCH($A156,SR_mission_minutes!$A$2:$A$43)),"-")</f>
        <v>66700.388888888891</v>
      </c>
    </row>
    <row r="157" spans="1:22" x14ac:dyDescent="0.25">
      <c r="A157" s="35" t="s">
        <v>37</v>
      </c>
      <c r="B157" s="35" t="s">
        <v>57</v>
      </c>
      <c r="C157" s="113">
        <f>IFERROR(INDEX(lifespans_all!C$158:C$212,MATCH($A157,lifespans_all!$A$158:$A$212,0))*INDEX(SR_mission_minutes!C$2:C$43,MATCH($A157,SR_mission_minutes!$A$2:$A$43)),"-")</f>
        <v>66700.388888888891</v>
      </c>
      <c r="D157" s="113">
        <f>IFERROR(INDEX(lifespans_all!D$80:D$126,MATCH($A157,lifespans_all!$A$80:$A$126,0))*INDEX(SR_mission_minutes!D$2:D$43,MATCH($A157,SR_mission_minutes!$A$2:$A$43)),"-")</f>
        <v>66700.388888888891</v>
      </c>
      <c r="E157" s="113">
        <f>IFERROR(INDEX(lifespans_all!E$80:E$126,MATCH($A157,lifespans_all!$A$80:$A$126,0))*INDEX(SR_mission_minutes!E$2:E$43,MATCH($A157,SR_mission_minutes!$A$2:$A$43)),"-")</f>
        <v>66700.388888888891</v>
      </c>
      <c r="F157" s="113">
        <f>IFERROR(INDEX(lifespans_all!F$80:F$126,MATCH($A157,lifespans_all!$A$80:$A$126,0))*INDEX(SR_mission_minutes!F$2:F$43,MATCH($A157,SR_mission_minutes!$A$2:$A$43)),"-")</f>
        <v>66700.388888888891</v>
      </c>
      <c r="G157" s="113">
        <f>IFERROR(INDEX(lifespans_all!G$80:G$126,MATCH($A157,lifespans_all!$A$80:$A$126,0))*INDEX(SR_mission_minutes!G$2:G$43,MATCH($A157,SR_mission_minutes!$A$2:$A$43)),"-")</f>
        <v>66700.388888888891</v>
      </c>
      <c r="H157" s="113">
        <f>IFERROR(INDEX(lifespans_all!H$80:H$126,MATCH($A157,lifespans_all!$A$80:$A$126,0))*INDEX(SR_mission_minutes!H$2:H$43,MATCH($A157,SR_mission_minutes!$A$2:$A$43)),"-")</f>
        <v>0</v>
      </c>
      <c r="I157" s="113">
        <f>IFERROR(INDEX(lifespans_all!I$80:I$126,MATCH($A157,lifespans_all!$A$80:$A$126,0))*INDEX(SR_mission_minutes!I$2:I$43,MATCH($A157,SR_mission_minutes!$A$2:$A$43)),"-")</f>
        <v>0</v>
      </c>
      <c r="J157" s="113">
        <f>IFERROR(INDEX(lifespans_all!J$80:J$126,MATCH($A157,lifespans_all!$A$80:$A$126,0))*INDEX(SR_mission_minutes!J$2:J$43,MATCH($A157,SR_mission_minutes!$A$2:$A$43)),"-")</f>
        <v>0</v>
      </c>
      <c r="K157" s="113">
        <f>IFERROR(INDEX(lifespans_all!K$80:K$126,MATCH($A157,lifespans_all!$A$80:$A$126,0))*INDEX(SR_mission_minutes!K$2:K$43,MATCH($A157,SR_mission_minutes!$A$2:$A$43)),"-")</f>
        <v>0</v>
      </c>
      <c r="L157" s="113">
        <f>IFERROR(INDEX(lifespans_all!L$80:L$126,MATCH($A157,lifespans_all!$A$80:$A$126,0))*INDEX(SR_mission_minutes!L$2:L$43,MATCH($A157,SR_mission_minutes!$A$2:$A$43)),"-")</f>
        <v>0</v>
      </c>
      <c r="M157" s="113">
        <f>IFERROR(INDEX(lifespans_all!M$80:M$126,MATCH($A157,lifespans_all!$A$80:$A$126,0))*INDEX(SR_mission_minutes!M$2:M$43,MATCH($A157,SR_mission_minutes!$A$2:$A$43)),"-")</f>
        <v>0</v>
      </c>
      <c r="N157" s="113">
        <f>IFERROR(INDEX(lifespans_all!N$80:N$126,MATCH($A157,lifespans_all!$A$80:$A$126,0))*INDEX(SR_mission_minutes!N$2:N$43,MATCH($A157,SR_mission_minutes!$A$2:$A$43)),"-")</f>
        <v>0</v>
      </c>
      <c r="O157" s="113">
        <f>IFERROR(INDEX(lifespans_all!O$80:O$126,MATCH($A157,lifespans_all!$A$80:$A$126,0))*INDEX(SR_mission_minutes!O$2:O$43,MATCH($A157,SR_mission_minutes!$A$2:$A$43)),"-")</f>
        <v>0</v>
      </c>
      <c r="P157" s="113">
        <f>IFERROR(INDEX(lifespans_all!P$80:P$126,MATCH($A157,lifespans_all!$A$80:$A$126,0))*INDEX(SR_mission_minutes!P$2:P$43,MATCH($A157,SR_mission_minutes!$A$2:$A$43)),"-")</f>
        <v>0</v>
      </c>
      <c r="Q157" s="113">
        <f>IFERROR(INDEX(lifespans_all!Q$80:Q$126,MATCH($A157,lifespans_all!$A$80:$A$126,0))*INDEX(SR_mission_minutes!Q$2:Q$43,MATCH($A157,SR_mission_minutes!$A$2:$A$43)),"-")</f>
        <v>0</v>
      </c>
      <c r="R157" s="113">
        <f>IFERROR(INDEX(lifespans_all!R$80:R$126,MATCH($A157,lifespans_all!$A$80:$A$126,0))*INDEX(SR_mission_minutes!R$2:R$43,MATCH($A157,SR_mission_minutes!$A$2:$A$43)),"-")</f>
        <v>0</v>
      </c>
      <c r="S157" s="113">
        <f>IFERROR(INDEX(lifespans_all!S$80:S$126,MATCH($A157,lifespans_all!$A$80:$A$126,0))*INDEX(SR_mission_minutes!S$2:S$43,MATCH($A157,SR_mission_minutes!$A$2:$A$43)),"-")</f>
        <v>0</v>
      </c>
      <c r="T157" s="113">
        <f>IFERROR(INDEX(lifespans_all!T$80:T$126,MATCH($A157,lifespans_all!$A$80:$A$126,0))*INDEX(SR_mission_minutes!T$2:T$43,MATCH($A157,SR_mission_minutes!$A$2:$A$43)),"-")</f>
        <v>0</v>
      </c>
      <c r="U157" s="113">
        <f>IFERROR(INDEX(lifespans_all!U$80:U$126,MATCH($A157,lifespans_all!$A$80:$A$126,0))*INDEX(SR_mission_minutes!U$2:U$43,MATCH($A157,SR_mission_minutes!$A$2:$A$43)),"-")</f>
        <v>0</v>
      </c>
      <c r="V157" s="113">
        <f>IFERROR(INDEX(lifespans_all!V$80:V$126,MATCH($A157,lifespans_all!$A$80:$A$126,0))*INDEX(SR_mission_minutes!V$2:V$43,MATCH($A157,SR_mission_minutes!$A$2:$A$43)),"-")</f>
        <v>0</v>
      </c>
    </row>
    <row r="158" spans="1:22" x14ac:dyDescent="0.25">
      <c r="A158" s="35" t="s">
        <v>73</v>
      </c>
      <c r="B158" s="35" t="s">
        <v>57</v>
      </c>
      <c r="C158" s="113">
        <f>IFERROR(INDEX(lifespans_all!C$158:C$212,MATCH($A158,lifespans_all!$A$158:$A$212,0))*INDEX(SR_mission_minutes!C$2:C$43,MATCH($A158,SR_mission_minutes!$A$2:$A$43)),"-")</f>
        <v>66700.388888888891</v>
      </c>
      <c r="D158" s="113">
        <f>IFERROR(INDEX(lifespans_all!D$80:D$126,MATCH($A158,lifespans_all!$A$80:$A$126,0))*INDEX(SR_mission_minutes!D$2:D$43,MATCH($A158,SR_mission_minutes!$A$2:$A$43)),"-")</f>
        <v>66700.388888888891</v>
      </c>
      <c r="E158" s="113">
        <f>IFERROR(INDEX(lifespans_all!E$80:E$126,MATCH($A158,lifespans_all!$A$80:$A$126,0))*INDEX(SR_mission_minutes!E$2:E$43,MATCH($A158,SR_mission_minutes!$A$2:$A$43)),"-")</f>
        <v>66700.388888888891</v>
      </c>
      <c r="F158" s="113">
        <f>IFERROR(INDEX(lifespans_all!F$80:F$126,MATCH($A158,lifespans_all!$A$80:$A$126,0))*INDEX(SR_mission_minutes!F$2:F$43,MATCH($A158,SR_mission_minutes!$A$2:$A$43)),"-")</f>
        <v>66700.388888888891</v>
      </c>
      <c r="G158" s="113">
        <f>IFERROR(INDEX(lifespans_all!G$80:G$126,MATCH($A158,lifespans_all!$A$80:$A$126,0))*INDEX(SR_mission_minutes!G$2:G$43,MATCH($A158,SR_mission_minutes!$A$2:$A$43)),"-")</f>
        <v>66700.388888888891</v>
      </c>
      <c r="H158" s="113">
        <f>IFERROR(INDEX(lifespans_all!H$80:H$126,MATCH($A158,lifespans_all!$A$80:$A$126,0))*INDEX(SR_mission_minutes!H$2:H$43,MATCH($A158,SR_mission_minutes!$A$2:$A$43)),"-")</f>
        <v>0</v>
      </c>
      <c r="I158" s="113">
        <f>IFERROR(INDEX(lifespans_all!I$80:I$126,MATCH($A158,lifespans_all!$A$80:$A$126,0))*INDEX(SR_mission_minutes!I$2:I$43,MATCH($A158,SR_mission_minutes!$A$2:$A$43)),"-")</f>
        <v>0</v>
      </c>
      <c r="J158" s="113">
        <f>IFERROR(INDEX(lifespans_all!J$80:J$126,MATCH($A158,lifespans_all!$A$80:$A$126,0))*INDEX(SR_mission_minutes!J$2:J$43,MATCH($A158,SR_mission_minutes!$A$2:$A$43)),"-")</f>
        <v>0</v>
      </c>
      <c r="K158" s="113">
        <f>IFERROR(INDEX(lifespans_all!K$80:K$126,MATCH($A158,lifespans_all!$A$80:$A$126,0))*INDEX(SR_mission_minutes!K$2:K$43,MATCH($A158,SR_mission_minutes!$A$2:$A$43)),"-")</f>
        <v>0</v>
      </c>
      <c r="L158" s="113">
        <f>IFERROR(INDEX(lifespans_all!L$80:L$126,MATCH($A158,lifespans_all!$A$80:$A$126,0))*INDEX(SR_mission_minutes!L$2:L$43,MATCH($A158,SR_mission_minutes!$A$2:$A$43)),"-")</f>
        <v>0</v>
      </c>
      <c r="M158" s="113">
        <f>IFERROR(INDEX(lifespans_all!M$80:M$126,MATCH($A158,lifespans_all!$A$80:$A$126,0))*INDEX(SR_mission_minutes!M$2:M$43,MATCH($A158,SR_mission_minutes!$A$2:$A$43)),"-")</f>
        <v>0</v>
      </c>
      <c r="N158" s="113">
        <f>IFERROR(INDEX(lifespans_all!N$80:N$126,MATCH($A158,lifespans_all!$A$80:$A$126,0))*INDEX(SR_mission_minutes!N$2:N$43,MATCH($A158,SR_mission_minutes!$A$2:$A$43)),"-")</f>
        <v>0</v>
      </c>
      <c r="O158" s="113">
        <f>IFERROR(INDEX(lifespans_all!O$80:O$126,MATCH($A158,lifespans_all!$A$80:$A$126,0))*INDEX(SR_mission_minutes!O$2:O$43,MATCH($A158,SR_mission_minutes!$A$2:$A$43)),"-")</f>
        <v>0</v>
      </c>
      <c r="P158" s="113">
        <f>IFERROR(INDEX(lifespans_all!P$80:P$126,MATCH($A158,lifespans_all!$A$80:$A$126,0))*INDEX(SR_mission_minutes!P$2:P$43,MATCH($A158,SR_mission_minutes!$A$2:$A$43)),"-")</f>
        <v>0</v>
      </c>
      <c r="Q158" s="113">
        <f>IFERROR(INDEX(lifespans_all!Q$80:Q$126,MATCH($A158,lifespans_all!$A$80:$A$126,0))*INDEX(SR_mission_minutes!Q$2:Q$43,MATCH($A158,SR_mission_minutes!$A$2:$A$43)),"-")</f>
        <v>0</v>
      </c>
      <c r="R158" s="113">
        <f>IFERROR(INDEX(lifespans_all!R$80:R$126,MATCH($A158,lifespans_all!$A$80:$A$126,0))*INDEX(SR_mission_minutes!R$2:R$43,MATCH($A158,SR_mission_minutes!$A$2:$A$43)),"-")</f>
        <v>0</v>
      </c>
      <c r="S158" s="113">
        <f>IFERROR(INDEX(lifespans_all!S$80:S$126,MATCH($A158,lifespans_all!$A$80:$A$126,0))*INDEX(SR_mission_minutes!S$2:S$43,MATCH($A158,SR_mission_minutes!$A$2:$A$43)),"-")</f>
        <v>0</v>
      </c>
      <c r="T158" s="113">
        <f>IFERROR(INDEX(lifespans_all!T$80:T$126,MATCH($A158,lifespans_all!$A$80:$A$126,0))*INDEX(SR_mission_minutes!T$2:T$43,MATCH($A158,SR_mission_minutes!$A$2:$A$43)),"-")</f>
        <v>0</v>
      </c>
      <c r="U158" s="113">
        <f>IFERROR(INDEX(lifespans_all!U$80:U$126,MATCH($A158,lifespans_all!$A$80:$A$126,0))*INDEX(SR_mission_minutes!U$2:U$43,MATCH($A158,SR_mission_minutes!$A$2:$A$43)),"-")</f>
        <v>0</v>
      </c>
      <c r="V158" s="113">
        <f>IFERROR(INDEX(lifespans_all!V$80:V$126,MATCH($A158,lifespans_all!$A$80:$A$126,0))*INDEX(SR_mission_minutes!V$2:V$43,MATCH($A158,SR_mission_minutes!$A$2:$A$43)),"-")</f>
        <v>0</v>
      </c>
    </row>
    <row r="159" spans="1:22" x14ac:dyDescent="0.25">
      <c r="A159" s="35" t="s">
        <v>38</v>
      </c>
      <c r="B159" s="35" t="s">
        <v>57</v>
      </c>
      <c r="C159" s="113">
        <f>IFERROR(INDEX(lifespans_all!C$158:C$212,MATCH($A159,lifespans_all!$A$158:$A$212,0))*INDEX(SR_mission_minutes!C$2:C$43,MATCH($A159,SR_mission_minutes!$A$2:$A$43)),"-")</f>
        <v>66700.388888888891</v>
      </c>
      <c r="D159" s="113">
        <f>IFERROR(INDEX(lifespans_all!D$80:D$126,MATCH($A159,lifespans_all!$A$80:$A$126,0))*INDEX(SR_mission_minutes!D$2:D$43,MATCH($A159,SR_mission_minutes!$A$2:$A$43)),"-")</f>
        <v>66700.388888888891</v>
      </c>
      <c r="E159" s="113">
        <f>IFERROR(INDEX(lifespans_all!E$80:E$126,MATCH($A159,lifespans_all!$A$80:$A$126,0))*INDEX(SR_mission_minutes!E$2:E$43,MATCH($A159,SR_mission_minutes!$A$2:$A$43)),"-")</f>
        <v>66700.388888888891</v>
      </c>
      <c r="F159" s="113">
        <f>IFERROR(INDEX(lifespans_all!F$80:F$126,MATCH($A159,lifespans_all!$A$80:$A$126,0))*INDEX(SR_mission_minutes!F$2:F$43,MATCH($A159,SR_mission_minutes!$A$2:$A$43)),"-")</f>
        <v>66700.388888888891</v>
      </c>
      <c r="G159" s="113">
        <f>IFERROR(INDEX(lifespans_all!G$80:G$126,MATCH($A159,lifespans_all!$A$80:$A$126,0))*INDEX(SR_mission_minutes!G$2:G$43,MATCH($A159,SR_mission_minutes!$A$2:$A$43)),"-")</f>
        <v>0</v>
      </c>
      <c r="H159" s="113">
        <f>IFERROR(INDEX(lifespans_all!H$80:H$126,MATCH($A159,lifespans_all!$A$80:$A$126,0))*INDEX(SR_mission_minutes!H$2:H$43,MATCH($A159,SR_mission_minutes!$A$2:$A$43)),"-")</f>
        <v>0</v>
      </c>
      <c r="I159" s="113">
        <f>IFERROR(INDEX(lifespans_all!I$80:I$126,MATCH($A159,lifespans_all!$A$80:$A$126,0))*INDEX(SR_mission_minutes!I$2:I$43,MATCH($A159,SR_mission_minutes!$A$2:$A$43)),"-")</f>
        <v>0</v>
      </c>
      <c r="J159" s="113">
        <f>IFERROR(INDEX(lifespans_all!J$80:J$126,MATCH($A159,lifespans_all!$A$80:$A$126,0))*INDEX(SR_mission_minutes!J$2:J$43,MATCH($A159,SR_mission_minutes!$A$2:$A$43)),"-")</f>
        <v>0</v>
      </c>
      <c r="K159" s="113">
        <f>IFERROR(INDEX(lifespans_all!K$80:K$126,MATCH($A159,lifespans_all!$A$80:$A$126,0))*INDEX(SR_mission_minutes!K$2:K$43,MATCH($A159,SR_mission_minutes!$A$2:$A$43)),"-")</f>
        <v>0</v>
      </c>
      <c r="L159" s="113">
        <f>IFERROR(INDEX(lifespans_all!L$80:L$126,MATCH($A159,lifespans_all!$A$80:$A$126,0))*INDEX(SR_mission_minutes!L$2:L$43,MATCH($A159,SR_mission_minutes!$A$2:$A$43)),"-")</f>
        <v>0</v>
      </c>
      <c r="M159" s="113">
        <f>IFERROR(INDEX(lifespans_all!M$80:M$126,MATCH($A159,lifespans_all!$A$80:$A$126,0))*INDEX(SR_mission_minutes!M$2:M$43,MATCH($A159,SR_mission_minutes!$A$2:$A$43)),"-")</f>
        <v>0</v>
      </c>
      <c r="N159" s="113">
        <f>IFERROR(INDEX(lifespans_all!N$80:N$126,MATCH($A159,lifespans_all!$A$80:$A$126,0))*INDEX(SR_mission_minutes!N$2:N$43,MATCH($A159,SR_mission_minutes!$A$2:$A$43)),"-")</f>
        <v>0</v>
      </c>
      <c r="O159" s="113">
        <f>IFERROR(INDEX(lifespans_all!O$80:O$126,MATCH($A159,lifespans_all!$A$80:$A$126,0))*INDEX(SR_mission_minutes!O$2:O$43,MATCH($A159,SR_mission_minutes!$A$2:$A$43)),"-")</f>
        <v>0</v>
      </c>
      <c r="P159" s="113">
        <f>IFERROR(INDEX(lifespans_all!P$80:P$126,MATCH($A159,lifespans_all!$A$80:$A$126,0))*INDEX(SR_mission_minutes!P$2:P$43,MATCH($A159,SR_mission_minutes!$A$2:$A$43)),"-")</f>
        <v>0</v>
      </c>
      <c r="Q159" s="113">
        <f>IFERROR(INDEX(lifespans_all!Q$80:Q$126,MATCH($A159,lifespans_all!$A$80:$A$126,0))*INDEX(SR_mission_minutes!Q$2:Q$43,MATCH($A159,SR_mission_minutes!$A$2:$A$43)),"-")</f>
        <v>0</v>
      </c>
      <c r="R159" s="113">
        <f>IFERROR(INDEX(lifespans_all!R$80:R$126,MATCH($A159,lifespans_all!$A$80:$A$126,0))*INDEX(SR_mission_minutes!R$2:R$43,MATCH($A159,SR_mission_minutes!$A$2:$A$43)),"-")</f>
        <v>0</v>
      </c>
      <c r="S159" s="113">
        <f>IFERROR(INDEX(lifespans_all!S$80:S$126,MATCH($A159,lifespans_all!$A$80:$A$126,0))*INDEX(SR_mission_minutes!S$2:S$43,MATCH($A159,SR_mission_minutes!$A$2:$A$43)),"-")</f>
        <v>0</v>
      </c>
      <c r="T159" s="113">
        <f>IFERROR(INDEX(lifespans_all!T$80:T$126,MATCH($A159,lifespans_all!$A$80:$A$126,0))*INDEX(SR_mission_minutes!T$2:T$43,MATCH($A159,SR_mission_minutes!$A$2:$A$43)),"-")</f>
        <v>0</v>
      </c>
      <c r="U159" s="113">
        <f>IFERROR(INDEX(lifespans_all!U$80:U$126,MATCH($A159,lifespans_all!$A$80:$A$126,0))*INDEX(SR_mission_minutes!U$2:U$43,MATCH($A159,SR_mission_minutes!$A$2:$A$43)),"-")</f>
        <v>0</v>
      </c>
      <c r="V159" s="113">
        <f>IFERROR(INDEX(lifespans_all!V$80:V$126,MATCH($A159,lifespans_all!$A$80:$A$126,0))*INDEX(SR_mission_minutes!V$2:V$43,MATCH($A159,SR_mission_minutes!$A$2:$A$43)),"-")</f>
        <v>0</v>
      </c>
    </row>
    <row r="160" spans="1:22" x14ac:dyDescent="0.25">
      <c r="A160" s="35" t="s">
        <v>39</v>
      </c>
      <c r="B160" s="35" t="s">
        <v>59</v>
      </c>
      <c r="C160" s="113">
        <f>IFERROR(INDEX(lifespans_all!C$158:C$212,MATCH($A160,lifespans_all!$A$158:$A$212,0))*INDEX(SR_mission_minutes!C$2:C$43,MATCH($A160,SR_mission_minutes!$A$2:$A$43)),"-")</f>
        <v>114879</v>
      </c>
      <c r="D160" s="113">
        <f>IFERROR(INDEX(lifespans_all!D$80:D$126,MATCH($A160,lifespans_all!$A$80:$A$126,0))*INDEX(SR_mission_minutes!D$2:D$43,MATCH($A160,SR_mission_minutes!$A$2:$A$43)),"-")</f>
        <v>114879</v>
      </c>
      <c r="E160" s="113">
        <f>IFERROR(INDEX(lifespans_all!E$80:E$126,MATCH($A160,lifespans_all!$A$80:$A$126,0))*INDEX(SR_mission_minutes!E$2:E$43,MATCH($A160,SR_mission_minutes!$A$2:$A$43)),"-")</f>
        <v>114879</v>
      </c>
      <c r="F160" s="113">
        <f>IFERROR(INDEX(lifespans_all!F$80:F$126,MATCH($A160,lifespans_all!$A$80:$A$126,0))*INDEX(SR_mission_minutes!F$2:F$43,MATCH($A160,SR_mission_minutes!$A$2:$A$43)),"-")</f>
        <v>114879</v>
      </c>
      <c r="G160" s="113">
        <f>IFERROR(INDEX(lifespans_all!G$80:G$126,MATCH($A160,lifespans_all!$A$80:$A$126,0))*INDEX(SR_mission_minutes!G$2:G$43,MATCH($A160,SR_mission_minutes!$A$2:$A$43)),"-")</f>
        <v>114879</v>
      </c>
      <c r="H160" s="113">
        <f>IFERROR(INDEX(lifespans_all!H$80:H$126,MATCH($A160,lifespans_all!$A$80:$A$126,0))*INDEX(SR_mission_minutes!H$2:H$43,MATCH($A160,SR_mission_minutes!$A$2:$A$43)),"-")</f>
        <v>114879</v>
      </c>
      <c r="I160" s="113">
        <f>IFERROR(INDEX(lifespans_all!I$80:I$126,MATCH($A160,lifespans_all!$A$80:$A$126,0))*INDEX(SR_mission_minutes!I$2:I$43,MATCH($A160,SR_mission_minutes!$A$2:$A$43)),"-")</f>
        <v>114879</v>
      </c>
      <c r="J160" s="113">
        <f>IFERROR(INDEX(lifespans_all!J$80:J$126,MATCH($A160,lifespans_all!$A$80:$A$126,0))*INDEX(SR_mission_minutes!J$2:J$43,MATCH($A160,SR_mission_minutes!$A$2:$A$43)),"-")</f>
        <v>114879</v>
      </c>
      <c r="K160" s="113">
        <f>IFERROR(INDEX(lifespans_all!K$80:K$126,MATCH($A160,lifespans_all!$A$80:$A$126,0))*INDEX(SR_mission_minutes!K$2:K$43,MATCH($A160,SR_mission_minutes!$A$2:$A$43)),"-")</f>
        <v>114879</v>
      </c>
      <c r="L160" s="113">
        <f>IFERROR(INDEX(lifespans_all!L$80:L$126,MATCH($A160,lifespans_all!$A$80:$A$126,0))*INDEX(SR_mission_minutes!L$2:L$43,MATCH($A160,SR_mission_minutes!$A$2:$A$43)),"-")</f>
        <v>114879</v>
      </c>
      <c r="M160" s="113">
        <f>IFERROR(INDEX(lifespans_all!M$80:M$126,MATCH($A160,lifespans_all!$A$80:$A$126,0))*INDEX(SR_mission_minutes!M$2:M$43,MATCH($A160,SR_mission_minutes!$A$2:$A$43)),"-")</f>
        <v>0</v>
      </c>
      <c r="N160" s="113">
        <f>IFERROR(INDEX(lifespans_all!N$80:N$126,MATCH($A160,lifespans_all!$A$80:$A$126,0))*INDEX(SR_mission_minutes!N$2:N$43,MATCH($A160,SR_mission_minutes!$A$2:$A$43)),"-")</f>
        <v>0</v>
      </c>
      <c r="O160" s="113">
        <f>IFERROR(INDEX(lifespans_all!O$80:O$126,MATCH($A160,lifespans_all!$A$80:$A$126,0))*INDEX(SR_mission_minutes!O$2:O$43,MATCH($A160,SR_mission_minutes!$A$2:$A$43)),"-")</f>
        <v>0</v>
      </c>
      <c r="P160" s="113">
        <f>IFERROR(INDEX(lifespans_all!P$80:P$126,MATCH($A160,lifespans_all!$A$80:$A$126,0))*INDEX(SR_mission_minutes!P$2:P$43,MATCH($A160,SR_mission_minutes!$A$2:$A$43)),"-")</f>
        <v>0</v>
      </c>
      <c r="Q160" s="113">
        <f>IFERROR(INDEX(lifespans_all!Q$80:Q$126,MATCH($A160,lifespans_all!$A$80:$A$126,0))*INDEX(SR_mission_minutes!Q$2:Q$43,MATCH($A160,SR_mission_minutes!$A$2:$A$43)),"-")</f>
        <v>0</v>
      </c>
      <c r="R160" s="113">
        <f>IFERROR(INDEX(lifespans_all!R$80:R$126,MATCH($A160,lifespans_all!$A$80:$A$126,0))*INDEX(SR_mission_minutes!R$2:R$43,MATCH($A160,SR_mission_minutes!$A$2:$A$43)),"-")</f>
        <v>0</v>
      </c>
      <c r="S160" s="113">
        <f>IFERROR(INDEX(lifespans_all!S$80:S$126,MATCH($A160,lifespans_all!$A$80:$A$126,0))*INDEX(SR_mission_minutes!S$2:S$43,MATCH($A160,SR_mission_minutes!$A$2:$A$43)),"-")</f>
        <v>0</v>
      </c>
      <c r="T160" s="113">
        <f>IFERROR(INDEX(lifespans_all!T$80:T$126,MATCH($A160,lifespans_all!$A$80:$A$126,0))*INDEX(SR_mission_minutes!T$2:T$43,MATCH($A160,SR_mission_minutes!$A$2:$A$43)),"-")</f>
        <v>0</v>
      </c>
      <c r="U160" s="113">
        <f>IFERROR(INDEX(lifespans_all!U$80:U$126,MATCH($A160,lifespans_all!$A$80:$A$126,0))*INDEX(SR_mission_minutes!U$2:U$43,MATCH($A160,SR_mission_minutes!$A$2:$A$43)),"-")</f>
        <v>0</v>
      </c>
      <c r="V160" s="113">
        <f>IFERROR(INDEX(lifespans_all!V$80:V$126,MATCH($A160,lifespans_all!$A$80:$A$126,0))*INDEX(SR_mission_minutes!V$2:V$43,MATCH($A160,SR_mission_minutes!$A$2:$A$43)),"-")</f>
        <v>0</v>
      </c>
    </row>
    <row r="161" spans="1:22" x14ac:dyDescent="0.25">
      <c r="A161" s="35" t="s">
        <v>40</v>
      </c>
      <c r="B161" s="35" t="s">
        <v>58</v>
      </c>
      <c r="C161" s="113">
        <f>IFERROR(INDEX(lifespans_all!C$158:C$212,MATCH($A161,lifespans_all!$A$158:$A$212,0))*INDEX(SR_mission_minutes!C$2:C$43,MATCH($A161,SR_mission_minutes!$A$2:$A$43)),"-")</f>
        <v>0</v>
      </c>
      <c r="D161" s="113">
        <f>IFERROR(INDEX(lifespans_all!D$80:D$126,MATCH($A161,lifespans_all!$A$80:$A$126,0))*INDEX(SR_mission_minutes!D$2:D$43,MATCH($A161,SR_mission_minutes!$A$2:$A$43)),"-")</f>
        <v>0</v>
      </c>
      <c r="E161" s="113">
        <f>IFERROR(INDEX(lifespans_all!E$80:E$126,MATCH($A161,lifespans_all!$A$80:$A$126,0))*INDEX(SR_mission_minutes!E$2:E$43,MATCH($A161,SR_mission_minutes!$A$2:$A$43)),"-")</f>
        <v>0</v>
      </c>
      <c r="F161" s="113">
        <f>IFERROR(INDEX(lifespans_all!F$80:F$126,MATCH($A161,lifespans_all!$A$80:$A$126,0))*INDEX(SR_mission_minutes!F$2:F$43,MATCH($A161,SR_mission_minutes!$A$2:$A$43)),"-")</f>
        <v>0</v>
      </c>
      <c r="G161" s="113">
        <f>IFERROR(INDEX(lifespans_all!G$80:G$126,MATCH($A161,lifespans_all!$A$80:$A$126,0))*INDEX(SR_mission_minutes!G$2:G$43,MATCH($A161,SR_mission_minutes!$A$2:$A$43)),"-")</f>
        <v>0</v>
      </c>
      <c r="H161" s="113">
        <f>IFERROR(INDEX(lifespans_all!H$80:H$126,MATCH($A161,lifespans_all!$A$80:$A$126,0))*INDEX(SR_mission_minutes!H$2:H$43,MATCH($A161,SR_mission_minutes!$A$2:$A$43)),"-")</f>
        <v>0</v>
      </c>
      <c r="I161" s="113">
        <f>IFERROR(INDEX(lifespans_all!I$80:I$126,MATCH($A161,lifespans_all!$A$80:$A$126,0))*INDEX(SR_mission_minutes!I$2:I$43,MATCH($A161,SR_mission_minutes!$A$2:$A$43)),"-")</f>
        <v>0</v>
      </c>
      <c r="J161" s="113">
        <f>IFERROR(INDEX(lifespans_all!J$80:J$126,MATCH($A161,lifespans_all!$A$80:$A$126,0))*INDEX(SR_mission_minutes!J$2:J$43,MATCH($A161,SR_mission_minutes!$A$2:$A$43)),"-")</f>
        <v>0</v>
      </c>
      <c r="K161" s="113">
        <f>IFERROR(INDEX(lifespans_all!K$80:K$126,MATCH($A161,lifespans_all!$A$80:$A$126,0))*INDEX(SR_mission_minutes!K$2:K$43,MATCH($A161,SR_mission_minutes!$A$2:$A$43)),"-")</f>
        <v>0</v>
      </c>
      <c r="L161" s="113">
        <f>IFERROR(INDEX(lifespans_all!L$80:L$126,MATCH($A161,lifespans_all!$A$80:$A$126,0))*INDEX(SR_mission_minutes!L$2:L$43,MATCH($A161,SR_mission_minutes!$A$2:$A$43)),"-")</f>
        <v>0</v>
      </c>
      <c r="M161" s="113">
        <f>IFERROR(INDEX(lifespans_all!M$80:M$126,MATCH($A161,lifespans_all!$A$80:$A$126,0))*INDEX(SR_mission_minutes!M$2:M$43,MATCH($A161,SR_mission_minutes!$A$2:$A$43)),"-")</f>
        <v>0</v>
      </c>
      <c r="N161" s="113">
        <f>IFERROR(INDEX(lifespans_all!N$80:N$126,MATCH($A161,lifespans_all!$A$80:$A$126,0))*INDEX(SR_mission_minutes!N$2:N$43,MATCH($A161,SR_mission_minutes!$A$2:$A$43)),"-")</f>
        <v>0</v>
      </c>
      <c r="O161" s="113">
        <f>IFERROR(INDEX(lifespans_all!O$80:O$126,MATCH($A161,lifespans_all!$A$80:$A$126,0))*INDEX(SR_mission_minutes!O$2:O$43,MATCH($A161,SR_mission_minutes!$A$2:$A$43)),"-")</f>
        <v>0</v>
      </c>
      <c r="P161" s="113">
        <f>IFERROR(INDEX(lifespans_all!P$80:P$126,MATCH($A161,lifespans_all!$A$80:$A$126,0))*INDEX(SR_mission_minutes!P$2:P$43,MATCH($A161,SR_mission_minutes!$A$2:$A$43)),"-")</f>
        <v>0</v>
      </c>
      <c r="Q161" s="113">
        <f>IFERROR(INDEX(lifespans_all!Q$80:Q$126,MATCH($A161,lifespans_all!$A$80:$A$126,0))*INDEX(SR_mission_minutes!Q$2:Q$43,MATCH($A161,SR_mission_minutes!$A$2:$A$43)),"-")</f>
        <v>0</v>
      </c>
      <c r="R161" s="113">
        <f>IFERROR(INDEX(lifespans_all!R$80:R$126,MATCH($A161,lifespans_all!$A$80:$A$126,0))*INDEX(SR_mission_minutes!R$2:R$43,MATCH($A161,SR_mission_minutes!$A$2:$A$43)),"-")</f>
        <v>0</v>
      </c>
      <c r="S161" s="113">
        <f>IFERROR(INDEX(lifespans_all!S$80:S$126,MATCH($A161,lifespans_all!$A$80:$A$126,0))*INDEX(SR_mission_minutes!S$2:S$43,MATCH($A161,SR_mission_minutes!$A$2:$A$43)),"-")</f>
        <v>0</v>
      </c>
      <c r="T161" s="113">
        <f>IFERROR(INDEX(lifespans_all!T$80:T$126,MATCH($A161,lifespans_all!$A$80:$A$126,0))*INDEX(SR_mission_minutes!T$2:T$43,MATCH($A161,SR_mission_minutes!$A$2:$A$43)),"-")</f>
        <v>0</v>
      </c>
      <c r="U161" s="113">
        <f>IFERROR(INDEX(lifespans_all!U$80:U$126,MATCH($A161,lifespans_all!$A$80:$A$126,0))*INDEX(SR_mission_minutes!U$2:U$43,MATCH($A161,SR_mission_minutes!$A$2:$A$43)),"-")</f>
        <v>0</v>
      </c>
      <c r="V161" s="113">
        <f>IFERROR(INDEX(lifespans_all!V$80:V$126,MATCH($A161,lifespans_all!$A$80:$A$126,0))*INDEX(SR_mission_minutes!V$2:V$43,MATCH($A161,SR_mission_minutes!$A$2:$A$43)),"-")</f>
        <v>0</v>
      </c>
    </row>
    <row r="162" spans="1:22" x14ac:dyDescent="0.25">
      <c r="A162" s="35" t="s">
        <v>41</v>
      </c>
      <c r="B162" s="35" t="s">
        <v>60</v>
      </c>
      <c r="C162" s="113">
        <f>IFERROR(INDEX(lifespans_all!C$158:C$212,MATCH($A162,lifespans_all!$A$158:$A$212,0))*INDEX(SR_mission_minutes!C$2:C$43,MATCH($A162,SR_mission_minutes!$A$2:$A$43)),"-")</f>
        <v>460.5</v>
      </c>
      <c r="D162" s="113">
        <f>IFERROR(INDEX(lifespans_all!D$80:D$126,MATCH($A162,lifespans_all!$A$80:$A$126,0))*INDEX(SR_mission_minutes!D$2:D$43,MATCH($A162,SR_mission_minutes!$A$2:$A$43)),"-")</f>
        <v>460.5</v>
      </c>
      <c r="E162" s="113">
        <f>IFERROR(INDEX(lifespans_all!E$80:E$126,MATCH($A162,lifespans_all!$A$80:$A$126,0))*INDEX(SR_mission_minutes!E$2:E$43,MATCH($A162,SR_mission_minutes!$A$2:$A$43)),"-")</f>
        <v>460.5</v>
      </c>
      <c r="F162" s="113">
        <f>IFERROR(INDEX(lifespans_all!F$80:F$126,MATCH($A162,lifespans_all!$A$80:$A$126,0))*INDEX(SR_mission_minutes!F$2:F$43,MATCH($A162,SR_mission_minutes!$A$2:$A$43)),"-")</f>
        <v>460.5</v>
      </c>
      <c r="G162" s="113">
        <f>IFERROR(INDEX(lifespans_all!G$80:G$126,MATCH($A162,lifespans_all!$A$80:$A$126,0))*INDEX(SR_mission_minutes!G$2:G$43,MATCH($A162,SR_mission_minutes!$A$2:$A$43)),"-")</f>
        <v>0</v>
      </c>
      <c r="H162" s="113">
        <f>IFERROR(INDEX(lifespans_all!H$80:H$126,MATCH($A162,lifespans_all!$A$80:$A$126,0))*INDEX(SR_mission_minutes!H$2:H$43,MATCH($A162,SR_mission_minutes!$A$2:$A$43)),"-")</f>
        <v>0</v>
      </c>
      <c r="I162" s="113">
        <f>IFERROR(INDEX(lifespans_all!I$80:I$126,MATCH($A162,lifespans_all!$A$80:$A$126,0))*INDEX(SR_mission_minutes!I$2:I$43,MATCH($A162,SR_mission_minutes!$A$2:$A$43)),"-")</f>
        <v>0</v>
      </c>
      <c r="J162" s="113">
        <f>IFERROR(INDEX(lifespans_all!J$80:J$126,MATCH($A162,lifespans_all!$A$80:$A$126,0))*INDEX(SR_mission_minutes!J$2:J$43,MATCH($A162,SR_mission_minutes!$A$2:$A$43)),"-")</f>
        <v>0</v>
      </c>
      <c r="K162" s="113">
        <f>IFERROR(INDEX(lifespans_all!K$80:K$126,MATCH($A162,lifespans_all!$A$80:$A$126,0))*INDEX(SR_mission_minutes!K$2:K$43,MATCH($A162,SR_mission_minutes!$A$2:$A$43)),"-")</f>
        <v>0</v>
      </c>
      <c r="L162" s="113">
        <f>IFERROR(INDEX(lifespans_all!L$80:L$126,MATCH($A162,lifespans_all!$A$80:$A$126,0))*INDEX(SR_mission_minutes!L$2:L$43,MATCH($A162,SR_mission_minutes!$A$2:$A$43)),"-")</f>
        <v>0</v>
      </c>
      <c r="M162" s="113">
        <f>IFERROR(INDEX(lifespans_all!M$80:M$126,MATCH($A162,lifespans_all!$A$80:$A$126,0))*INDEX(SR_mission_minutes!M$2:M$43,MATCH($A162,SR_mission_minutes!$A$2:$A$43)),"-")</f>
        <v>0</v>
      </c>
      <c r="N162" s="113">
        <f>IFERROR(INDEX(lifespans_all!N$80:N$126,MATCH($A162,lifespans_all!$A$80:$A$126,0))*INDEX(SR_mission_minutes!N$2:N$43,MATCH($A162,SR_mission_minutes!$A$2:$A$43)),"-")</f>
        <v>0</v>
      </c>
      <c r="O162" s="113">
        <f>IFERROR(INDEX(lifespans_all!O$80:O$126,MATCH($A162,lifespans_all!$A$80:$A$126,0))*INDEX(SR_mission_minutes!O$2:O$43,MATCH($A162,SR_mission_minutes!$A$2:$A$43)),"-")</f>
        <v>0</v>
      </c>
      <c r="P162" s="113">
        <f>IFERROR(INDEX(lifespans_all!P$80:P$126,MATCH($A162,lifespans_all!$A$80:$A$126,0))*INDEX(SR_mission_minutes!P$2:P$43,MATCH($A162,SR_mission_minutes!$A$2:$A$43)),"-")</f>
        <v>0</v>
      </c>
      <c r="Q162" s="113">
        <f>IFERROR(INDEX(lifespans_all!Q$80:Q$126,MATCH($A162,lifespans_all!$A$80:$A$126,0))*INDEX(SR_mission_minutes!Q$2:Q$43,MATCH($A162,SR_mission_minutes!$A$2:$A$43)),"-")</f>
        <v>0</v>
      </c>
      <c r="R162" s="113">
        <f>IFERROR(INDEX(lifespans_all!R$80:R$126,MATCH($A162,lifespans_all!$A$80:$A$126,0))*INDEX(SR_mission_minutes!R$2:R$43,MATCH($A162,SR_mission_minutes!$A$2:$A$43)),"-")</f>
        <v>0</v>
      </c>
      <c r="S162" s="113">
        <f>IFERROR(INDEX(lifespans_all!S$80:S$126,MATCH($A162,lifespans_all!$A$80:$A$126,0))*INDEX(SR_mission_minutes!S$2:S$43,MATCH($A162,SR_mission_minutes!$A$2:$A$43)),"-")</f>
        <v>0</v>
      </c>
      <c r="T162" s="113">
        <f>IFERROR(INDEX(lifespans_all!T$80:T$126,MATCH($A162,lifespans_all!$A$80:$A$126,0))*INDEX(SR_mission_minutes!T$2:T$43,MATCH($A162,SR_mission_minutes!$A$2:$A$43)),"-")</f>
        <v>0</v>
      </c>
      <c r="U162" s="113">
        <f>IFERROR(INDEX(lifespans_all!U$80:U$126,MATCH($A162,lifespans_all!$A$80:$A$126,0))*INDEX(SR_mission_minutes!U$2:U$43,MATCH($A162,SR_mission_minutes!$A$2:$A$43)),"-")</f>
        <v>0</v>
      </c>
      <c r="V162" s="113">
        <f>IFERROR(INDEX(lifespans_all!V$80:V$126,MATCH($A162,lifespans_all!$A$80:$A$126,0))*INDEX(SR_mission_minutes!V$2:V$43,MATCH($A162,SR_mission_minutes!$A$2:$A$43)),"-")</f>
        <v>0</v>
      </c>
    </row>
    <row r="163" spans="1:22" x14ac:dyDescent="0.25">
      <c r="A163" s="35" t="s">
        <v>74</v>
      </c>
      <c r="B163" s="35" t="s">
        <v>57</v>
      </c>
      <c r="C163" s="113">
        <f>IFERROR(INDEX(lifespans_all!C$158:C$212,MATCH($A163,lifespans_all!$A$158:$A$212,0))*INDEX(SR_mission_minutes!C$2:C$43,MATCH($A163,SR_mission_minutes!$A$2:$A$43)),"-")</f>
        <v>66700.388888888891</v>
      </c>
      <c r="D163" s="113">
        <f>IFERROR(INDEX(lifespans_all!D$80:D$126,MATCH($A163,lifespans_all!$A$80:$A$126,0))*INDEX(SR_mission_minutes!D$2:D$43,MATCH($A163,SR_mission_minutes!$A$2:$A$43)),"-")</f>
        <v>0</v>
      </c>
      <c r="E163" s="113">
        <f>IFERROR(INDEX(lifespans_all!E$80:E$126,MATCH($A163,lifespans_all!$A$80:$A$126,0))*INDEX(SR_mission_minutes!E$2:E$43,MATCH($A163,SR_mission_minutes!$A$2:$A$43)),"-")</f>
        <v>0</v>
      </c>
      <c r="F163" s="113">
        <f>IFERROR(INDEX(lifespans_all!F$80:F$126,MATCH($A163,lifespans_all!$A$80:$A$126,0))*INDEX(SR_mission_minutes!F$2:F$43,MATCH($A163,SR_mission_minutes!$A$2:$A$43)),"-")</f>
        <v>0</v>
      </c>
      <c r="G163" s="113">
        <f>IFERROR(INDEX(lifespans_all!G$80:G$126,MATCH($A163,lifespans_all!$A$80:$A$126,0))*INDEX(SR_mission_minutes!G$2:G$43,MATCH($A163,SR_mission_minutes!$A$2:$A$43)),"-")</f>
        <v>0</v>
      </c>
      <c r="H163" s="113">
        <f>IFERROR(INDEX(lifespans_all!H$80:H$126,MATCH($A163,lifespans_all!$A$80:$A$126,0))*INDEX(SR_mission_minutes!H$2:H$43,MATCH($A163,SR_mission_minutes!$A$2:$A$43)),"-")</f>
        <v>0</v>
      </c>
      <c r="I163" s="113">
        <f>IFERROR(INDEX(lifespans_all!I$80:I$126,MATCH($A163,lifespans_all!$A$80:$A$126,0))*INDEX(SR_mission_minutes!I$2:I$43,MATCH($A163,SR_mission_minutes!$A$2:$A$43)),"-")</f>
        <v>0</v>
      </c>
      <c r="J163" s="113">
        <f>IFERROR(INDEX(lifespans_all!J$80:J$126,MATCH($A163,lifespans_all!$A$80:$A$126,0))*INDEX(SR_mission_minutes!J$2:J$43,MATCH($A163,SR_mission_minutes!$A$2:$A$43)),"-")</f>
        <v>0</v>
      </c>
      <c r="K163" s="113">
        <f>IFERROR(INDEX(lifespans_all!K$80:K$126,MATCH($A163,lifespans_all!$A$80:$A$126,0))*INDEX(SR_mission_minutes!K$2:K$43,MATCH($A163,SR_mission_minutes!$A$2:$A$43)),"-")</f>
        <v>0</v>
      </c>
      <c r="L163" s="113">
        <f>IFERROR(INDEX(lifespans_all!L$80:L$126,MATCH($A163,lifespans_all!$A$80:$A$126,0))*INDEX(SR_mission_minutes!L$2:L$43,MATCH($A163,SR_mission_minutes!$A$2:$A$43)),"-")</f>
        <v>0</v>
      </c>
      <c r="M163" s="113">
        <f>IFERROR(INDEX(lifespans_all!M$80:M$126,MATCH($A163,lifespans_all!$A$80:$A$126,0))*INDEX(SR_mission_minutes!M$2:M$43,MATCH($A163,SR_mission_minutes!$A$2:$A$43)),"-")</f>
        <v>0</v>
      </c>
      <c r="N163" s="113">
        <f>IFERROR(INDEX(lifespans_all!N$80:N$126,MATCH($A163,lifespans_all!$A$80:$A$126,0))*INDEX(SR_mission_minutes!N$2:N$43,MATCH($A163,SR_mission_minutes!$A$2:$A$43)),"-")</f>
        <v>0</v>
      </c>
      <c r="O163" s="113">
        <f>IFERROR(INDEX(lifespans_all!O$80:O$126,MATCH($A163,lifespans_all!$A$80:$A$126,0))*INDEX(SR_mission_minutes!O$2:O$43,MATCH($A163,SR_mission_minutes!$A$2:$A$43)),"-")</f>
        <v>0</v>
      </c>
      <c r="P163" s="113">
        <f>IFERROR(INDEX(lifespans_all!P$80:P$126,MATCH($A163,lifespans_all!$A$80:$A$126,0))*INDEX(SR_mission_minutes!P$2:P$43,MATCH($A163,SR_mission_minutes!$A$2:$A$43)),"-")</f>
        <v>0</v>
      </c>
      <c r="Q163" s="113">
        <f>IFERROR(INDEX(lifespans_all!Q$80:Q$126,MATCH($A163,lifespans_all!$A$80:$A$126,0))*INDEX(SR_mission_minutes!Q$2:Q$43,MATCH($A163,SR_mission_minutes!$A$2:$A$43)),"-")</f>
        <v>0</v>
      </c>
      <c r="R163" s="113">
        <f>IFERROR(INDEX(lifespans_all!R$80:R$126,MATCH($A163,lifespans_all!$A$80:$A$126,0))*INDEX(SR_mission_minutes!R$2:R$43,MATCH($A163,SR_mission_minutes!$A$2:$A$43)),"-")</f>
        <v>0</v>
      </c>
      <c r="S163" s="113">
        <f>IFERROR(INDEX(lifespans_all!S$80:S$126,MATCH($A163,lifespans_all!$A$80:$A$126,0))*INDEX(SR_mission_minutes!S$2:S$43,MATCH($A163,SR_mission_minutes!$A$2:$A$43)),"-")</f>
        <v>0</v>
      </c>
      <c r="T163" s="113">
        <f>IFERROR(INDEX(lifespans_all!T$80:T$126,MATCH($A163,lifespans_all!$A$80:$A$126,0))*INDEX(SR_mission_minutes!T$2:T$43,MATCH($A163,SR_mission_minutes!$A$2:$A$43)),"-")</f>
        <v>0</v>
      </c>
      <c r="U163" s="113">
        <f>IFERROR(INDEX(lifespans_all!U$80:U$126,MATCH($A163,lifespans_all!$A$80:$A$126,0))*INDEX(SR_mission_minutes!U$2:U$43,MATCH($A163,SR_mission_minutes!$A$2:$A$43)),"-")</f>
        <v>0</v>
      </c>
      <c r="V163" s="113">
        <f>IFERROR(INDEX(lifespans_all!V$80:V$126,MATCH($A163,lifespans_all!$A$80:$A$126,0))*INDEX(SR_mission_minutes!V$2:V$43,MATCH($A163,SR_mission_minutes!$A$2:$A$43)),"-")</f>
        <v>0</v>
      </c>
    </row>
    <row r="164" spans="1:22" x14ac:dyDescent="0.25">
      <c r="A164" s="35" t="s">
        <v>75</v>
      </c>
      <c r="B164" s="35" t="s">
        <v>57</v>
      </c>
      <c r="C164" s="113">
        <f>IFERROR(INDEX(lifespans_all!C$158:C$212,MATCH($A164,lifespans_all!$A$158:$A$212,0))*INDEX(SR_mission_minutes!C$2:C$43,MATCH($A164,SR_mission_minutes!$A$2:$A$43)),"-")</f>
        <v>66700.388888888891</v>
      </c>
      <c r="D164" s="113">
        <f>IFERROR(INDEX(lifespans_all!D$80:D$126,MATCH($A164,lifespans_all!$A$80:$A$126,0))*INDEX(SR_mission_minutes!D$2:D$43,MATCH($A164,SR_mission_minutes!$A$2:$A$43)),"-")</f>
        <v>66700.388888888891</v>
      </c>
      <c r="E164" s="113">
        <f>IFERROR(INDEX(lifespans_all!E$80:E$126,MATCH($A164,lifespans_all!$A$80:$A$126,0))*INDEX(SR_mission_minutes!E$2:E$43,MATCH($A164,SR_mission_minutes!$A$2:$A$43)),"-")</f>
        <v>66700.388888888891</v>
      </c>
      <c r="F164" s="113">
        <f>IFERROR(INDEX(lifespans_all!F$80:F$126,MATCH($A164,lifespans_all!$A$80:$A$126,0))*INDEX(SR_mission_minutes!F$2:F$43,MATCH($A164,SR_mission_minutes!$A$2:$A$43)),"-")</f>
        <v>0</v>
      </c>
      <c r="G164" s="113">
        <f>IFERROR(INDEX(lifespans_all!G$80:G$126,MATCH($A164,lifespans_all!$A$80:$A$126,0))*INDEX(SR_mission_minutes!G$2:G$43,MATCH($A164,SR_mission_minutes!$A$2:$A$43)),"-")</f>
        <v>0</v>
      </c>
      <c r="H164" s="113">
        <f>IFERROR(INDEX(lifespans_all!H$80:H$126,MATCH($A164,lifespans_all!$A$80:$A$126,0))*INDEX(SR_mission_minutes!H$2:H$43,MATCH($A164,SR_mission_minutes!$A$2:$A$43)),"-")</f>
        <v>0</v>
      </c>
      <c r="I164" s="113">
        <f>IFERROR(INDEX(lifespans_all!I$80:I$126,MATCH($A164,lifespans_all!$A$80:$A$126,0))*INDEX(SR_mission_minutes!I$2:I$43,MATCH($A164,SR_mission_minutes!$A$2:$A$43)),"-")</f>
        <v>0</v>
      </c>
      <c r="J164" s="113">
        <f>IFERROR(INDEX(lifespans_all!J$80:J$126,MATCH($A164,lifespans_all!$A$80:$A$126,0))*INDEX(SR_mission_minutes!J$2:J$43,MATCH($A164,SR_mission_minutes!$A$2:$A$43)),"-")</f>
        <v>0</v>
      </c>
      <c r="K164" s="113">
        <f>IFERROR(INDEX(lifespans_all!K$80:K$126,MATCH($A164,lifespans_all!$A$80:$A$126,0))*INDEX(SR_mission_minutes!K$2:K$43,MATCH($A164,SR_mission_minutes!$A$2:$A$43)),"-")</f>
        <v>0</v>
      </c>
      <c r="L164" s="113">
        <f>IFERROR(INDEX(lifespans_all!L$80:L$126,MATCH($A164,lifespans_all!$A$80:$A$126,0))*INDEX(SR_mission_minutes!L$2:L$43,MATCH($A164,SR_mission_minutes!$A$2:$A$43)),"-")</f>
        <v>0</v>
      </c>
      <c r="M164" s="113">
        <f>IFERROR(INDEX(lifespans_all!M$80:M$126,MATCH($A164,lifespans_all!$A$80:$A$126,0))*INDEX(SR_mission_minutes!M$2:M$43,MATCH($A164,SR_mission_minutes!$A$2:$A$43)),"-")</f>
        <v>0</v>
      </c>
      <c r="N164" s="113">
        <f>IFERROR(INDEX(lifespans_all!N$80:N$126,MATCH($A164,lifespans_all!$A$80:$A$126,0))*INDEX(SR_mission_minutes!N$2:N$43,MATCH($A164,SR_mission_minutes!$A$2:$A$43)),"-")</f>
        <v>0</v>
      </c>
      <c r="O164" s="113">
        <f>IFERROR(INDEX(lifespans_all!O$80:O$126,MATCH($A164,lifespans_all!$A$80:$A$126,0))*INDEX(SR_mission_minutes!O$2:O$43,MATCH($A164,SR_mission_minutes!$A$2:$A$43)),"-")</f>
        <v>0</v>
      </c>
      <c r="P164" s="113">
        <f>IFERROR(INDEX(lifespans_all!P$80:P$126,MATCH($A164,lifespans_all!$A$80:$A$126,0))*INDEX(SR_mission_minutes!P$2:P$43,MATCH($A164,SR_mission_minutes!$A$2:$A$43)),"-")</f>
        <v>0</v>
      </c>
      <c r="Q164" s="113">
        <f>IFERROR(INDEX(lifespans_all!Q$80:Q$126,MATCH($A164,lifespans_all!$A$80:$A$126,0))*INDEX(SR_mission_minutes!Q$2:Q$43,MATCH($A164,SR_mission_minutes!$A$2:$A$43)),"-")</f>
        <v>0</v>
      </c>
      <c r="R164" s="113">
        <f>IFERROR(INDEX(lifespans_all!R$80:R$126,MATCH($A164,lifespans_all!$A$80:$A$126,0))*INDEX(SR_mission_minutes!R$2:R$43,MATCH($A164,SR_mission_minutes!$A$2:$A$43)),"-")</f>
        <v>0</v>
      </c>
      <c r="S164" s="113">
        <f>IFERROR(INDEX(lifespans_all!S$80:S$126,MATCH($A164,lifespans_all!$A$80:$A$126,0))*INDEX(SR_mission_minutes!S$2:S$43,MATCH($A164,SR_mission_minutes!$A$2:$A$43)),"-")</f>
        <v>0</v>
      </c>
      <c r="T164" s="113">
        <f>IFERROR(INDEX(lifespans_all!T$80:T$126,MATCH($A164,lifespans_all!$A$80:$A$126,0))*INDEX(SR_mission_minutes!T$2:T$43,MATCH($A164,SR_mission_minutes!$A$2:$A$43)),"-")</f>
        <v>0</v>
      </c>
      <c r="U164" s="113">
        <f>IFERROR(INDEX(lifespans_all!U$80:U$126,MATCH($A164,lifespans_all!$A$80:$A$126,0))*INDEX(SR_mission_minutes!U$2:U$43,MATCH($A164,SR_mission_minutes!$A$2:$A$43)),"-")</f>
        <v>0</v>
      </c>
      <c r="V164" s="113">
        <f>IFERROR(INDEX(lifespans_all!V$80:V$126,MATCH($A164,lifespans_all!$A$80:$A$126,0))*INDEX(SR_mission_minutes!V$2:V$43,MATCH($A164,SR_mission_minutes!$A$2:$A$43)),"-")</f>
        <v>0</v>
      </c>
    </row>
    <row r="165" spans="1:22" x14ac:dyDescent="0.25">
      <c r="A165" s="35" t="s">
        <v>76</v>
      </c>
      <c r="B165" s="35" t="s">
        <v>57</v>
      </c>
      <c r="C165" s="113">
        <f>IFERROR(INDEX(lifespans_all!C$158:C$212,MATCH($A165,lifespans_all!$A$158:$A$212,0))*INDEX(SR_mission_minutes!C$2:C$43,MATCH($A165,SR_mission_minutes!$A$2:$A$43)),"-")</f>
        <v>66700.388888888891</v>
      </c>
      <c r="D165" s="113">
        <f>IFERROR(INDEX(lifespans_all!D$80:D$126,MATCH($A165,lifespans_all!$A$80:$A$126,0))*INDEX(SR_mission_minutes!D$2:D$43,MATCH($A165,SR_mission_minutes!$A$2:$A$43)),"-")</f>
        <v>66700.388888888891</v>
      </c>
      <c r="E165" s="113">
        <f>IFERROR(INDEX(lifespans_all!E$80:E$126,MATCH($A165,lifespans_all!$A$80:$A$126,0))*INDEX(SR_mission_minutes!E$2:E$43,MATCH($A165,SR_mission_minutes!$A$2:$A$43)),"-")</f>
        <v>66700.388888888891</v>
      </c>
      <c r="F165" s="113">
        <f>IFERROR(INDEX(lifespans_all!F$80:F$126,MATCH($A165,lifespans_all!$A$80:$A$126,0))*INDEX(SR_mission_minutes!F$2:F$43,MATCH($A165,SR_mission_minutes!$A$2:$A$43)),"-")</f>
        <v>66700.388888888891</v>
      </c>
      <c r="G165" s="113">
        <f>IFERROR(INDEX(lifespans_all!G$80:G$126,MATCH($A165,lifespans_all!$A$80:$A$126,0))*INDEX(SR_mission_minutes!G$2:G$43,MATCH($A165,SR_mission_minutes!$A$2:$A$43)),"-")</f>
        <v>66700.388888888891</v>
      </c>
      <c r="H165" s="113">
        <f>IFERROR(INDEX(lifespans_all!H$80:H$126,MATCH($A165,lifespans_all!$A$80:$A$126,0))*INDEX(SR_mission_minutes!H$2:H$43,MATCH($A165,SR_mission_minutes!$A$2:$A$43)),"-")</f>
        <v>66700.388888888891</v>
      </c>
      <c r="I165" s="113">
        <f>IFERROR(INDEX(lifespans_all!I$80:I$126,MATCH($A165,lifespans_all!$A$80:$A$126,0))*INDEX(SR_mission_minutes!I$2:I$43,MATCH($A165,SR_mission_minutes!$A$2:$A$43)),"-")</f>
        <v>0</v>
      </c>
      <c r="J165" s="113">
        <f>IFERROR(INDEX(lifespans_all!J$80:J$126,MATCH($A165,lifespans_all!$A$80:$A$126,0))*INDEX(SR_mission_minutes!J$2:J$43,MATCH($A165,SR_mission_minutes!$A$2:$A$43)),"-")</f>
        <v>0</v>
      </c>
      <c r="K165" s="113">
        <f>IFERROR(INDEX(lifespans_all!K$80:K$126,MATCH($A165,lifespans_all!$A$80:$A$126,0))*INDEX(SR_mission_minutes!K$2:K$43,MATCH($A165,SR_mission_minutes!$A$2:$A$43)),"-")</f>
        <v>0</v>
      </c>
      <c r="L165" s="113">
        <f>IFERROR(INDEX(lifespans_all!L$80:L$126,MATCH($A165,lifespans_all!$A$80:$A$126,0))*INDEX(SR_mission_minutes!L$2:L$43,MATCH($A165,SR_mission_minutes!$A$2:$A$43)),"-")</f>
        <v>0</v>
      </c>
      <c r="M165" s="113">
        <f>IFERROR(INDEX(lifespans_all!M$80:M$126,MATCH($A165,lifespans_all!$A$80:$A$126,0))*INDEX(SR_mission_minutes!M$2:M$43,MATCH($A165,SR_mission_minutes!$A$2:$A$43)),"-")</f>
        <v>0</v>
      </c>
      <c r="N165" s="113">
        <f>IFERROR(INDEX(lifespans_all!N$80:N$126,MATCH($A165,lifespans_all!$A$80:$A$126,0))*INDEX(SR_mission_minutes!N$2:N$43,MATCH($A165,SR_mission_minutes!$A$2:$A$43)),"-")</f>
        <v>0</v>
      </c>
      <c r="O165" s="113">
        <f>IFERROR(INDEX(lifespans_all!O$80:O$126,MATCH($A165,lifespans_all!$A$80:$A$126,0))*INDEX(SR_mission_minutes!O$2:O$43,MATCH($A165,SR_mission_minutes!$A$2:$A$43)),"-")</f>
        <v>0</v>
      </c>
      <c r="P165" s="113">
        <f>IFERROR(INDEX(lifespans_all!P$80:P$126,MATCH($A165,lifespans_all!$A$80:$A$126,0))*INDEX(SR_mission_minutes!P$2:P$43,MATCH($A165,SR_mission_minutes!$A$2:$A$43)),"-")</f>
        <v>0</v>
      </c>
      <c r="Q165" s="113">
        <f>IFERROR(INDEX(lifespans_all!Q$80:Q$126,MATCH($A165,lifespans_all!$A$80:$A$126,0))*INDEX(SR_mission_minutes!Q$2:Q$43,MATCH($A165,SR_mission_minutes!$A$2:$A$43)),"-")</f>
        <v>0</v>
      </c>
      <c r="R165" s="113">
        <f>IFERROR(INDEX(lifespans_all!R$80:R$126,MATCH($A165,lifespans_all!$A$80:$A$126,0))*INDEX(SR_mission_minutes!R$2:R$43,MATCH($A165,SR_mission_minutes!$A$2:$A$43)),"-")</f>
        <v>0</v>
      </c>
      <c r="S165" s="113">
        <f>IFERROR(INDEX(lifespans_all!S$80:S$126,MATCH($A165,lifespans_all!$A$80:$A$126,0))*INDEX(SR_mission_minutes!S$2:S$43,MATCH($A165,SR_mission_minutes!$A$2:$A$43)),"-")</f>
        <v>0</v>
      </c>
      <c r="T165" s="113">
        <f>IFERROR(INDEX(lifespans_all!T$80:T$126,MATCH($A165,lifespans_all!$A$80:$A$126,0))*INDEX(SR_mission_minutes!T$2:T$43,MATCH($A165,SR_mission_minutes!$A$2:$A$43)),"-")</f>
        <v>0</v>
      </c>
      <c r="U165" s="113">
        <f>IFERROR(INDEX(lifespans_all!U$80:U$126,MATCH($A165,lifespans_all!$A$80:$A$126,0))*INDEX(SR_mission_minutes!U$2:U$43,MATCH($A165,SR_mission_minutes!$A$2:$A$43)),"-")</f>
        <v>0</v>
      </c>
      <c r="V165" s="113">
        <f>IFERROR(INDEX(lifespans_all!V$80:V$126,MATCH($A165,lifespans_all!$A$80:$A$126,0))*INDEX(SR_mission_minutes!V$2:V$43,MATCH($A165,SR_mission_minutes!$A$2:$A$43)),"-")</f>
        <v>0</v>
      </c>
    </row>
    <row r="166" spans="1:22" x14ac:dyDescent="0.25">
      <c r="A166" s="35" t="s">
        <v>42</v>
      </c>
      <c r="B166" s="35" t="s">
        <v>61</v>
      </c>
      <c r="C166" s="113">
        <f>IFERROR(INDEX(lifespans_all!C$158:C$212,MATCH($A166,lifespans_all!$A$158:$A$212,0))*INDEX(SR_mission_minutes!C$2:C$43,MATCH($A166,SR_mission_minutes!$A$2:$A$43)),"-")</f>
        <v>33739.333333333336</v>
      </c>
      <c r="D166" s="113">
        <f>IFERROR(INDEX(lifespans_all!D$80:D$126,MATCH($A166,lifespans_all!$A$80:$A$126,0))*INDEX(SR_mission_minutes!D$2:D$43,MATCH($A166,SR_mission_minutes!$A$2:$A$43)),"-")</f>
        <v>33739.333333333336</v>
      </c>
      <c r="E166" s="113">
        <f>IFERROR(INDEX(lifespans_all!E$80:E$126,MATCH($A166,lifespans_all!$A$80:$A$126,0))*INDEX(SR_mission_minutes!E$2:E$43,MATCH($A166,SR_mission_minutes!$A$2:$A$43)),"-")</f>
        <v>33739.333333333336</v>
      </c>
      <c r="F166" s="113">
        <f>IFERROR(INDEX(lifespans_all!F$80:F$126,MATCH($A166,lifespans_all!$A$80:$A$126,0))*INDEX(SR_mission_minutes!F$2:F$43,MATCH($A166,SR_mission_minutes!$A$2:$A$43)),"-")</f>
        <v>33739.333333333336</v>
      </c>
      <c r="G166" s="113">
        <f>IFERROR(INDEX(lifespans_all!G$80:G$126,MATCH($A166,lifespans_all!$A$80:$A$126,0))*INDEX(SR_mission_minutes!G$2:G$43,MATCH($A166,SR_mission_minutes!$A$2:$A$43)),"-")</f>
        <v>33739.333333333336</v>
      </c>
      <c r="H166" s="113">
        <f>IFERROR(INDEX(lifespans_all!H$80:H$126,MATCH($A166,lifespans_all!$A$80:$A$126,0))*INDEX(SR_mission_minutes!H$2:H$43,MATCH($A166,SR_mission_minutes!$A$2:$A$43)),"-")</f>
        <v>33739.333333333336</v>
      </c>
      <c r="I166" s="113">
        <f>IFERROR(INDEX(lifespans_all!I$80:I$126,MATCH($A166,lifespans_all!$A$80:$A$126,0))*INDEX(SR_mission_minutes!I$2:I$43,MATCH($A166,SR_mission_minutes!$A$2:$A$43)),"-")</f>
        <v>33739.333333333336</v>
      </c>
      <c r="J166" s="113">
        <f>IFERROR(INDEX(lifespans_all!J$80:J$126,MATCH($A166,lifespans_all!$A$80:$A$126,0))*INDEX(SR_mission_minutes!J$2:J$43,MATCH($A166,SR_mission_minutes!$A$2:$A$43)),"-")</f>
        <v>33739.333333333336</v>
      </c>
      <c r="K166" s="113">
        <f>IFERROR(INDEX(lifespans_all!K$80:K$126,MATCH($A166,lifespans_all!$A$80:$A$126,0))*INDEX(SR_mission_minutes!K$2:K$43,MATCH($A166,SR_mission_minutes!$A$2:$A$43)),"-")</f>
        <v>33739.333333333336</v>
      </c>
      <c r="L166" s="113">
        <f>IFERROR(INDEX(lifespans_all!L$80:L$126,MATCH($A166,lifespans_all!$A$80:$A$126,0))*INDEX(SR_mission_minutes!L$2:L$43,MATCH($A166,SR_mission_minutes!$A$2:$A$43)),"-")</f>
        <v>33739.333333333336</v>
      </c>
      <c r="M166" s="113">
        <f>IFERROR(INDEX(lifespans_all!M$80:M$126,MATCH($A166,lifespans_all!$A$80:$A$126,0))*INDEX(SR_mission_minutes!M$2:M$43,MATCH($A166,SR_mission_minutes!$A$2:$A$43)),"-")</f>
        <v>33739.333333333336</v>
      </c>
      <c r="N166" s="113">
        <f>IFERROR(INDEX(lifespans_all!N$80:N$126,MATCH($A166,lifespans_all!$A$80:$A$126,0))*INDEX(SR_mission_minutes!N$2:N$43,MATCH($A166,SR_mission_minutes!$A$2:$A$43)),"-")</f>
        <v>33739.333333333336</v>
      </c>
      <c r="O166" s="113">
        <f>IFERROR(INDEX(lifespans_all!O$80:O$126,MATCH($A166,lifespans_all!$A$80:$A$126,0))*INDEX(SR_mission_minutes!O$2:O$43,MATCH($A166,SR_mission_minutes!$A$2:$A$43)),"-")</f>
        <v>33739.333333333336</v>
      </c>
      <c r="P166" s="113">
        <f>IFERROR(INDEX(lifespans_all!P$80:P$126,MATCH($A166,lifespans_all!$A$80:$A$126,0))*INDEX(SR_mission_minutes!P$2:P$43,MATCH($A166,SR_mission_minutes!$A$2:$A$43)),"-")</f>
        <v>33739.333333333336</v>
      </c>
      <c r="Q166" s="113">
        <f>IFERROR(INDEX(lifespans_all!Q$80:Q$126,MATCH($A166,lifespans_all!$A$80:$A$126,0))*INDEX(SR_mission_minutes!Q$2:Q$43,MATCH($A166,SR_mission_minutes!$A$2:$A$43)),"-")</f>
        <v>33739.333333333336</v>
      </c>
      <c r="R166" s="113">
        <f>IFERROR(INDEX(lifespans_all!R$80:R$126,MATCH($A166,lifespans_all!$A$80:$A$126,0))*INDEX(SR_mission_minutes!R$2:R$43,MATCH($A166,SR_mission_minutes!$A$2:$A$43)),"-")</f>
        <v>33739.333333333336</v>
      </c>
      <c r="S166" s="113">
        <f>IFERROR(INDEX(lifespans_all!S$80:S$126,MATCH($A166,lifespans_all!$A$80:$A$126,0))*INDEX(SR_mission_minutes!S$2:S$43,MATCH($A166,SR_mission_minutes!$A$2:$A$43)),"-")</f>
        <v>33739.333333333336</v>
      </c>
      <c r="T166" s="113">
        <f>IFERROR(INDEX(lifespans_all!T$80:T$126,MATCH($A166,lifespans_all!$A$80:$A$126,0))*INDEX(SR_mission_minutes!T$2:T$43,MATCH($A166,SR_mission_minutes!$A$2:$A$43)),"-")</f>
        <v>33739.333333333336</v>
      </c>
      <c r="U166" s="113">
        <f>IFERROR(INDEX(lifespans_all!U$80:U$126,MATCH($A166,lifespans_all!$A$80:$A$126,0))*INDEX(SR_mission_minutes!U$2:U$43,MATCH($A166,SR_mission_minutes!$A$2:$A$43)),"-")</f>
        <v>33739.333333333336</v>
      </c>
      <c r="V166" s="113">
        <f>IFERROR(INDEX(lifespans_all!V$80:V$126,MATCH($A166,lifespans_all!$A$80:$A$126,0))*INDEX(SR_mission_minutes!V$2:V$43,MATCH($A166,SR_mission_minutes!$A$2:$A$43)),"-")</f>
        <v>33739.333333333336</v>
      </c>
    </row>
    <row r="167" spans="1:22" x14ac:dyDescent="0.25">
      <c r="A167" s="35" t="s">
        <v>77</v>
      </c>
      <c r="B167" s="35" t="s">
        <v>58</v>
      </c>
      <c r="C167" s="113">
        <f>IFERROR(INDEX(lifespans_all!C$158:C$212,MATCH($A167,lifespans_all!$A$158:$A$212,0))*INDEX(SR_mission_minutes!C$2:C$43,MATCH($A167,SR_mission_minutes!$A$2:$A$43)),"-")</f>
        <v>2294</v>
      </c>
      <c r="D167" s="113">
        <f>IFERROR(INDEX(lifespans_all!D$80:D$126,MATCH($A167,lifespans_all!$A$80:$A$126,0))*INDEX(SR_mission_minutes!D$2:D$43,MATCH($A167,SR_mission_minutes!$A$2:$A$43)),"-")</f>
        <v>2294</v>
      </c>
      <c r="E167" s="113">
        <f>IFERROR(INDEX(lifespans_all!E$80:E$126,MATCH($A167,lifespans_all!$A$80:$A$126,0))*INDEX(SR_mission_minutes!E$2:E$43,MATCH($A167,SR_mission_minutes!$A$2:$A$43)),"-")</f>
        <v>2294</v>
      </c>
      <c r="F167" s="113">
        <f>IFERROR(INDEX(lifespans_all!F$80:F$126,MATCH($A167,lifespans_all!$A$80:$A$126,0))*INDEX(SR_mission_minutes!F$2:F$43,MATCH($A167,SR_mission_minutes!$A$2:$A$43)),"-")</f>
        <v>2294</v>
      </c>
      <c r="G167" s="113">
        <f>IFERROR(INDEX(lifespans_all!G$80:G$126,MATCH($A167,lifespans_all!$A$80:$A$126,0))*INDEX(SR_mission_minutes!G$2:G$43,MATCH($A167,SR_mission_minutes!$A$2:$A$43)),"-")</f>
        <v>2294</v>
      </c>
      <c r="H167" s="113">
        <f>IFERROR(INDEX(lifespans_all!H$80:H$126,MATCH($A167,lifespans_all!$A$80:$A$126,0))*INDEX(SR_mission_minutes!H$2:H$43,MATCH($A167,SR_mission_minutes!$A$2:$A$43)),"-")</f>
        <v>2294</v>
      </c>
      <c r="I167" s="113">
        <f>IFERROR(INDEX(lifespans_all!I$80:I$126,MATCH($A167,lifespans_all!$A$80:$A$126,0))*INDEX(SR_mission_minutes!I$2:I$43,MATCH($A167,SR_mission_minutes!$A$2:$A$43)),"-")</f>
        <v>2294</v>
      </c>
      <c r="J167" s="113">
        <f>IFERROR(INDEX(lifespans_all!J$80:J$126,MATCH($A167,lifespans_all!$A$80:$A$126,0))*INDEX(SR_mission_minutes!J$2:J$43,MATCH($A167,SR_mission_minutes!$A$2:$A$43)),"-")</f>
        <v>2294</v>
      </c>
      <c r="K167" s="113">
        <f>IFERROR(INDEX(lifespans_all!K$80:K$126,MATCH($A167,lifespans_all!$A$80:$A$126,0))*INDEX(SR_mission_minutes!K$2:K$43,MATCH($A167,SR_mission_minutes!$A$2:$A$43)),"-")</f>
        <v>2294</v>
      </c>
      <c r="L167" s="113">
        <f>IFERROR(INDEX(lifespans_all!L$80:L$126,MATCH($A167,lifespans_all!$A$80:$A$126,0))*INDEX(SR_mission_minutes!L$2:L$43,MATCH($A167,SR_mission_minutes!$A$2:$A$43)),"-")</f>
        <v>2294</v>
      </c>
      <c r="M167" s="113">
        <f>IFERROR(INDEX(lifespans_all!M$80:M$126,MATCH($A167,lifespans_all!$A$80:$A$126,0))*INDEX(SR_mission_minutes!M$2:M$43,MATCH($A167,SR_mission_minutes!$A$2:$A$43)),"-")</f>
        <v>2294</v>
      </c>
      <c r="N167" s="113">
        <f>IFERROR(INDEX(lifespans_all!N$80:N$126,MATCH($A167,lifespans_all!$A$80:$A$126,0))*INDEX(SR_mission_minutes!N$2:N$43,MATCH($A167,SR_mission_minutes!$A$2:$A$43)),"-")</f>
        <v>2294</v>
      </c>
      <c r="O167" s="113">
        <f>IFERROR(INDEX(lifespans_all!O$80:O$126,MATCH($A167,lifespans_all!$A$80:$A$126,0))*INDEX(SR_mission_minutes!O$2:O$43,MATCH($A167,SR_mission_minutes!$A$2:$A$43)),"-")</f>
        <v>2294</v>
      </c>
      <c r="P167" s="113">
        <f>IFERROR(INDEX(lifespans_all!P$80:P$126,MATCH($A167,lifespans_all!$A$80:$A$126,0))*INDEX(SR_mission_minutes!P$2:P$43,MATCH($A167,SR_mission_minutes!$A$2:$A$43)),"-")</f>
        <v>2294</v>
      </c>
      <c r="Q167" s="113">
        <f>IFERROR(INDEX(lifespans_all!Q$80:Q$126,MATCH($A167,lifespans_all!$A$80:$A$126,0))*INDEX(SR_mission_minutes!Q$2:Q$43,MATCH($A167,SR_mission_minutes!$A$2:$A$43)),"-")</f>
        <v>2294</v>
      </c>
      <c r="R167" s="113">
        <f>IFERROR(INDEX(lifespans_all!R$80:R$126,MATCH($A167,lifespans_all!$A$80:$A$126,0))*INDEX(SR_mission_minutes!R$2:R$43,MATCH($A167,SR_mission_minutes!$A$2:$A$43)),"-")</f>
        <v>2294</v>
      </c>
      <c r="S167" s="113">
        <f>IFERROR(INDEX(lifespans_all!S$80:S$126,MATCH($A167,lifespans_all!$A$80:$A$126,0))*INDEX(SR_mission_minutes!S$2:S$43,MATCH($A167,SR_mission_minutes!$A$2:$A$43)),"-")</f>
        <v>2294</v>
      </c>
      <c r="T167" s="113">
        <f>IFERROR(INDEX(lifespans_all!T$80:T$126,MATCH($A167,lifespans_all!$A$80:$A$126,0))*INDEX(SR_mission_minutes!T$2:T$43,MATCH($A167,SR_mission_minutes!$A$2:$A$43)),"-")</f>
        <v>2294</v>
      </c>
      <c r="U167" s="113">
        <f>IFERROR(INDEX(lifespans_all!U$80:U$126,MATCH($A167,lifespans_all!$A$80:$A$126,0))*INDEX(SR_mission_minutes!U$2:U$43,MATCH($A167,SR_mission_minutes!$A$2:$A$43)),"-")</f>
        <v>2294</v>
      </c>
      <c r="V167" s="113">
        <f>IFERROR(INDEX(lifespans_all!V$80:V$126,MATCH($A167,lifespans_all!$A$80:$A$126,0))*INDEX(SR_mission_minutes!V$2:V$43,MATCH($A167,SR_mission_minutes!$A$2:$A$43)),"-")</f>
        <v>2294</v>
      </c>
    </row>
    <row r="168" spans="1:22" x14ac:dyDescent="0.25">
      <c r="A168" s="35" t="s">
        <v>131</v>
      </c>
      <c r="B168" s="35" t="s">
        <v>56</v>
      </c>
      <c r="C168" s="113" t="str">
        <f>IFERROR(INDEX(lifespans_all!C$158:C$212,MATCH($A168,lifespans_all!$A$158:$A$212,0))*INDEX(SR_mission_minutes!C$2:C$43,MATCH($A168,SR_mission_minutes!$A$2:$A$43)),"-")</f>
        <v>-</v>
      </c>
      <c r="D168" s="113" t="str">
        <f>IFERROR(INDEX(lifespans_all!D$80:D$126,MATCH($A168,lifespans_all!$A$80:$A$126,0))*INDEX(SR_mission_minutes!D$2:D$43,MATCH($A168,SR_mission_minutes!$A$2:$A$43)),"-")</f>
        <v>-</v>
      </c>
      <c r="E168" s="113" t="str">
        <f>IFERROR(INDEX(lifespans_all!E$80:E$126,MATCH($A168,lifespans_all!$A$80:$A$126,0))*INDEX(SR_mission_minutes!E$2:E$43,MATCH($A168,SR_mission_minutes!$A$2:$A$43)),"-")</f>
        <v>-</v>
      </c>
      <c r="F168" s="113" t="str">
        <f>IFERROR(INDEX(lifespans_all!F$80:F$126,MATCH($A168,lifespans_all!$A$80:$A$126,0))*INDEX(SR_mission_minutes!F$2:F$43,MATCH($A168,SR_mission_minutes!$A$2:$A$43)),"-")</f>
        <v>-</v>
      </c>
      <c r="G168" s="113" t="str">
        <f>IFERROR(INDEX(lifespans_all!G$80:G$126,MATCH($A168,lifespans_all!$A$80:$A$126,0))*INDEX(SR_mission_minutes!G$2:G$43,MATCH($A168,SR_mission_minutes!$A$2:$A$43)),"-")</f>
        <v>-</v>
      </c>
      <c r="H168" s="113" t="str">
        <f>IFERROR(INDEX(lifespans_all!H$80:H$126,MATCH($A168,lifespans_all!$A$80:$A$126,0))*INDEX(SR_mission_minutes!H$2:H$43,MATCH($A168,SR_mission_minutes!$A$2:$A$43)),"-")</f>
        <v>-</v>
      </c>
      <c r="I168" s="113" t="str">
        <f>IFERROR(INDEX(lifespans_all!I$80:I$126,MATCH($A168,lifespans_all!$A$80:$A$126,0))*INDEX(SR_mission_minutes!I$2:I$43,MATCH($A168,SR_mission_minutes!$A$2:$A$43)),"-")</f>
        <v>-</v>
      </c>
      <c r="J168" s="113" t="str">
        <f>IFERROR(INDEX(lifespans_all!J$80:J$126,MATCH($A168,lifespans_all!$A$80:$A$126,0))*INDEX(SR_mission_minutes!J$2:J$43,MATCH($A168,SR_mission_minutes!$A$2:$A$43)),"-")</f>
        <v>-</v>
      </c>
      <c r="K168" s="113" t="str">
        <f>IFERROR(INDEX(lifespans_all!K$80:K$126,MATCH($A168,lifespans_all!$A$80:$A$126,0))*INDEX(SR_mission_minutes!K$2:K$43,MATCH($A168,SR_mission_minutes!$A$2:$A$43)),"-")</f>
        <v>-</v>
      </c>
      <c r="L168" s="113" t="str">
        <f>IFERROR(INDEX(lifespans_all!L$80:L$126,MATCH($A168,lifespans_all!$A$80:$A$126,0))*INDEX(SR_mission_minutes!L$2:L$43,MATCH($A168,SR_mission_minutes!$A$2:$A$43)),"-")</f>
        <v>-</v>
      </c>
      <c r="M168" s="113" t="str">
        <f>IFERROR(INDEX(lifespans_all!M$80:M$126,MATCH($A168,lifespans_all!$A$80:$A$126,0))*INDEX(SR_mission_minutes!M$2:M$43,MATCH($A168,SR_mission_minutes!$A$2:$A$43)),"-")</f>
        <v>-</v>
      </c>
      <c r="N168" s="113" t="str">
        <f>IFERROR(INDEX(lifespans_all!N$80:N$126,MATCH($A168,lifespans_all!$A$80:$A$126,0))*INDEX(SR_mission_minutes!N$2:N$43,MATCH($A168,SR_mission_minutes!$A$2:$A$43)),"-")</f>
        <v>-</v>
      </c>
      <c r="O168" s="113" t="str">
        <f>IFERROR(INDEX(lifespans_all!O$80:O$126,MATCH($A168,lifespans_all!$A$80:$A$126,0))*INDEX(SR_mission_minutes!O$2:O$43,MATCH($A168,SR_mission_minutes!$A$2:$A$43)),"-")</f>
        <v>-</v>
      </c>
      <c r="P168" s="113" t="str">
        <f>IFERROR(INDEX(lifespans_all!P$80:P$126,MATCH($A168,lifespans_all!$A$80:$A$126,0))*INDEX(SR_mission_minutes!P$2:P$43,MATCH($A168,SR_mission_minutes!$A$2:$A$43)),"-")</f>
        <v>-</v>
      </c>
      <c r="Q168" s="113" t="str">
        <f>IFERROR(INDEX(lifespans_all!Q$80:Q$126,MATCH($A168,lifespans_all!$A$80:$A$126,0))*INDEX(SR_mission_minutes!Q$2:Q$43,MATCH($A168,SR_mission_minutes!$A$2:$A$43)),"-")</f>
        <v>-</v>
      </c>
      <c r="R168" s="113" t="str">
        <f>IFERROR(INDEX(lifespans_all!R$80:R$126,MATCH($A168,lifespans_all!$A$80:$A$126,0))*INDEX(SR_mission_minutes!R$2:R$43,MATCH($A168,SR_mission_minutes!$A$2:$A$43)),"-")</f>
        <v>-</v>
      </c>
      <c r="S168" s="113" t="str">
        <f>IFERROR(INDEX(lifespans_all!S$80:S$126,MATCH($A168,lifespans_all!$A$80:$A$126,0))*INDEX(SR_mission_minutes!S$2:S$43,MATCH($A168,SR_mission_minutes!$A$2:$A$43)),"-")</f>
        <v>-</v>
      </c>
      <c r="T168" s="113" t="str">
        <f>IFERROR(INDEX(lifespans_all!T$80:T$126,MATCH($A168,lifespans_all!$A$80:$A$126,0))*INDEX(SR_mission_minutes!T$2:T$43,MATCH($A168,SR_mission_minutes!$A$2:$A$43)),"-")</f>
        <v>-</v>
      </c>
      <c r="U168" s="113" t="str">
        <f>IFERROR(INDEX(lifespans_all!U$80:U$126,MATCH($A168,lifespans_all!$A$80:$A$126,0))*INDEX(SR_mission_minutes!U$2:U$43,MATCH($A168,SR_mission_minutes!$A$2:$A$43)),"-")</f>
        <v>-</v>
      </c>
      <c r="V168" s="113" t="str">
        <f>IFERROR(INDEX(lifespans_all!V$80:V$126,MATCH($A168,lifespans_all!$A$80:$A$126,0))*INDEX(SR_mission_minutes!V$2:V$43,MATCH($A168,SR_mission_minutes!$A$2:$A$43)),"-")</f>
        <v>-</v>
      </c>
    </row>
    <row r="169" spans="1:22" x14ac:dyDescent="0.25">
      <c r="A169" s="35" t="s">
        <v>132</v>
      </c>
      <c r="B169" s="35" t="s">
        <v>56</v>
      </c>
      <c r="C169" s="113" t="str">
        <f>IFERROR(INDEX(lifespans_all!C$158:C$212,MATCH($A169,lifespans_all!$A$158:$A$212,0))*INDEX(SR_mission_minutes!C$2:C$43,MATCH($A169,SR_mission_minutes!$A$2:$A$43)),"-")</f>
        <v>-</v>
      </c>
      <c r="D169" s="113" t="str">
        <f>IFERROR(INDEX(lifespans_all!D$80:D$126,MATCH($A169,lifespans_all!$A$80:$A$126,0))*INDEX(SR_mission_minutes!D$2:D$43,MATCH($A169,SR_mission_minutes!$A$2:$A$43)),"-")</f>
        <v>-</v>
      </c>
      <c r="E169" s="113" t="str">
        <f>IFERROR(INDEX(lifespans_all!E$80:E$126,MATCH($A169,lifespans_all!$A$80:$A$126,0))*INDEX(SR_mission_minutes!E$2:E$43,MATCH($A169,SR_mission_minutes!$A$2:$A$43)),"-")</f>
        <v>-</v>
      </c>
      <c r="F169" s="113" t="str">
        <f>IFERROR(INDEX(lifespans_all!F$80:F$126,MATCH($A169,lifespans_all!$A$80:$A$126,0))*INDEX(SR_mission_minutes!F$2:F$43,MATCH($A169,SR_mission_minutes!$A$2:$A$43)),"-")</f>
        <v>-</v>
      </c>
      <c r="G169" s="113" t="str">
        <f>IFERROR(INDEX(lifespans_all!G$80:G$126,MATCH($A169,lifespans_all!$A$80:$A$126,0))*INDEX(SR_mission_minutes!G$2:G$43,MATCH($A169,SR_mission_minutes!$A$2:$A$43)),"-")</f>
        <v>-</v>
      </c>
      <c r="H169" s="113" t="str">
        <f>IFERROR(INDEX(lifespans_all!H$80:H$126,MATCH($A169,lifespans_all!$A$80:$A$126,0))*INDEX(SR_mission_minutes!H$2:H$43,MATCH($A169,SR_mission_minutes!$A$2:$A$43)),"-")</f>
        <v>-</v>
      </c>
      <c r="I169" s="113" t="str">
        <f>IFERROR(INDEX(lifespans_all!I$80:I$126,MATCH($A169,lifespans_all!$A$80:$A$126,0))*INDEX(SR_mission_minutes!I$2:I$43,MATCH($A169,SR_mission_minutes!$A$2:$A$43)),"-")</f>
        <v>-</v>
      </c>
      <c r="J169" s="113" t="str">
        <f>IFERROR(INDEX(lifespans_all!J$80:J$126,MATCH($A169,lifespans_all!$A$80:$A$126,0))*INDEX(SR_mission_minutes!J$2:J$43,MATCH($A169,SR_mission_minutes!$A$2:$A$43)),"-")</f>
        <v>-</v>
      </c>
      <c r="K169" s="113" t="str">
        <f>IFERROR(INDEX(lifespans_all!K$80:K$126,MATCH($A169,lifespans_all!$A$80:$A$126,0))*INDEX(SR_mission_minutes!K$2:K$43,MATCH($A169,SR_mission_minutes!$A$2:$A$43)),"-")</f>
        <v>-</v>
      </c>
      <c r="L169" s="113" t="str">
        <f>IFERROR(INDEX(lifespans_all!L$80:L$126,MATCH($A169,lifespans_all!$A$80:$A$126,0))*INDEX(SR_mission_minutes!L$2:L$43,MATCH($A169,SR_mission_minutes!$A$2:$A$43)),"-")</f>
        <v>-</v>
      </c>
      <c r="M169" s="113" t="str">
        <f>IFERROR(INDEX(lifespans_all!M$80:M$126,MATCH($A169,lifespans_all!$A$80:$A$126,0))*INDEX(SR_mission_minutes!M$2:M$43,MATCH($A169,SR_mission_minutes!$A$2:$A$43)),"-")</f>
        <v>-</v>
      </c>
      <c r="N169" s="113" t="str">
        <f>IFERROR(INDEX(lifespans_all!N$80:N$126,MATCH($A169,lifespans_all!$A$80:$A$126,0))*INDEX(SR_mission_minutes!N$2:N$43,MATCH($A169,SR_mission_minutes!$A$2:$A$43)),"-")</f>
        <v>-</v>
      </c>
      <c r="O169" s="113" t="str">
        <f>IFERROR(INDEX(lifespans_all!O$80:O$126,MATCH($A169,lifespans_all!$A$80:$A$126,0))*INDEX(SR_mission_minutes!O$2:O$43,MATCH($A169,SR_mission_minutes!$A$2:$A$43)),"-")</f>
        <v>-</v>
      </c>
      <c r="P169" s="113" t="str">
        <f>IFERROR(INDEX(lifespans_all!P$80:P$126,MATCH($A169,lifespans_all!$A$80:$A$126,0))*INDEX(SR_mission_minutes!P$2:P$43,MATCH($A169,SR_mission_minutes!$A$2:$A$43)),"-")</f>
        <v>-</v>
      </c>
      <c r="Q169" s="113" t="str">
        <f>IFERROR(INDEX(lifespans_all!Q$80:Q$126,MATCH($A169,lifespans_all!$A$80:$A$126,0))*INDEX(SR_mission_minutes!Q$2:Q$43,MATCH($A169,SR_mission_minutes!$A$2:$A$43)),"-")</f>
        <v>-</v>
      </c>
      <c r="R169" s="113" t="str">
        <f>IFERROR(INDEX(lifespans_all!R$80:R$126,MATCH($A169,lifespans_all!$A$80:$A$126,0))*INDEX(SR_mission_minutes!R$2:R$43,MATCH($A169,SR_mission_minutes!$A$2:$A$43)),"-")</f>
        <v>-</v>
      </c>
      <c r="S169" s="113" t="str">
        <f>IFERROR(INDEX(lifespans_all!S$80:S$126,MATCH($A169,lifespans_all!$A$80:$A$126,0))*INDEX(SR_mission_minutes!S$2:S$43,MATCH($A169,SR_mission_minutes!$A$2:$A$43)),"-")</f>
        <v>-</v>
      </c>
      <c r="T169" s="113" t="str">
        <f>IFERROR(INDEX(lifespans_all!T$80:T$126,MATCH($A169,lifespans_all!$A$80:$A$126,0))*INDEX(SR_mission_minutes!T$2:T$43,MATCH($A169,SR_mission_minutes!$A$2:$A$43)),"-")</f>
        <v>-</v>
      </c>
      <c r="U169" s="113" t="str">
        <f>IFERROR(INDEX(lifespans_all!U$80:U$126,MATCH($A169,lifespans_all!$A$80:$A$126,0))*INDEX(SR_mission_minutes!U$2:U$43,MATCH($A169,SR_mission_minutes!$A$2:$A$43)),"-")</f>
        <v>-</v>
      </c>
      <c r="V169" s="113" t="str">
        <f>IFERROR(INDEX(lifespans_all!V$80:V$126,MATCH($A169,lifespans_all!$A$80:$A$126,0))*INDEX(SR_mission_minutes!V$2:V$43,MATCH($A169,SR_mission_minutes!$A$2:$A$43)),"-")</f>
        <v>-</v>
      </c>
    </row>
    <row r="170" spans="1:22" x14ac:dyDescent="0.25">
      <c r="A170" s="35" t="s">
        <v>133</v>
      </c>
      <c r="B170" s="35" t="s">
        <v>56</v>
      </c>
      <c r="C170" s="113" t="str">
        <f>IFERROR(INDEX(lifespans_all!C$158:C$212,MATCH($A170,lifespans_all!$A$158:$A$212,0))*INDEX(SR_mission_minutes!C$2:C$43,MATCH($A170,SR_mission_minutes!$A$2:$A$43)),"-")</f>
        <v>-</v>
      </c>
      <c r="D170" s="113" t="str">
        <f>IFERROR(INDEX(lifespans_all!D$80:D$126,MATCH($A170,lifespans_all!$A$80:$A$126,0))*INDEX(SR_mission_minutes!D$2:D$43,MATCH($A170,SR_mission_minutes!$A$2:$A$43)),"-")</f>
        <v>-</v>
      </c>
      <c r="E170" s="113" t="str">
        <f>IFERROR(INDEX(lifespans_all!E$80:E$126,MATCH($A170,lifespans_all!$A$80:$A$126,0))*INDEX(SR_mission_minutes!E$2:E$43,MATCH($A170,SR_mission_minutes!$A$2:$A$43)),"-")</f>
        <v>-</v>
      </c>
      <c r="F170" s="113" t="str">
        <f>IFERROR(INDEX(lifespans_all!F$80:F$126,MATCH($A170,lifespans_all!$A$80:$A$126,0))*INDEX(SR_mission_minutes!F$2:F$43,MATCH($A170,SR_mission_minutes!$A$2:$A$43)),"-")</f>
        <v>-</v>
      </c>
      <c r="G170" s="113" t="str">
        <f>IFERROR(INDEX(lifespans_all!G$80:G$126,MATCH($A170,lifespans_all!$A$80:$A$126,0))*INDEX(SR_mission_minutes!G$2:G$43,MATCH($A170,SR_mission_minutes!$A$2:$A$43)),"-")</f>
        <v>-</v>
      </c>
      <c r="H170" s="113" t="str">
        <f>IFERROR(INDEX(lifespans_all!H$80:H$126,MATCH($A170,lifespans_all!$A$80:$A$126,0))*INDEX(SR_mission_minutes!H$2:H$43,MATCH($A170,SR_mission_minutes!$A$2:$A$43)),"-")</f>
        <v>-</v>
      </c>
      <c r="I170" s="113" t="str">
        <f>IFERROR(INDEX(lifespans_all!I$80:I$126,MATCH($A170,lifespans_all!$A$80:$A$126,0))*INDEX(SR_mission_minutes!I$2:I$43,MATCH($A170,SR_mission_minutes!$A$2:$A$43)),"-")</f>
        <v>-</v>
      </c>
      <c r="J170" s="113" t="str">
        <f>IFERROR(INDEX(lifespans_all!J$80:J$126,MATCH($A170,lifespans_all!$A$80:$A$126,0))*INDEX(SR_mission_minutes!J$2:J$43,MATCH($A170,SR_mission_minutes!$A$2:$A$43)),"-")</f>
        <v>-</v>
      </c>
      <c r="K170" s="113" t="str">
        <f>IFERROR(INDEX(lifespans_all!K$80:K$126,MATCH($A170,lifespans_all!$A$80:$A$126,0))*INDEX(SR_mission_minutes!K$2:K$43,MATCH($A170,SR_mission_minutes!$A$2:$A$43)),"-")</f>
        <v>-</v>
      </c>
      <c r="L170" s="113" t="str">
        <f>IFERROR(INDEX(lifespans_all!L$80:L$126,MATCH($A170,lifespans_all!$A$80:$A$126,0))*INDEX(SR_mission_minutes!L$2:L$43,MATCH($A170,SR_mission_minutes!$A$2:$A$43)),"-")</f>
        <v>-</v>
      </c>
      <c r="M170" s="113" t="str">
        <f>IFERROR(INDEX(lifespans_all!M$80:M$126,MATCH($A170,lifespans_all!$A$80:$A$126,0))*INDEX(SR_mission_minutes!M$2:M$43,MATCH($A170,SR_mission_minutes!$A$2:$A$43)),"-")</f>
        <v>-</v>
      </c>
      <c r="N170" s="113" t="str">
        <f>IFERROR(INDEX(lifespans_all!N$80:N$126,MATCH($A170,lifespans_all!$A$80:$A$126,0))*INDEX(SR_mission_minutes!N$2:N$43,MATCH($A170,SR_mission_minutes!$A$2:$A$43)),"-")</f>
        <v>-</v>
      </c>
      <c r="O170" s="113" t="str">
        <f>IFERROR(INDEX(lifespans_all!O$80:O$126,MATCH($A170,lifespans_all!$A$80:$A$126,0))*INDEX(SR_mission_minutes!O$2:O$43,MATCH($A170,SR_mission_minutes!$A$2:$A$43)),"-")</f>
        <v>-</v>
      </c>
      <c r="P170" s="113" t="str">
        <f>IFERROR(INDEX(lifespans_all!P$80:P$126,MATCH($A170,lifespans_all!$A$80:$A$126,0))*INDEX(SR_mission_minutes!P$2:P$43,MATCH($A170,SR_mission_minutes!$A$2:$A$43)),"-")</f>
        <v>-</v>
      </c>
      <c r="Q170" s="113" t="str">
        <f>IFERROR(INDEX(lifespans_all!Q$80:Q$126,MATCH($A170,lifespans_all!$A$80:$A$126,0))*INDEX(SR_mission_minutes!Q$2:Q$43,MATCH($A170,SR_mission_minutes!$A$2:$A$43)),"-")</f>
        <v>-</v>
      </c>
      <c r="R170" s="113" t="str">
        <f>IFERROR(INDEX(lifespans_all!R$80:R$126,MATCH($A170,lifespans_all!$A$80:$A$126,0))*INDEX(SR_mission_minutes!R$2:R$43,MATCH($A170,SR_mission_minutes!$A$2:$A$43)),"-")</f>
        <v>-</v>
      </c>
      <c r="S170" s="113" t="str">
        <f>IFERROR(INDEX(lifespans_all!S$80:S$126,MATCH($A170,lifespans_all!$A$80:$A$126,0))*INDEX(SR_mission_minutes!S$2:S$43,MATCH($A170,SR_mission_minutes!$A$2:$A$43)),"-")</f>
        <v>-</v>
      </c>
      <c r="T170" s="113" t="str">
        <f>IFERROR(INDEX(lifespans_all!T$80:T$126,MATCH($A170,lifespans_all!$A$80:$A$126,0))*INDEX(SR_mission_minutes!T$2:T$43,MATCH($A170,SR_mission_minutes!$A$2:$A$43)),"-")</f>
        <v>-</v>
      </c>
      <c r="U170" s="113" t="str">
        <f>IFERROR(INDEX(lifespans_all!U$80:U$126,MATCH($A170,lifespans_all!$A$80:$A$126,0))*INDEX(SR_mission_minutes!U$2:U$43,MATCH($A170,SR_mission_minutes!$A$2:$A$43)),"-")</f>
        <v>-</v>
      </c>
      <c r="V170" s="113" t="str">
        <f>IFERROR(INDEX(lifespans_all!V$80:V$126,MATCH($A170,lifespans_all!$A$80:$A$126,0))*INDEX(SR_mission_minutes!V$2:V$43,MATCH($A170,SR_mission_minutes!$A$2:$A$43)),"-")</f>
        <v>-</v>
      </c>
    </row>
    <row r="171" spans="1:22" x14ac:dyDescent="0.25">
      <c r="A171" s="35" t="s">
        <v>134</v>
      </c>
      <c r="B171" s="35" t="s">
        <v>56</v>
      </c>
      <c r="C171" s="113" t="str">
        <f>IFERROR(INDEX(lifespans_all!C$158:C$212,MATCH($A171,lifespans_all!$A$158:$A$212,0))*INDEX(SR_mission_minutes!C$2:C$43,MATCH($A171,SR_mission_minutes!$A$2:$A$43)),"-")</f>
        <v>-</v>
      </c>
      <c r="D171" s="113" t="str">
        <f>IFERROR(INDEX(lifespans_all!D$80:D$126,MATCH($A171,lifespans_all!$A$80:$A$126,0))*INDEX(SR_mission_minutes!D$2:D$43,MATCH($A171,SR_mission_minutes!$A$2:$A$43)),"-")</f>
        <v>-</v>
      </c>
      <c r="E171" s="113" t="str">
        <f>IFERROR(INDEX(lifespans_all!E$80:E$126,MATCH($A171,lifespans_all!$A$80:$A$126,0))*INDEX(SR_mission_minutes!E$2:E$43,MATCH($A171,SR_mission_minutes!$A$2:$A$43)),"-")</f>
        <v>-</v>
      </c>
      <c r="F171" s="113" t="str">
        <f>IFERROR(INDEX(lifespans_all!F$80:F$126,MATCH($A171,lifespans_all!$A$80:$A$126,0))*INDEX(SR_mission_minutes!F$2:F$43,MATCH($A171,SR_mission_minutes!$A$2:$A$43)),"-")</f>
        <v>-</v>
      </c>
      <c r="G171" s="113" t="str">
        <f>IFERROR(INDEX(lifespans_all!G$80:G$126,MATCH($A171,lifespans_all!$A$80:$A$126,0))*INDEX(SR_mission_minutes!G$2:G$43,MATCH($A171,SR_mission_minutes!$A$2:$A$43)),"-")</f>
        <v>-</v>
      </c>
      <c r="H171" s="113" t="str">
        <f>IFERROR(INDEX(lifespans_all!H$80:H$126,MATCH($A171,lifespans_all!$A$80:$A$126,0))*INDEX(SR_mission_minutes!H$2:H$43,MATCH($A171,SR_mission_minutes!$A$2:$A$43)),"-")</f>
        <v>-</v>
      </c>
      <c r="I171" s="113" t="str">
        <f>IFERROR(INDEX(lifespans_all!I$80:I$126,MATCH($A171,lifespans_all!$A$80:$A$126,0))*INDEX(SR_mission_minutes!I$2:I$43,MATCH($A171,SR_mission_minutes!$A$2:$A$43)),"-")</f>
        <v>-</v>
      </c>
      <c r="J171" s="113" t="str">
        <f>IFERROR(INDEX(lifespans_all!J$80:J$126,MATCH($A171,lifespans_all!$A$80:$A$126,0))*INDEX(SR_mission_minutes!J$2:J$43,MATCH($A171,SR_mission_minutes!$A$2:$A$43)),"-")</f>
        <v>-</v>
      </c>
      <c r="K171" s="113" t="str">
        <f>IFERROR(INDEX(lifespans_all!K$80:K$126,MATCH($A171,lifespans_all!$A$80:$A$126,0))*INDEX(SR_mission_minutes!K$2:K$43,MATCH($A171,SR_mission_minutes!$A$2:$A$43)),"-")</f>
        <v>-</v>
      </c>
      <c r="L171" s="113" t="str">
        <f>IFERROR(INDEX(lifespans_all!L$80:L$126,MATCH($A171,lifespans_all!$A$80:$A$126,0))*INDEX(SR_mission_minutes!L$2:L$43,MATCH($A171,SR_mission_minutes!$A$2:$A$43)),"-")</f>
        <v>-</v>
      </c>
      <c r="M171" s="113" t="str">
        <f>IFERROR(INDEX(lifespans_all!M$80:M$126,MATCH($A171,lifespans_all!$A$80:$A$126,0))*INDEX(SR_mission_minutes!M$2:M$43,MATCH($A171,SR_mission_minutes!$A$2:$A$43)),"-")</f>
        <v>-</v>
      </c>
      <c r="N171" s="113" t="str">
        <f>IFERROR(INDEX(lifespans_all!N$80:N$126,MATCH($A171,lifespans_all!$A$80:$A$126,0))*INDEX(SR_mission_minutes!N$2:N$43,MATCH($A171,SR_mission_minutes!$A$2:$A$43)),"-")</f>
        <v>-</v>
      </c>
      <c r="O171" s="113" t="str">
        <f>IFERROR(INDEX(lifespans_all!O$80:O$126,MATCH($A171,lifespans_all!$A$80:$A$126,0))*INDEX(SR_mission_minutes!O$2:O$43,MATCH($A171,SR_mission_minutes!$A$2:$A$43)),"-")</f>
        <v>-</v>
      </c>
      <c r="P171" s="113" t="str">
        <f>IFERROR(INDEX(lifespans_all!P$80:P$126,MATCH($A171,lifespans_all!$A$80:$A$126,0))*INDEX(SR_mission_minutes!P$2:P$43,MATCH($A171,SR_mission_minutes!$A$2:$A$43)),"-")</f>
        <v>-</v>
      </c>
      <c r="Q171" s="113" t="str">
        <f>IFERROR(INDEX(lifespans_all!Q$80:Q$126,MATCH($A171,lifespans_all!$A$80:$A$126,0))*INDEX(SR_mission_minutes!Q$2:Q$43,MATCH($A171,SR_mission_minutes!$A$2:$A$43)),"-")</f>
        <v>-</v>
      </c>
      <c r="R171" s="113" t="str">
        <f>IFERROR(INDEX(lifespans_all!R$80:R$126,MATCH($A171,lifespans_all!$A$80:$A$126,0))*INDEX(SR_mission_minutes!R$2:R$43,MATCH($A171,SR_mission_minutes!$A$2:$A$43)),"-")</f>
        <v>-</v>
      </c>
      <c r="S171" s="113" t="str">
        <f>IFERROR(INDEX(lifespans_all!S$80:S$126,MATCH($A171,lifespans_all!$A$80:$A$126,0))*INDEX(SR_mission_minutes!S$2:S$43,MATCH($A171,SR_mission_minutes!$A$2:$A$43)),"-")</f>
        <v>-</v>
      </c>
      <c r="T171" s="113" t="str">
        <f>IFERROR(INDEX(lifespans_all!T$80:T$126,MATCH($A171,lifespans_all!$A$80:$A$126,0))*INDEX(SR_mission_minutes!T$2:T$43,MATCH($A171,SR_mission_minutes!$A$2:$A$43)),"-")</f>
        <v>-</v>
      </c>
      <c r="U171" s="113" t="str">
        <f>IFERROR(INDEX(lifespans_all!U$80:U$126,MATCH($A171,lifespans_all!$A$80:$A$126,0))*INDEX(SR_mission_minutes!U$2:U$43,MATCH($A171,SR_mission_minutes!$A$2:$A$43)),"-")</f>
        <v>-</v>
      </c>
      <c r="V171" s="113" t="str">
        <f>IFERROR(INDEX(lifespans_all!V$80:V$126,MATCH($A171,lifespans_all!$A$80:$A$126,0))*INDEX(SR_mission_minutes!V$2:V$43,MATCH($A171,SR_mission_minutes!$A$2:$A$43)),"-")</f>
        <v>-</v>
      </c>
    </row>
    <row r="172" spans="1:22" x14ac:dyDescent="0.25">
      <c r="A172" s="35" t="s">
        <v>43</v>
      </c>
      <c r="B172" s="35" t="s">
        <v>61</v>
      </c>
      <c r="C172" s="113">
        <f>IFERROR(INDEX(lifespans_all!C$158:C$212,MATCH($A172,lifespans_all!$A$158:$A$212,0))*INDEX(SR_mission_minutes!C$2:C$43,MATCH($A172,SR_mission_minutes!$A$2:$A$43)),"-")</f>
        <v>33739.333333333336</v>
      </c>
      <c r="D172" s="113">
        <f>IFERROR(INDEX(lifespans_all!D$80:D$126,MATCH($A172,lifespans_all!$A$80:$A$126,0))*INDEX(SR_mission_minutes!D$2:D$43,MATCH($A172,SR_mission_minutes!$A$2:$A$43)),"-")</f>
        <v>0</v>
      </c>
      <c r="E172" s="113">
        <f>IFERROR(INDEX(lifespans_all!E$80:E$126,MATCH($A172,lifespans_all!$A$80:$A$126,0))*INDEX(SR_mission_minutes!E$2:E$43,MATCH($A172,SR_mission_minutes!$A$2:$A$43)),"-")</f>
        <v>0</v>
      </c>
      <c r="F172" s="113">
        <f>IFERROR(INDEX(lifespans_all!F$80:F$126,MATCH($A172,lifespans_all!$A$80:$A$126,0))*INDEX(SR_mission_minutes!F$2:F$43,MATCH($A172,SR_mission_minutes!$A$2:$A$43)),"-")</f>
        <v>0</v>
      </c>
      <c r="G172" s="113">
        <f>IFERROR(INDEX(lifespans_all!G$80:G$126,MATCH($A172,lifespans_all!$A$80:$A$126,0))*INDEX(SR_mission_minutes!G$2:G$43,MATCH($A172,SR_mission_minutes!$A$2:$A$43)),"-")</f>
        <v>0</v>
      </c>
      <c r="H172" s="113">
        <f>IFERROR(INDEX(lifespans_all!H$80:H$126,MATCH($A172,lifespans_all!$A$80:$A$126,0))*INDEX(SR_mission_minutes!H$2:H$43,MATCH($A172,SR_mission_minutes!$A$2:$A$43)),"-")</f>
        <v>0</v>
      </c>
      <c r="I172" s="113">
        <f>IFERROR(INDEX(lifespans_all!I$80:I$126,MATCH($A172,lifespans_all!$A$80:$A$126,0))*INDEX(SR_mission_minutes!I$2:I$43,MATCH($A172,SR_mission_minutes!$A$2:$A$43)),"-")</f>
        <v>0</v>
      </c>
      <c r="J172" s="113">
        <f>IFERROR(INDEX(lifespans_all!J$80:J$126,MATCH($A172,lifespans_all!$A$80:$A$126,0))*INDEX(SR_mission_minutes!J$2:J$43,MATCH($A172,SR_mission_minutes!$A$2:$A$43)),"-")</f>
        <v>0</v>
      </c>
      <c r="K172" s="113">
        <f>IFERROR(INDEX(lifespans_all!K$80:K$126,MATCH($A172,lifespans_all!$A$80:$A$126,0))*INDEX(SR_mission_minutes!K$2:K$43,MATCH($A172,SR_mission_minutes!$A$2:$A$43)),"-")</f>
        <v>0</v>
      </c>
      <c r="L172" s="113">
        <f>IFERROR(INDEX(lifespans_all!L$80:L$126,MATCH($A172,lifespans_all!$A$80:$A$126,0))*INDEX(SR_mission_minutes!L$2:L$43,MATCH($A172,SR_mission_minutes!$A$2:$A$43)),"-")</f>
        <v>0</v>
      </c>
      <c r="M172" s="113">
        <f>IFERROR(INDEX(lifespans_all!M$80:M$126,MATCH($A172,lifespans_all!$A$80:$A$126,0))*INDEX(SR_mission_minutes!M$2:M$43,MATCH($A172,SR_mission_minutes!$A$2:$A$43)),"-")</f>
        <v>0</v>
      </c>
      <c r="N172" s="113">
        <f>IFERROR(INDEX(lifespans_all!N$80:N$126,MATCH($A172,lifespans_all!$A$80:$A$126,0))*INDEX(SR_mission_minutes!N$2:N$43,MATCH($A172,SR_mission_minutes!$A$2:$A$43)),"-")</f>
        <v>0</v>
      </c>
      <c r="O172" s="113">
        <f>IFERROR(INDEX(lifespans_all!O$80:O$126,MATCH($A172,lifespans_all!$A$80:$A$126,0))*INDEX(SR_mission_minutes!O$2:O$43,MATCH($A172,SR_mission_minutes!$A$2:$A$43)),"-")</f>
        <v>0</v>
      </c>
      <c r="P172" s="113">
        <f>IFERROR(INDEX(lifespans_all!P$80:P$126,MATCH($A172,lifespans_all!$A$80:$A$126,0))*INDEX(SR_mission_minutes!P$2:P$43,MATCH($A172,SR_mission_minutes!$A$2:$A$43)),"-")</f>
        <v>0</v>
      </c>
      <c r="Q172" s="113">
        <f>IFERROR(INDEX(lifespans_all!Q$80:Q$126,MATCH($A172,lifespans_all!$A$80:$A$126,0))*INDEX(SR_mission_minutes!Q$2:Q$43,MATCH($A172,SR_mission_minutes!$A$2:$A$43)),"-")</f>
        <v>0</v>
      </c>
      <c r="R172" s="113">
        <f>IFERROR(INDEX(lifespans_all!R$80:R$126,MATCH($A172,lifespans_all!$A$80:$A$126,0))*INDEX(SR_mission_minutes!R$2:R$43,MATCH($A172,SR_mission_minutes!$A$2:$A$43)),"-")</f>
        <v>0</v>
      </c>
      <c r="S172" s="113">
        <f>IFERROR(INDEX(lifespans_all!S$80:S$126,MATCH($A172,lifespans_all!$A$80:$A$126,0))*INDEX(SR_mission_minutes!S$2:S$43,MATCH($A172,SR_mission_minutes!$A$2:$A$43)),"-")</f>
        <v>0</v>
      </c>
      <c r="T172" s="113">
        <f>IFERROR(INDEX(lifespans_all!T$80:T$126,MATCH($A172,lifespans_all!$A$80:$A$126,0))*INDEX(SR_mission_minutes!T$2:T$43,MATCH($A172,SR_mission_minutes!$A$2:$A$43)),"-")</f>
        <v>0</v>
      </c>
      <c r="U172" s="113">
        <f>IFERROR(INDEX(lifespans_all!U$80:U$126,MATCH($A172,lifespans_all!$A$80:$A$126,0))*INDEX(SR_mission_minutes!U$2:U$43,MATCH($A172,SR_mission_minutes!$A$2:$A$43)),"-")</f>
        <v>0</v>
      </c>
      <c r="V172" s="113">
        <f>IFERROR(INDEX(lifespans_all!V$80:V$126,MATCH($A172,lifespans_all!$A$80:$A$126,0))*INDEX(SR_mission_minutes!V$2:V$43,MATCH($A172,SR_mission_minutes!$A$2:$A$43)),"-")</f>
        <v>0</v>
      </c>
    </row>
    <row r="173" spans="1:22" x14ac:dyDescent="0.25">
      <c r="A173" s="35" t="s">
        <v>44</v>
      </c>
      <c r="B173" s="35" t="s">
        <v>57</v>
      </c>
      <c r="C173" s="113">
        <f>IFERROR(INDEX(lifespans_all!C$158:C$212,MATCH($A173,lifespans_all!$A$158:$A$212,0))*INDEX(SR_mission_minutes!C$2:C$43,MATCH($A173,SR_mission_minutes!$A$2:$A$43)),"-")</f>
        <v>66700.388888888891</v>
      </c>
      <c r="D173" s="113">
        <f>IFERROR(INDEX(lifespans_all!D$80:D$126,MATCH($A173,lifespans_all!$A$80:$A$126,0))*INDEX(SR_mission_minutes!D$2:D$43,MATCH($A173,SR_mission_minutes!$A$2:$A$43)),"-")</f>
        <v>0</v>
      </c>
      <c r="E173" s="113">
        <f>IFERROR(INDEX(lifespans_all!E$80:E$126,MATCH($A173,lifespans_all!$A$80:$A$126,0))*INDEX(SR_mission_minutes!E$2:E$43,MATCH($A173,SR_mission_minutes!$A$2:$A$43)),"-")</f>
        <v>0</v>
      </c>
      <c r="F173" s="113">
        <f>IFERROR(INDEX(lifespans_all!F$80:F$126,MATCH($A173,lifespans_all!$A$80:$A$126,0))*INDEX(SR_mission_minutes!F$2:F$43,MATCH($A173,SR_mission_minutes!$A$2:$A$43)),"-")</f>
        <v>0</v>
      </c>
      <c r="G173" s="113">
        <f>IFERROR(INDEX(lifespans_all!G$80:G$126,MATCH($A173,lifespans_all!$A$80:$A$126,0))*INDEX(SR_mission_minutes!G$2:G$43,MATCH($A173,SR_mission_minutes!$A$2:$A$43)),"-")</f>
        <v>0</v>
      </c>
      <c r="H173" s="113">
        <f>IFERROR(INDEX(lifespans_all!H$80:H$126,MATCH($A173,lifespans_all!$A$80:$A$126,0))*INDEX(SR_mission_minutes!H$2:H$43,MATCH($A173,SR_mission_minutes!$A$2:$A$43)),"-")</f>
        <v>0</v>
      </c>
      <c r="I173" s="113">
        <f>IFERROR(INDEX(lifespans_all!I$80:I$126,MATCH($A173,lifespans_all!$A$80:$A$126,0))*INDEX(SR_mission_minutes!I$2:I$43,MATCH($A173,SR_mission_minutes!$A$2:$A$43)),"-")</f>
        <v>0</v>
      </c>
      <c r="J173" s="113">
        <f>IFERROR(INDEX(lifespans_all!J$80:J$126,MATCH($A173,lifespans_all!$A$80:$A$126,0))*INDEX(SR_mission_minutes!J$2:J$43,MATCH($A173,SR_mission_minutes!$A$2:$A$43)),"-")</f>
        <v>0</v>
      </c>
      <c r="K173" s="113">
        <f>IFERROR(INDEX(lifespans_all!K$80:K$126,MATCH($A173,lifespans_all!$A$80:$A$126,0))*INDEX(SR_mission_minutes!K$2:K$43,MATCH($A173,SR_mission_minutes!$A$2:$A$43)),"-")</f>
        <v>0</v>
      </c>
      <c r="L173" s="113">
        <f>IFERROR(INDEX(lifespans_all!L$80:L$126,MATCH($A173,lifespans_all!$A$80:$A$126,0))*INDEX(SR_mission_minutes!L$2:L$43,MATCH($A173,SR_mission_minutes!$A$2:$A$43)),"-")</f>
        <v>0</v>
      </c>
      <c r="M173" s="113">
        <f>IFERROR(INDEX(lifespans_all!M$80:M$126,MATCH($A173,lifespans_all!$A$80:$A$126,0))*INDEX(SR_mission_minutes!M$2:M$43,MATCH($A173,SR_mission_minutes!$A$2:$A$43)),"-")</f>
        <v>0</v>
      </c>
      <c r="N173" s="113">
        <f>IFERROR(INDEX(lifespans_all!N$80:N$126,MATCH($A173,lifespans_all!$A$80:$A$126,0))*INDEX(SR_mission_minutes!N$2:N$43,MATCH($A173,SR_mission_minutes!$A$2:$A$43)),"-")</f>
        <v>0</v>
      </c>
      <c r="O173" s="113">
        <f>IFERROR(INDEX(lifespans_all!O$80:O$126,MATCH($A173,lifespans_all!$A$80:$A$126,0))*INDEX(SR_mission_minutes!O$2:O$43,MATCH($A173,SR_mission_minutes!$A$2:$A$43)),"-")</f>
        <v>0</v>
      </c>
      <c r="P173" s="113">
        <f>IFERROR(INDEX(lifespans_all!P$80:P$126,MATCH($A173,lifespans_all!$A$80:$A$126,0))*INDEX(SR_mission_minutes!P$2:P$43,MATCH($A173,SR_mission_minutes!$A$2:$A$43)),"-")</f>
        <v>0</v>
      </c>
      <c r="Q173" s="113">
        <f>IFERROR(INDEX(lifespans_all!Q$80:Q$126,MATCH($A173,lifespans_all!$A$80:$A$126,0))*INDEX(SR_mission_minutes!Q$2:Q$43,MATCH($A173,SR_mission_minutes!$A$2:$A$43)),"-")</f>
        <v>0</v>
      </c>
      <c r="R173" s="113">
        <f>IFERROR(INDEX(lifespans_all!R$80:R$126,MATCH($A173,lifespans_all!$A$80:$A$126,0))*INDEX(SR_mission_minutes!R$2:R$43,MATCH($A173,SR_mission_minutes!$A$2:$A$43)),"-")</f>
        <v>0</v>
      </c>
      <c r="S173" s="113">
        <f>IFERROR(INDEX(lifespans_all!S$80:S$126,MATCH($A173,lifespans_all!$A$80:$A$126,0))*INDEX(SR_mission_minutes!S$2:S$43,MATCH($A173,SR_mission_minutes!$A$2:$A$43)),"-")</f>
        <v>0</v>
      </c>
      <c r="T173" s="113">
        <f>IFERROR(INDEX(lifespans_all!T$80:T$126,MATCH($A173,lifespans_all!$A$80:$A$126,0))*INDEX(SR_mission_minutes!T$2:T$43,MATCH($A173,SR_mission_minutes!$A$2:$A$43)),"-")</f>
        <v>0</v>
      </c>
      <c r="U173" s="113">
        <f>IFERROR(INDEX(lifespans_all!U$80:U$126,MATCH($A173,lifespans_all!$A$80:$A$126,0))*INDEX(SR_mission_minutes!U$2:U$43,MATCH($A173,SR_mission_minutes!$A$2:$A$43)),"-")</f>
        <v>0</v>
      </c>
      <c r="V173" s="113">
        <f>IFERROR(INDEX(lifespans_all!V$80:V$126,MATCH($A173,lifespans_all!$A$80:$A$126,0))*INDEX(SR_mission_minutes!V$2:V$43,MATCH($A173,SR_mission_minutes!$A$2:$A$43)),"-")</f>
        <v>0</v>
      </c>
    </row>
    <row r="174" spans="1:22" x14ac:dyDescent="0.25">
      <c r="A174" s="35" t="s">
        <v>78</v>
      </c>
      <c r="B174" s="35" t="s">
        <v>57</v>
      </c>
      <c r="C174" s="113">
        <f>IFERROR(INDEX(lifespans_all!C$158:C$212,MATCH($A174,lifespans_all!$A$158:$A$212,0))*INDEX(SR_mission_minutes!C$2:C$43,MATCH($A174,SR_mission_minutes!$A$2:$A$43)),"-")</f>
        <v>66700.388888888891</v>
      </c>
      <c r="D174" s="113">
        <f>IFERROR(INDEX(lifespans_all!D$80:D$126,MATCH($A174,lifespans_all!$A$80:$A$126,0))*INDEX(SR_mission_minutes!D$2:D$43,MATCH($A174,SR_mission_minutes!$A$2:$A$43)),"-")</f>
        <v>66700.388888888891</v>
      </c>
      <c r="E174" s="113">
        <f>IFERROR(INDEX(lifespans_all!E$80:E$126,MATCH($A174,lifespans_all!$A$80:$A$126,0))*INDEX(SR_mission_minutes!E$2:E$43,MATCH($A174,SR_mission_minutes!$A$2:$A$43)),"-")</f>
        <v>66700.388888888891</v>
      </c>
      <c r="F174" s="113">
        <f>IFERROR(INDEX(lifespans_all!F$80:F$126,MATCH($A174,lifespans_all!$A$80:$A$126,0))*INDEX(SR_mission_minutes!F$2:F$43,MATCH($A174,SR_mission_minutes!$A$2:$A$43)),"-")</f>
        <v>66700.388888888891</v>
      </c>
      <c r="G174" s="113">
        <f>IFERROR(INDEX(lifespans_all!G$80:G$126,MATCH($A174,lifespans_all!$A$80:$A$126,0))*INDEX(SR_mission_minutes!G$2:G$43,MATCH($A174,SR_mission_minutes!$A$2:$A$43)),"-")</f>
        <v>66700.388888888891</v>
      </c>
      <c r="H174" s="113">
        <f>IFERROR(INDEX(lifespans_all!H$80:H$126,MATCH($A174,lifespans_all!$A$80:$A$126,0))*INDEX(SR_mission_minutes!H$2:H$43,MATCH($A174,SR_mission_minutes!$A$2:$A$43)),"-")</f>
        <v>0</v>
      </c>
      <c r="I174" s="113">
        <f>IFERROR(INDEX(lifespans_all!I$80:I$126,MATCH($A174,lifespans_all!$A$80:$A$126,0))*INDEX(SR_mission_minutes!I$2:I$43,MATCH($A174,SR_mission_minutes!$A$2:$A$43)),"-")</f>
        <v>0</v>
      </c>
      <c r="J174" s="113">
        <f>IFERROR(INDEX(lifespans_all!J$80:J$126,MATCH($A174,lifespans_all!$A$80:$A$126,0))*INDEX(SR_mission_minutes!J$2:J$43,MATCH($A174,SR_mission_minutes!$A$2:$A$43)),"-")</f>
        <v>0</v>
      </c>
      <c r="K174" s="113">
        <f>IFERROR(INDEX(lifespans_all!K$80:K$126,MATCH($A174,lifespans_all!$A$80:$A$126,0))*INDEX(SR_mission_minutes!K$2:K$43,MATCH($A174,SR_mission_minutes!$A$2:$A$43)),"-")</f>
        <v>0</v>
      </c>
      <c r="L174" s="113">
        <f>IFERROR(INDEX(lifespans_all!L$80:L$126,MATCH($A174,lifespans_all!$A$80:$A$126,0))*INDEX(SR_mission_minutes!L$2:L$43,MATCH($A174,SR_mission_minutes!$A$2:$A$43)),"-")</f>
        <v>0</v>
      </c>
      <c r="M174" s="113">
        <f>IFERROR(INDEX(lifespans_all!M$80:M$126,MATCH($A174,lifespans_all!$A$80:$A$126,0))*INDEX(SR_mission_minutes!M$2:M$43,MATCH($A174,SR_mission_minutes!$A$2:$A$43)),"-")</f>
        <v>0</v>
      </c>
      <c r="N174" s="113">
        <f>IFERROR(INDEX(lifespans_all!N$80:N$126,MATCH($A174,lifespans_all!$A$80:$A$126,0))*INDEX(SR_mission_minutes!N$2:N$43,MATCH($A174,SR_mission_minutes!$A$2:$A$43)),"-")</f>
        <v>0</v>
      </c>
      <c r="O174" s="113">
        <f>IFERROR(INDEX(lifespans_all!O$80:O$126,MATCH($A174,lifespans_all!$A$80:$A$126,0))*INDEX(SR_mission_minutes!O$2:O$43,MATCH($A174,SR_mission_minutes!$A$2:$A$43)),"-")</f>
        <v>0</v>
      </c>
      <c r="P174" s="113">
        <f>IFERROR(INDEX(lifespans_all!P$80:P$126,MATCH($A174,lifespans_all!$A$80:$A$126,0))*INDEX(SR_mission_minutes!P$2:P$43,MATCH($A174,SR_mission_minutes!$A$2:$A$43)),"-")</f>
        <v>0</v>
      </c>
      <c r="Q174" s="113">
        <f>IFERROR(INDEX(lifespans_all!Q$80:Q$126,MATCH($A174,lifespans_all!$A$80:$A$126,0))*INDEX(SR_mission_minutes!Q$2:Q$43,MATCH($A174,SR_mission_minutes!$A$2:$A$43)),"-")</f>
        <v>0</v>
      </c>
      <c r="R174" s="113">
        <f>IFERROR(INDEX(lifespans_all!R$80:R$126,MATCH($A174,lifespans_all!$A$80:$A$126,0))*INDEX(SR_mission_minutes!R$2:R$43,MATCH($A174,SR_mission_minutes!$A$2:$A$43)),"-")</f>
        <v>0</v>
      </c>
      <c r="S174" s="113">
        <f>IFERROR(INDEX(lifespans_all!S$80:S$126,MATCH($A174,lifespans_all!$A$80:$A$126,0))*INDEX(SR_mission_minutes!S$2:S$43,MATCH($A174,SR_mission_minutes!$A$2:$A$43)),"-")</f>
        <v>0</v>
      </c>
      <c r="T174" s="113">
        <f>IFERROR(INDEX(lifespans_all!T$80:T$126,MATCH($A174,lifespans_all!$A$80:$A$126,0))*INDEX(SR_mission_minutes!T$2:T$43,MATCH($A174,SR_mission_minutes!$A$2:$A$43)),"-")</f>
        <v>0</v>
      </c>
      <c r="U174" s="113">
        <f>IFERROR(INDEX(lifespans_all!U$80:U$126,MATCH($A174,lifespans_all!$A$80:$A$126,0))*INDEX(SR_mission_minutes!U$2:U$43,MATCH($A174,SR_mission_minutes!$A$2:$A$43)),"-")</f>
        <v>0</v>
      </c>
      <c r="V174" s="113">
        <f>IFERROR(INDEX(lifespans_all!V$80:V$126,MATCH($A174,lifespans_all!$A$80:$A$126,0))*INDEX(SR_mission_minutes!V$2:V$43,MATCH($A174,SR_mission_minutes!$A$2:$A$43)),"-")</f>
        <v>0</v>
      </c>
    </row>
    <row r="175" spans="1:22" x14ac:dyDescent="0.25">
      <c r="A175" s="35" t="s">
        <v>45</v>
      </c>
      <c r="B175" s="35" t="s">
        <v>57</v>
      </c>
      <c r="C175" s="113">
        <f>IFERROR(INDEX(lifespans_all!C$158:C$212,MATCH($A175,lifespans_all!$A$158:$A$212,0))*INDEX(SR_mission_minutes!C$2:C$43,MATCH($A175,SR_mission_minutes!$A$2:$A$43)),"-")</f>
        <v>66700.388888888891</v>
      </c>
      <c r="D175" s="113">
        <f>IFERROR(INDEX(lifespans_all!D$80:D$126,MATCH($A175,lifespans_all!$A$80:$A$126,0))*INDEX(SR_mission_minutes!D$2:D$43,MATCH($A175,SR_mission_minutes!$A$2:$A$43)),"-")</f>
        <v>66700.388888888891</v>
      </c>
      <c r="E175" s="113">
        <f>IFERROR(INDEX(lifespans_all!E$80:E$126,MATCH($A175,lifespans_all!$A$80:$A$126,0))*INDEX(SR_mission_minutes!E$2:E$43,MATCH($A175,SR_mission_minutes!$A$2:$A$43)),"-")</f>
        <v>66700.388888888891</v>
      </c>
      <c r="F175" s="113">
        <f>IFERROR(INDEX(lifespans_all!F$80:F$126,MATCH($A175,lifespans_all!$A$80:$A$126,0))*INDEX(SR_mission_minutes!F$2:F$43,MATCH($A175,SR_mission_minutes!$A$2:$A$43)),"-")</f>
        <v>0</v>
      </c>
      <c r="G175" s="113">
        <f>IFERROR(INDEX(lifespans_all!G$80:G$126,MATCH($A175,lifespans_all!$A$80:$A$126,0))*INDEX(SR_mission_minutes!G$2:G$43,MATCH($A175,SR_mission_minutes!$A$2:$A$43)),"-")</f>
        <v>0</v>
      </c>
      <c r="H175" s="113">
        <f>IFERROR(INDEX(lifespans_all!H$80:H$126,MATCH($A175,lifespans_all!$A$80:$A$126,0))*INDEX(SR_mission_minutes!H$2:H$43,MATCH($A175,SR_mission_minutes!$A$2:$A$43)),"-")</f>
        <v>0</v>
      </c>
      <c r="I175" s="113">
        <f>IFERROR(INDEX(lifespans_all!I$80:I$126,MATCH($A175,lifespans_all!$A$80:$A$126,0))*INDEX(SR_mission_minutes!I$2:I$43,MATCH($A175,SR_mission_minutes!$A$2:$A$43)),"-")</f>
        <v>0</v>
      </c>
      <c r="J175" s="113">
        <f>IFERROR(INDEX(lifespans_all!J$80:J$126,MATCH($A175,lifespans_all!$A$80:$A$126,0))*INDEX(SR_mission_minutes!J$2:J$43,MATCH($A175,SR_mission_minutes!$A$2:$A$43)),"-")</f>
        <v>0</v>
      </c>
      <c r="K175" s="113">
        <f>IFERROR(INDEX(lifespans_all!K$80:K$126,MATCH($A175,lifespans_all!$A$80:$A$126,0))*INDEX(SR_mission_minutes!K$2:K$43,MATCH($A175,SR_mission_minutes!$A$2:$A$43)),"-")</f>
        <v>0</v>
      </c>
      <c r="L175" s="113">
        <f>IFERROR(INDEX(lifespans_all!L$80:L$126,MATCH($A175,lifespans_all!$A$80:$A$126,0))*INDEX(SR_mission_minutes!L$2:L$43,MATCH($A175,SR_mission_minutes!$A$2:$A$43)),"-")</f>
        <v>0</v>
      </c>
      <c r="M175" s="113">
        <f>IFERROR(INDEX(lifespans_all!M$80:M$126,MATCH($A175,lifespans_all!$A$80:$A$126,0))*INDEX(SR_mission_minutes!M$2:M$43,MATCH($A175,SR_mission_minutes!$A$2:$A$43)),"-")</f>
        <v>0</v>
      </c>
      <c r="N175" s="113">
        <f>IFERROR(INDEX(lifespans_all!N$80:N$126,MATCH($A175,lifespans_all!$A$80:$A$126,0))*INDEX(SR_mission_minutes!N$2:N$43,MATCH($A175,SR_mission_minutes!$A$2:$A$43)),"-")</f>
        <v>0</v>
      </c>
      <c r="O175" s="113">
        <f>IFERROR(INDEX(lifespans_all!O$80:O$126,MATCH($A175,lifespans_all!$A$80:$A$126,0))*INDEX(SR_mission_minutes!O$2:O$43,MATCH($A175,SR_mission_minutes!$A$2:$A$43)),"-")</f>
        <v>0</v>
      </c>
      <c r="P175" s="113">
        <f>IFERROR(INDEX(lifespans_all!P$80:P$126,MATCH($A175,lifespans_all!$A$80:$A$126,0))*INDEX(SR_mission_minutes!P$2:P$43,MATCH($A175,SR_mission_minutes!$A$2:$A$43)),"-")</f>
        <v>0</v>
      </c>
      <c r="Q175" s="113">
        <f>IFERROR(INDEX(lifespans_all!Q$80:Q$126,MATCH($A175,lifespans_all!$A$80:$A$126,0))*INDEX(SR_mission_minutes!Q$2:Q$43,MATCH($A175,SR_mission_minutes!$A$2:$A$43)),"-")</f>
        <v>0</v>
      </c>
      <c r="R175" s="113">
        <f>IFERROR(INDEX(lifespans_all!R$80:R$126,MATCH($A175,lifespans_all!$A$80:$A$126,0))*INDEX(SR_mission_minutes!R$2:R$43,MATCH($A175,SR_mission_minutes!$A$2:$A$43)),"-")</f>
        <v>0</v>
      </c>
      <c r="S175" s="113">
        <f>IFERROR(INDEX(lifespans_all!S$80:S$126,MATCH($A175,lifespans_all!$A$80:$A$126,0))*INDEX(SR_mission_minutes!S$2:S$43,MATCH($A175,SR_mission_minutes!$A$2:$A$43)),"-")</f>
        <v>0</v>
      </c>
      <c r="T175" s="113">
        <f>IFERROR(INDEX(lifespans_all!T$80:T$126,MATCH($A175,lifespans_all!$A$80:$A$126,0))*INDEX(SR_mission_minutes!T$2:T$43,MATCH($A175,SR_mission_minutes!$A$2:$A$43)),"-")</f>
        <v>0</v>
      </c>
      <c r="U175" s="113">
        <f>IFERROR(INDEX(lifespans_all!U$80:U$126,MATCH($A175,lifespans_all!$A$80:$A$126,0))*INDEX(SR_mission_minutes!U$2:U$43,MATCH($A175,SR_mission_minutes!$A$2:$A$43)),"-")</f>
        <v>0</v>
      </c>
      <c r="V175" s="113">
        <f>IFERROR(INDEX(lifespans_all!V$80:V$126,MATCH($A175,lifespans_all!$A$80:$A$126,0))*INDEX(SR_mission_minutes!V$2:V$43,MATCH($A175,SR_mission_minutes!$A$2:$A$43)),"-")</f>
        <v>0</v>
      </c>
    </row>
    <row r="176" spans="1:22" x14ac:dyDescent="0.25">
      <c r="A176" s="35" t="s">
        <v>46</v>
      </c>
      <c r="B176" s="35" t="s">
        <v>59</v>
      </c>
      <c r="C176" s="113">
        <f>IFERROR(INDEX(lifespans_all!C$158:C$212,MATCH($A176,lifespans_all!$A$158:$A$212,0))*INDEX(SR_mission_minutes!C$2:C$43,MATCH($A176,SR_mission_minutes!$A$2:$A$43)),"-")</f>
        <v>114879</v>
      </c>
      <c r="D176" s="113">
        <f>IFERROR(INDEX(lifespans_all!D$80:D$126,MATCH($A176,lifespans_all!$A$80:$A$126,0))*INDEX(SR_mission_minutes!D$2:D$43,MATCH($A176,SR_mission_minutes!$A$2:$A$43)),"-")</f>
        <v>114879</v>
      </c>
      <c r="E176" s="113">
        <f>IFERROR(INDEX(lifespans_all!E$80:E$126,MATCH($A176,lifespans_all!$A$80:$A$126,0))*INDEX(SR_mission_minutes!E$2:E$43,MATCH($A176,SR_mission_minutes!$A$2:$A$43)),"-")</f>
        <v>114879</v>
      </c>
      <c r="F176" s="113">
        <f>IFERROR(INDEX(lifespans_all!F$80:F$126,MATCH($A176,lifespans_all!$A$80:$A$126,0))*INDEX(SR_mission_minutes!F$2:F$43,MATCH($A176,SR_mission_minutes!$A$2:$A$43)),"-")</f>
        <v>114879</v>
      </c>
      <c r="G176" s="113">
        <f>IFERROR(INDEX(lifespans_all!G$80:G$126,MATCH($A176,lifespans_all!$A$80:$A$126,0))*INDEX(SR_mission_minutes!G$2:G$43,MATCH($A176,SR_mission_minutes!$A$2:$A$43)),"-")</f>
        <v>114879</v>
      </c>
      <c r="H176" s="113">
        <f>IFERROR(INDEX(lifespans_all!H$80:H$126,MATCH($A176,lifespans_all!$A$80:$A$126,0))*INDEX(SR_mission_minutes!H$2:H$43,MATCH($A176,SR_mission_minutes!$A$2:$A$43)),"-")</f>
        <v>114879</v>
      </c>
      <c r="I176" s="113">
        <f>IFERROR(INDEX(lifespans_all!I$80:I$126,MATCH($A176,lifespans_all!$A$80:$A$126,0))*INDEX(SR_mission_minutes!I$2:I$43,MATCH($A176,SR_mission_minutes!$A$2:$A$43)),"-")</f>
        <v>114879</v>
      </c>
      <c r="J176" s="113">
        <f>IFERROR(INDEX(lifespans_all!J$80:J$126,MATCH($A176,lifespans_all!$A$80:$A$126,0))*INDEX(SR_mission_minutes!J$2:J$43,MATCH($A176,SR_mission_minutes!$A$2:$A$43)),"-")</f>
        <v>114879</v>
      </c>
      <c r="K176" s="113">
        <f>IFERROR(INDEX(lifespans_all!K$80:K$126,MATCH($A176,lifespans_all!$A$80:$A$126,0))*INDEX(SR_mission_minutes!K$2:K$43,MATCH($A176,SR_mission_minutes!$A$2:$A$43)),"-")</f>
        <v>114879</v>
      </c>
      <c r="L176" s="113">
        <f>IFERROR(INDEX(lifespans_all!L$80:L$126,MATCH($A176,lifespans_all!$A$80:$A$126,0))*INDEX(SR_mission_minutes!L$2:L$43,MATCH($A176,SR_mission_minutes!$A$2:$A$43)),"-")</f>
        <v>114879</v>
      </c>
      <c r="M176" s="113">
        <f>IFERROR(INDEX(lifespans_all!M$80:M$126,MATCH($A176,lifespans_all!$A$80:$A$126,0))*INDEX(SR_mission_minutes!M$2:M$43,MATCH($A176,SR_mission_minutes!$A$2:$A$43)),"-")</f>
        <v>114879</v>
      </c>
      <c r="N176" s="113">
        <f>IFERROR(INDEX(lifespans_all!N$80:N$126,MATCH($A176,lifespans_all!$A$80:$A$126,0))*INDEX(SR_mission_minutes!N$2:N$43,MATCH($A176,SR_mission_minutes!$A$2:$A$43)),"-")</f>
        <v>114879</v>
      </c>
      <c r="O176" s="113">
        <f>IFERROR(INDEX(lifespans_all!O$80:O$126,MATCH($A176,lifespans_all!$A$80:$A$126,0))*INDEX(SR_mission_minutes!O$2:O$43,MATCH($A176,SR_mission_minutes!$A$2:$A$43)),"-")</f>
        <v>114879</v>
      </c>
      <c r="P176" s="113">
        <f>IFERROR(INDEX(lifespans_all!P$80:P$126,MATCH($A176,lifespans_all!$A$80:$A$126,0))*INDEX(SR_mission_minutes!P$2:P$43,MATCH($A176,SR_mission_minutes!$A$2:$A$43)),"-")</f>
        <v>114879</v>
      </c>
      <c r="Q176" s="113">
        <f>IFERROR(INDEX(lifespans_all!Q$80:Q$126,MATCH($A176,lifespans_all!$A$80:$A$126,0))*INDEX(SR_mission_minutes!Q$2:Q$43,MATCH($A176,SR_mission_minutes!$A$2:$A$43)),"-")</f>
        <v>114879</v>
      </c>
      <c r="R176" s="113">
        <f>IFERROR(INDEX(lifespans_all!R$80:R$126,MATCH($A176,lifespans_all!$A$80:$A$126,0))*INDEX(SR_mission_minutes!R$2:R$43,MATCH($A176,SR_mission_minutes!$A$2:$A$43)),"-")</f>
        <v>114879</v>
      </c>
      <c r="S176" s="113">
        <f>IFERROR(INDEX(lifespans_all!S$80:S$126,MATCH($A176,lifespans_all!$A$80:$A$126,0))*INDEX(SR_mission_minutes!S$2:S$43,MATCH($A176,SR_mission_minutes!$A$2:$A$43)),"-")</f>
        <v>114879</v>
      </c>
      <c r="T176" s="113">
        <f>IFERROR(INDEX(lifespans_all!T$80:T$126,MATCH($A176,lifespans_all!$A$80:$A$126,0))*INDEX(SR_mission_minutes!T$2:T$43,MATCH($A176,SR_mission_minutes!$A$2:$A$43)),"-")</f>
        <v>114879</v>
      </c>
      <c r="U176" s="113">
        <f>IFERROR(INDEX(lifespans_all!U$80:U$126,MATCH($A176,lifespans_all!$A$80:$A$126,0))*INDEX(SR_mission_minutes!U$2:U$43,MATCH($A176,SR_mission_minutes!$A$2:$A$43)),"-")</f>
        <v>114879</v>
      </c>
      <c r="V176" s="113">
        <f>IFERROR(INDEX(lifespans_all!V$80:V$126,MATCH($A176,lifespans_all!$A$80:$A$126,0))*INDEX(SR_mission_minutes!V$2:V$43,MATCH($A176,SR_mission_minutes!$A$2:$A$43)),"-")</f>
        <v>114879</v>
      </c>
    </row>
    <row r="177" spans="1:22" x14ac:dyDescent="0.25">
      <c r="A177" s="35" t="s">
        <v>70</v>
      </c>
      <c r="B177" s="35" t="s">
        <v>59</v>
      </c>
      <c r="C177" s="113" t="str">
        <f>IFERROR(INDEX(lifespans_all!C$158:C$212,MATCH($A177,lifespans_all!$A$158:$A$212,0))*INDEX(SR_mission_minutes!C$2:C$43,MATCH($A177,SR_mission_minutes!$A$2:$A$43)),"-")</f>
        <v>-</v>
      </c>
      <c r="D177" s="113" t="str">
        <f>IFERROR(INDEX(lifespans_all!D$80:D$126,MATCH($A177,lifespans_all!$A$80:$A$126,0))*INDEX(SR_mission_minutes!D$2:D$43,MATCH($A177,SR_mission_minutes!$A$2:$A$43)),"-")</f>
        <v>-</v>
      </c>
      <c r="E177" s="113" t="str">
        <f>IFERROR(INDEX(lifespans_all!E$80:E$126,MATCH($A177,lifespans_all!$A$80:$A$126,0))*INDEX(SR_mission_minutes!E$2:E$43,MATCH($A177,SR_mission_minutes!$A$2:$A$43)),"-")</f>
        <v>-</v>
      </c>
      <c r="F177" s="113" t="str">
        <f>IFERROR(INDEX(lifespans_all!F$80:F$126,MATCH($A177,lifespans_all!$A$80:$A$126,0))*INDEX(SR_mission_minutes!F$2:F$43,MATCH($A177,SR_mission_minutes!$A$2:$A$43)),"-")</f>
        <v>-</v>
      </c>
      <c r="G177" s="113" t="str">
        <f>IFERROR(INDEX(lifespans_all!G$80:G$126,MATCH($A177,lifespans_all!$A$80:$A$126,0))*INDEX(SR_mission_minutes!G$2:G$43,MATCH($A177,SR_mission_minutes!$A$2:$A$43)),"-")</f>
        <v>-</v>
      </c>
      <c r="H177" s="113" t="str">
        <f>IFERROR(INDEX(lifespans_all!H$80:H$126,MATCH($A177,lifespans_all!$A$80:$A$126,0))*INDEX(SR_mission_minutes!H$2:H$43,MATCH($A177,SR_mission_minutes!$A$2:$A$43)),"-")</f>
        <v>-</v>
      </c>
      <c r="I177" s="113" t="str">
        <f>IFERROR(INDEX(lifespans_all!I$80:I$126,MATCH($A177,lifespans_all!$A$80:$A$126,0))*INDEX(SR_mission_minutes!I$2:I$43,MATCH($A177,SR_mission_minutes!$A$2:$A$43)),"-")</f>
        <v>-</v>
      </c>
      <c r="J177" s="113" t="str">
        <f>IFERROR(INDEX(lifespans_all!J$80:J$126,MATCH($A177,lifespans_all!$A$80:$A$126,0))*INDEX(SR_mission_minutes!J$2:J$43,MATCH($A177,SR_mission_minutes!$A$2:$A$43)),"-")</f>
        <v>-</v>
      </c>
      <c r="K177" s="113" t="str">
        <f>IFERROR(INDEX(lifespans_all!K$80:K$126,MATCH($A177,lifespans_all!$A$80:$A$126,0))*INDEX(SR_mission_minutes!K$2:K$43,MATCH($A177,SR_mission_minutes!$A$2:$A$43)),"-")</f>
        <v>-</v>
      </c>
      <c r="L177" s="113" t="str">
        <f>IFERROR(INDEX(lifespans_all!L$80:L$126,MATCH($A177,lifespans_all!$A$80:$A$126,0))*INDEX(SR_mission_minutes!L$2:L$43,MATCH($A177,SR_mission_minutes!$A$2:$A$43)),"-")</f>
        <v>-</v>
      </c>
      <c r="M177" s="113" t="str">
        <f>IFERROR(INDEX(lifespans_all!M$80:M$126,MATCH($A177,lifespans_all!$A$80:$A$126,0))*INDEX(SR_mission_minutes!M$2:M$43,MATCH($A177,SR_mission_minutes!$A$2:$A$43)),"-")</f>
        <v>-</v>
      </c>
      <c r="N177" s="113" t="str">
        <f>IFERROR(INDEX(lifespans_all!N$80:N$126,MATCH($A177,lifespans_all!$A$80:$A$126,0))*INDEX(SR_mission_minutes!N$2:N$43,MATCH($A177,SR_mission_minutes!$A$2:$A$43)),"-")</f>
        <v>-</v>
      </c>
      <c r="O177" s="113" t="str">
        <f>IFERROR(INDEX(lifespans_all!O$80:O$126,MATCH($A177,lifespans_all!$A$80:$A$126,0))*INDEX(SR_mission_minutes!O$2:O$43,MATCH($A177,SR_mission_minutes!$A$2:$A$43)),"-")</f>
        <v>-</v>
      </c>
      <c r="P177" s="113" t="str">
        <f>IFERROR(INDEX(lifespans_all!P$80:P$126,MATCH($A177,lifespans_all!$A$80:$A$126,0))*INDEX(SR_mission_minutes!P$2:P$43,MATCH($A177,SR_mission_minutes!$A$2:$A$43)),"-")</f>
        <v>-</v>
      </c>
      <c r="Q177" s="113" t="str">
        <f>IFERROR(INDEX(lifespans_all!Q$80:Q$126,MATCH($A177,lifespans_all!$A$80:$A$126,0))*INDEX(SR_mission_minutes!Q$2:Q$43,MATCH($A177,SR_mission_minutes!$A$2:$A$43)),"-")</f>
        <v>-</v>
      </c>
      <c r="R177" s="113" t="str">
        <f>IFERROR(INDEX(lifespans_all!R$80:R$126,MATCH($A177,lifespans_all!$A$80:$A$126,0))*INDEX(SR_mission_minutes!R$2:R$43,MATCH($A177,SR_mission_minutes!$A$2:$A$43)),"-")</f>
        <v>-</v>
      </c>
      <c r="S177" s="113" t="str">
        <f>IFERROR(INDEX(lifespans_all!S$80:S$126,MATCH($A177,lifespans_all!$A$80:$A$126,0))*INDEX(SR_mission_minutes!S$2:S$43,MATCH($A177,SR_mission_minutes!$A$2:$A$43)),"-")</f>
        <v>-</v>
      </c>
      <c r="T177" s="113" t="str">
        <f>IFERROR(INDEX(lifespans_all!T$80:T$126,MATCH($A177,lifespans_all!$A$80:$A$126,0))*INDEX(SR_mission_minutes!T$2:T$43,MATCH($A177,SR_mission_minutes!$A$2:$A$43)),"-")</f>
        <v>-</v>
      </c>
      <c r="U177" s="113" t="str">
        <f>IFERROR(INDEX(lifespans_all!U$80:U$126,MATCH($A177,lifespans_all!$A$80:$A$126,0))*INDEX(SR_mission_minutes!U$2:U$43,MATCH($A177,SR_mission_minutes!$A$2:$A$43)),"-")</f>
        <v>-</v>
      </c>
      <c r="V177" s="113" t="str">
        <f>IFERROR(INDEX(lifespans_all!V$80:V$126,MATCH($A177,lifespans_all!$A$80:$A$126,0))*INDEX(SR_mission_minutes!V$2:V$43,MATCH($A177,SR_mission_minutes!$A$2:$A$43)),"-")</f>
        <v>-</v>
      </c>
    </row>
    <row r="178" spans="1:22" x14ac:dyDescent="0.25">
      <c r="A178" s="35" t="s">
        <v>47</v>
      </c>
      <c r="B178" s="35" t="s">
        <v>64</v>
      </c>
      <c r="C178" s="113" t="str">
        <f>IFERROR(INDEX(lifespans_all!C$158:C$212,MATCH($A178,lifespans_all!$A$158:$A$212,0))*INDEX(SR_mission_minutes!C$2:C$43,MATCH($A178,SR_mission_minutes!$A$2:$A$43)),"-")</f>
        <v>-</v>
      </c>
      <c r="D178" s="113" t="str">
        <f>IFERROR(INDEX(lifespans_all!D$80:D$126,MATCH($A178,lifespans_all!$A$80:$A$126,0))*INDEX(SR_mission_minutes!D$2:D$43,MATCH($A178,SR_mission_minutes!$A$2:$A$43)),"-")</f>
        <v>-</v>
      </c>
      <c r="E178" s="113" t="str">
        <f>IFERROR(INDEX(lifespans_all!E$80:E$126,MATCH($A178,lifespans_all!$A$80:$A$126,0))*INDEX(SR_mission_minutes!E$2:E$43,MATCH($A178,SR_mission_minutes!$A$2:$A$43)),"-")</f>
        <v>-</v>
      </c>
      <c r="F178" s="113" t="str">
        <f>IFERROR(INDEX(lifespans_all!F$80:F$126,MATCH($A178,lifespans_all!$A$80:$A$126,0))*INDEX(SR_mission_minutes!F$2:F$43,MATCH($A178,SR_mission_minutes!$A$2:$A$43)),"-")</f>
        <v>-</v>
      </c>
      <c r="G178" s="113" t="str">
        <f>IFERROR(INDEX(lifespans_all!G$80:G$126,MATCH($A178,lifespans_all!$A$80:$A$126,0))*INDEX(SR_mission_minutes!G$2:G$43,MATCH($A178,SR_mission_minutes!$A$2:$A$43)),"-")</f>
        <v>-</v>
      </c>
      <c r="H178" s="113" t="str">
        <f>IFERROR(INDEX(lifespans_all!H$80:H$126,MATCH($A178,lifespans_all!$A$80:$A$126,0))*INDEX(SR_mission_minutes!H$2:H$43,MATCH($A178,SR_mission_minutes!$A$2:$A$43)),"-")</f>
        <v>-</v>
      </c>
      <c r="I178" s="113" t="str">
        <f>IFERROR(INDEX(lifespans_all!I$80:I$126,MATCH($A178,lifespans_all!$A$80:$A$126,0))*INDEX(SR_mission_minutes!I$2:I$43,MATCH($A178,SR_mission_minutes!$A$2:$A$43)),"-")</f>
        <v>-</v>
      </c>
      <c r="J178" s="113" t="str">
        <f>IFERROR(INDEX(lifespans_all!J$80:J$126,MATCH($A178,lifespans_all!$A$80:$A$126,0))*INDEX(SR_mission_minutes!J$2:J$43,MATCH($A178,SR_mission_minutes!$A$2:$A$43)),"-")</f>
        <v>-</v>
      </c>
      <c r="K178" s="113" t="str">
        <f>IFERROR(INDEX(lifespans_all!K$80:K$126,MATCH($A178,lifespans_all!$A$80:$A$126,0))*INDEX(SR_mission_minutes!K$2:K$43,MATCH($A178,SR_mission_minutes!$A$2:$A$43)),"-")</f>
        <v>-</v>
      </c>
      <c r="L178" s="113" t="str">
        <f>IFERROR(INDEX(lifespans_all!L$80:L$126,MATCH($A178,lifespans_all!$A$80:$A$126,0))*INDEX(SR_mission_minutes!L$2:L$43,MATCH($A178,SR_mission_minutes!$A$2:$A$43)),"-")</f>
        <v>-</v>
      </c>
      <c r="M178" s="113" t="str">
        <f>IFERROR(INDEX(lifespans_all!M$80:M$126,MATCH($A178,lifespans_all!$A$80:$A$126,0))*INDEX(SR_mission_minutes!M$2:M$43,MATCH($A178,SR_mission_minutes!$A$2:$A$43)),"-")</f>
        <v>-</v>
      </c>
      <c r="N178" s="113" t="str">
        <f>IFERROR(INDEX(lifespans_all!N$80:N$126,MATCH($A178,lifespans_all!$A$80:$A$126,0))*INDEX(SR_mission_minutes!N$2:N$43,MATCH($A178,SR_mission_minutes!$A$2:$A$43)),"-")</f>
        <v>-</v>
      </c>
      <c r="O178" s="113" t="str">
        <f>IFERROR(INDEX(lifespans_all!O$80:O$126,MATCH($A178,lifespans_all!$A$80:$A$126,0))*INDEX(SR_mission_minutes!O$2:O$43,MATCH($A178,SR_mission_minutes!$A$2:$A$43)),"-")</f>
        <v>-</v>
      </c>
      <c r="P178" s="113" t="str">
        <f>IFERROR(INDEX(lifespans_all!P$80:P$126,MATCH($A178,lifespans_all!$A$80:$A$126,0))*INDEX(SR_mission_minutes!P$2:P$43,MATCH($A178,SR_mission_minutes!$A$2:$A$43)),"-")</f>
        <v>-</v>
      </c>
      <c r="Q178" s="113" t="str">
        <f>IFERROR(INDEX(lifespans_all!Q$80:Q$126,MATCH($A178,lifespans_all!$A$80:$A$126,0))*INDEX(SR_mission_minutes!Q$2:Q$43,MATCH($A178,SR_mission_minutes!$A$2:$A$43)),"-")</f>
        <v>-</v>
      </c>
      <c r="R178" s="113" t="str">
        <f>IFERROR(INDEX(lifespans_all!R$80:R$126,MATCH($A178,lifespans_all!$A$80:$A$126,0))*INDEX(SR_mission_minutes!R$2:R$43,MATCH($A178,SR_mission_minutes!$A$2:$A$43)),"-")</f>
        <v>-</v>
      </c>
      <c r="S178" s="113" t="str">
        <f>IFERROR(INDEX(lifespans_all!S$80:S$126,MATCH($A178,lifespans_all!$A$80:$A$126,0))*INDEX(SR_mission_minutes!S$2:S$43,MATCH($A178,SR_mission_minutes!$A$2:$A$43)),"-")</f>
        <v>-</v>
      </c>
      <c r="T178" s="113" t="str">
        <f>IFERROR(INDEX(lifespans_all!T$80:T$126,MATCH($A178,lifespans_all!$A$80:$A$126,0))*INDEX(SR_mission_minutes!T$2:T$43,MATCH($A178,SR_mission_minutes!$A$2:$A$43)),"-")</f>
        <v>-</v>
      </c>
      <c r="U178" s="113" t="str">
        <f>IFERROR(INDEX(lifespans_all!U$80:U$126,MATCH($A178,lifespans_all!$A$80:$A$126,0))*INDEX(SR_mission_minutes!U$2:U$43,MATCH($A178,SR_mission_minutes!$A$2:$A$43)),"-")</f>
        <v>-</v>
      </c>
      <c r="V178" s="113" t="str">
        <f>IFERROR(INDEX(lifespans_all!V$80:V$126,MATCH($A178,lifespans_all!$A$80:$A$126,0))*INDEX(SR_mission_minutes!V$2:V$43,MATCH($A178,SR_mission_minutes!$A$2:$A$43)),"-")</f>
        <v>-</v>
      </c>
    </row>
    <row r="179" spans="1:22" x14ac:dyDescent="0.25">
      <c r="A179" s="35" t="s">
        <v>48</v>
      </c>
      <c r="B179" s="35" t="s">
        <v>64</v>
      </c>
      <c r="C179" s="113" t="str">
        <f>IFERROR(INDEX(lifespans_all!C$158:C$212,MATCH($A179,lifespans_all!$A$158:$A$212,0))*INDEX(SR_mission_minutes!C$2:C$43,MATCH($A179,SR_mission_minutes!$A$2:$A$43)),"-")</f>
        <v>-</v>
      </c>
      <c r="D179" s="113" t="str">
        <f>IFERROR(INDEX(lifespans_all!D$80:D$126,MATCH($A179,lifespans_all!$A$80:$A$126,0))*INDEX(SR_mission_minutes!D$2:D$43,MATCH($A179,SR_mission_minutes!$A$2:$A$43)),"-")</f>
        <v>-</v>
      </c>
      <c r="E179" s="113" t="str">
        <f>IFERROR(INDEX(lifespans_all!E$80:E$126,MATCH($A179,lifespans_all!$A$80:$A$126,0))*INDEX(SR_mission_minutes!E$2:E$43,MATCH($A179,SR_mission_minutes!$A$2:$A$43)),"-")</f>
        <v>-</v>
      </c>
      <c r="F179" s="113" t="str">
        <f>IFERROR(INDEX(lifespans_all!F$80:F$126,MATCH($A179,lifespans_all!$A$80:$A$126,0))*INDEX(SR_mission_minutes!F$2:F$43,MATCH($A179,SR_mission_minutes!$A$2:$A$43)),"-")</f>
        <v>-</v>
      </c>
      <c r="G179" s="113" t="str">
        <f>IFERROR(INDEX(lifespans_all!G$80:G$126,MATCH($A179,lifespans_all!$A$80:$A$126,0))*INDEX(SR_mission_minutes!G$2:G$43,MATCH($A179,SR_mission_minutes!$A$2:$A$43)),"-")</f>
        <v>-</v>
      </c>
      <c r="H179" s="113" t="str">
        <f>IFERROR(INDEX(lifespans_all!H$80:H$126,MATCH($A179,lifespans_all!$A$80:$A$126,0))*INDEX(SR_mission_minutes!H$2:H$43,MATCH($A179,SR_mission_minutes!$A$2:$A$43)),"-")</f>
        <v>-</v>
      </c>
      <c r="I179" s="113" t="str">
        <f>IFERROR(INDEX(lifespans_all!I$80:I$126,MATCH($A179,lifespans_all!$A$80:$A$126,0))*INDEX(SR_mission_minutes!I$2:I$43,MATCH($A179,SR_mission_minutes!$A$2:$A$43)),"-")</f>
        <v>-</v>
      </c>
      <c r="J179" s="113" t="str">
        <f>IFERROR(INDEX(lifespans_all!J$80:J$126,MATCH($A179,lifespans_all!$A$80:$A$126,0))*INDEX(SR_mission_minutes!J$2:J$43,MATCH($A179,SR_mission_minutes!$A$2:$A$43)),"-")</f>
        <v>-</v>
      </c>
      <c r="K179" s="113" t="str">
        <f>IFERROR(INDEX(lifespans_all!K$80:K$126,MATCH($A179,lifespans_all!$A$80:$A$126,0))*INDEX(SR_mission_minutes!K$2:K$43,MATCH($A179,SR_mission_minutes!$A$2:$A$43)),"-")</f>
        <v>-</v>
      </c>
      <c r="L179" s="113" t="str">
        <f>IFERROR(INDEX(lifespans_all!L$80:L$126,MATCH($A179,lifespans_all!$A$80:$A$126,0))*INDEX(SR_mission_minutes!L$2:L$43,MATCH($A179,SR_mission_minutes!$A$2:$A$43)),"-")</f>
        <v>-</v>
      </c>
      <c r="M179" s="113" t="str">
        <f>IFERROR(INDEX(lifespans_all!M$80:M$126,MATCH($A179,lifespans_all!$A$80:$A$126,0))*INDEX(SR_mission_minutes!M$2:M$43,MATCH($A179,SR_mission_minutes!$A$2:$A$43)),"-")</f>
        <v>-</v>
      </c>
      <c r="N179" s="113" t="str">
        <f>IFERROR(INDEX(lifespans_all!N$80:N$126,MATCH($A179,lifespans_all!$A$80:$A$126,0))*INDEX(SR_mission_minutes!N$2:N$43,MATCH($A179,SR_mission_minutes!$A$2:$A$43)),"-")</f>
        <v>-</v>
      </c>
      <c r="O179" s="113" t="str">
        <f>IFERROR(INDEX(lifespans_all!O$80:O$126,MATCH($A179,lifespans_all!$A$80:$A$126,0))*INDEX(SR_mission_minutes!O$2:O$43,MATCH($A179,SR_mission_minutes!$A$2:$A$43)),"-")</f>
        <v>-</v>
      </c>
      <c r="P179" s="113" t="str">
        <f>IFERROR(INDEX(lifespans_all!P$80:P$126,MATCH($A179,lifespans_all!$A$80:$A$126,0))*INDEX(SR_mission_minutes!P$2:P$43,MATCH($A179,SR_mission_minutes!$A$2:$A$43)),"-")</f>
        <v>-</v>
      </c>
      <c r="Q179" s="113" t="str">
        <f>IFERROR(INDEX(lifespans_all!Q$80:Q$126,MATCH($A179,lifespans_all!$A$80:$A$126,0))*INDEX(SR_mission_minutes!Q$2:Q$43,MATCH($A179,SR_mission_minutes!$A$2:$A$43)),"-")</f>
        <v>-</v>
      </c>
      <c r="R179" s="113" t="str">
        <f>IFERROR(INDEX(lifespans_all!R$80:R$126,MATCH($A179,lifespans_all!$A$80:$A$126,0))*INDEX(SR_mission_minutes!R$2:R$43,MATCH($A179,SR_mission_minutes!$A$2:$A$43)),"-")</f>
        <v>-</v>
      </c>
      <c r="S179" s="113" t="str">
        <f>IFERROR(INDEX(lifespans_all!S$80:S$126,MATCH($A179,lifespans_all!$A$80:$A$126,0))*INDEX(SR_mission_minutes!S$2:S$43,MATCH($A179,SR_mission_minutes!$A$2:$A$43)),"-")</f>
        <v>-</v>
      </c>
      <c r="T179" s="113" t="str">
        <f>IFERROR(INDEX(lifespans_all!T$80:T$126,MATCH($A179,lifespans_all!$A$80:$A$126,0))*INDEX(SR_mission_minutes!T$2:T$43,MATCH($A179,SR_mission_minutes!$A$2:$A$43)),"-")</f>
        <v>-</v>
      </c>
      <c r="U179" s="113" t="str">
        <f>IFERROR(INDEX(lifespans_all!U$80:U$126,MATCH($A179,lifespans_all!$A$80:$A$126,0))*INDEX(SR_mission_minutes!U$2:U$43,MATCH($A179,SR_mission_minutes!$A$2:$A$43)),"-")</f>
        <v>-</v>
      </c>
      <c r="V179" s="113" t="str">
        <f>IFERROR(INDEX(lifespans_all!V$80:V$126,MATCH($A179,lifespans_all!$A$80:$A$126,0))*INDEX(SR_mission_minutes!V$2:V$43,MATCH($A179,SR_mission_minutes!$A$2:$A$43)),"-")</f>
        <v>-</v>
      </c>
    </row>
    <row r="180" spans="1:22" x14ac:dyDescent="0.25">
      <c r="A180" s="35" t="s">
        <v>49</v>
      </c>
      <c r="B180" s="35" t="s">
        <v>57</v>
      </c>
      <c r="C180" s="113">
        <f>IFERROR(INDEX(lifespans_all!C$158:C$212,MATCH($A180,lifespans_all!$A$158:$A$212,0))*INDEX(SR_mission_minutes!C$2:C$43,MATCH($A180,SR_mission_minutes!$A$2:$A$43)),"-")</f>
        <v>0</v>
      </c>
      <c r="D180" s="113">
        <f>IFERROR(INDEX(lifespans_all!D$80:D$126,MATCH($A180,lifespans_all!$A$80:$A$126,0))*INDEX(SR_mission_minutes!D$2:D$43,MATCH($A180,SR_mission_minutes!$A$2:$A$43)),"-")</f>
        <v>0</v>
      </c>
      <c r="E180" s="113">
        <f>IFERROR(INDEX(lifespans_all!E$80:E$126,MATCH($A180,lifespans_all!$A$80:$A$126,0))*INDEX(SR_mission_minutes!E$2:E$43,MATCH($A180,SR_mission_minutes!$A$2:$A$43)),"-")</f>
        <v>0</v>
      </c>
      <c r="F180" s="113">
        <f>IFERROR(INDEX(lifespans_all!F$80:F$126,MATCH($A180,lifespans_all!$A$80:$A$126,0))*INDEX(SR_mission_minutes!F$2:F$43,MATCH($A180,SR_mission_minutes!$A$2:$A$43)),"-")</f>
        <v>0</v>
      </c>
      <c r="G180" s="113">
        <f>IFERROR(INDEX(lifespans_all!G$80:G$126,MATCH($A180,lifespans_all!$A$80:$A$126,0))*INDEX(SR_mission_minutes!G$2:G$43,MATCH($A180,SR_mission_minutes!$A$2:$A$43)),"-")</f>
        <v>0</v>
      </c>
      <c r="H180" s="113">
        <f>IFERROR(INDEX(lifespans_all!H$80:H$126,MATCH($A180,lifespans_all!$A$80:$A$126,0))*INDEX(SR_mission_minutes!H$2:H$43,MATCH($A180,SR_mission_minutes!$A$2:$A$43)),"-")</f>
        <v>0</v>
      </c>
      <c r="I180" s="113">
        <f>IFERROR(INDEX(lifespans_all!I$80:I$126,MATCH($A180,lifespans_all!$A$80:$A$126,0))*INDEX(SR_mission_minutes!I$2:I$43,MATCH($A180,SR_mission_minutes!$A$2:$A$43)),"-")</f>
        <v>0</v>
      </c>
      <c r="J180" s="113">
        <f>IFERROR(INDEX(lifespans_all!J$80:J$126,MATCH($A180,lifespans_all!$A$80:$A$126,0))*INDEX(SR_mission_minutes!J$2:J$43,MATCH($A180,SR_mission_minutes!$A$2:$A$43)),"-")</f>
        <v>0</v>
      </c>
      <c r="K180" s="113">
        <f>IFERROR(INDEX(lifespans_all!K$80:K$126,MATCH($A180,lifespans_all!$A$80:$A$126,0))*INDEX(SR_mission_minutes!K$2:K$43,MATCH($A180,SR_mission_minutes!$A$2:$A$43)),"-")</f>
        <v>0</v>
      </c>
      <c r="L180" s="113">
        <f>IFERROR(INDEX(lifespans_all!L$80:L$126,MATCH($A180,lifespans_all!$A$80:$A$126,0))*INDEX(SR_mission_minutes!L$2:L$43,MATCH($A180,SR_mission_minutes!$A$2:$A$43)),"-")</f>
        <v>0</v>
      </c>
      <c r="M180" s="113">
        <f>IFERROR(INDEX(lifespans_all!M$80:M$126,MATCH($A180,lifespans_all!$A$80:$A$126,0))*INDEX(SR_mission_minutes!M$2:M$43,MATCH($A180,SR_mission_minutes!$A$2:$A$43)),"-")</f>
        <v>0</v>
      </c>
      <c r="N180" s="113">
        <f>IFERROR(INDEX(lifespans_all!N$80:N$126,MATCH($A180,lifespans_all!$A$80:$A$126,0))*INDEX(SR_mission_minutes!N$2:N$43,MATCH($A180,SR_mission_minutes!$A$2:$A$43)),"-")</f>
        <v>0</v>
      </c>
      <c r="O180" s="113">
        <f>IFERROR(INDEX(lifespans_all!O$80:O$126,MATCH($A180,lifespans_all!$A$80:$A$126,0))*INDEX(SR_mission_minutes!O$2:O$43,MATCH($A180,SR_mission_minutes!$A$2:$A$43)),"-")</f>
        <v>0</v>
      </c>
      <c r="P180" s="113">
        <f>IFERROR(INDEX(lifespans_all!P$80:P$126,MATCH($A180,lifespans_all!$A$80:$A$126,0))*INDEX(SR_mission_minutes!P$2:P$43,MATCH($A180,SR_mission_minutes!$A$2:$A$43)),"-")</f>
        <v>0</v>
      </c>
      <c r="Q180" s="113">
        <f>IFERROR(INDEX(lifespans_all!Q$80:Q$126,MATCH($A180,lifespans_all!$A$80:$A$126,0))*INDEX(SR_mission_minutes!Q$2:Q$43,MATCH($A180,SR_mission_minutes!$A$2:$A$43)),"-")</f>
        <v>0</v>
      </c>
      <c r="R180" s="113">
        <f>IFERROR(INDEX(lifespans_all!R$80:R$126,MATCH($A180,lifespans_all!$A$80:$A$126,0))*INDEX(SR_mission_minutes!R$2:R$43,MATCH($A180,SR_mission_minutes!$A$2:$A$43)),"-")</f>
        <v>0</v>
      </c>
      <c r="S180" s="113">
        <f>IFERROR(INDEX(lifespans_all!S$80:S$126,MATCH($A180,lifespans_all!$A$80:$A$126,0))*INDEX(SR_mission_minutes!S$2:S$43,MATCH($A180,SR_mission_minutes!$A$2:$A$43)),"-")</f>
        <v>0</v>
      </c>
      <c r="T180" s="113">
        <f>IFERROR(INDEX(lifespans_all!T$80:T$126,MATCH($A180,lifespans_all!$A$80:$A$126,0))*INDEX(SR_mission_minutes!T$2:T$43,MATCH($A180,SR_mission_minutes!$A$2:$A$43)),"-")</f>
        <v>0</v>
      </c>
      <c r="U180" s="113">
        <f>IFERROR(INDEX(lifespans_all!U$80:U$126,MATCH($A180,lifespans_all!$A$80:$A$126,0))*INDEX(SR_mission_minutes!U$2:U$43,MATCH($A180,SR_mission_minutes!$A$2:$A$43)),"-")</f>
        <v>0</v>
      </c>
      <c r="V180" s="113">
        <f>IFERROR(INDEX(lifespans_all!V$80:V$126,MATCH($A180,lifespans_all!$A$80:$A$126,0))*INDEX(SR_mission_minutes!V$2:V$43,MATCH($A180,SR_mission_minutes!$A$2:$A$43)),"-")</f>
        <v>0</v>
      </c>
    </row>
    <row r="181" spans="1:22" x14ac:dyDescent="0.25">
      <c r="A181" s="35" t="s">
        <v>50</v>
      </c>
      <c r="B181" s="35" t="s">
        <v>61</v>
      </c>
      <c r="C181" s="113">
        <f>IFERROR(INDEX(lifespans_all!C$158:C$212,MATCH($A181,lifespans_all!$A$158:$A$212,0))*INDEX(SR_mission_minutes!C$2:C$43,MATCH($A181,SR_mission_minutes!$A$2:$A$43)),"-")</f>
        <v>33739.333333333336</v>
      </c>
      <c r="D181" s="113">
        <f>IFERROR(INDEX(lifespans_all!D$80:D$126,MATCH($A181,lifespans_all!$A$80:$A$126,0))*INDEX(SR_mission_minutes!D$2:D$43,MATCH($A181,SR_mission_minutes!$A$2:$A$43)),"-")</f>
        <v>33739.333333333336</v>
      </c>
      <c r="E181" s="113">
        <f>IFERROR(INDEX(lifespans_all!E$80:E$126,MATCH($A181,lifespans_all!$A$80:$A$126,0))*INDEX(SR_mission_minutes!E$2:E$43,MATCH($A181,SR_mission_minutes!$A$2:$A$43)),"-")</f>
        <v>33739.333333333336</v>
      </c>
      <c r="F181" s="113">
        <f>IFERROR(INDEX(lifespans_all!F$80:F$126,MATCH($A181,lifespans_all!$A$80:$A$126,0))*INDEX(SR_mission_minutes!F$2:F$43,MATCH($A181,SR_mission_minutes!$A$2:$A$43)),"-")</f>
        <v>33739.333333333336</v>
      </c>
      <c r="G181" s="113">
        <f>IFERROR(INDEX(lifespans_all!G$80:G$126,MATCH($A181,lifespans_all!$A$80:$A$126,0))*INDEX(SR_mission_minutes!G$2:G$43,MATCH($A181,SR_mission_minutes!$A$2:$A$43)),"-")</f>
        <v>33739.333333333336</v>
      </c>
      <c r="H181" s="113">
        <f>IFERROR(INDEX(lifespans_all!H$80:H$126,MATCH($A181,lifespans_all!$A$80:$A$126,0))*INDEX(SR_mission_minutes!H$2:H$43,MATCH($A181,SR_mission_minutes!$A$2:$A$43)),"-")</f>
        <v>0</v>
      </c>
      <c r="I181" s="113">
        <f>IFERROR(INDEX(lifespans_all!I$80:I$126,MATCH($A181,lifespans_all!$A$80:$A$126,0))*INDEX(SR_mission_minutes!I$2:I$43,MATCH($A181,SR_mission_minutes!$A$2:$A$43)),"-")</f>
        <v>0</v>
      </c>
      <c r="J181" s="113">
        <f>IFERROR(INDEX(lifespans_all!J$80:J$126,MATCH($A181,lifespans_all!$A$80:$A$126,0))*INDEX(SR_mission_minutes!J$2:J$43,MATCH($A181,SR_mission_minutes!$A$2:$A$43)),"-")</f>
        <v>0</v>
      </c>
      <c r="K181" s="113">
        <f>IFERROR(INDEX(lifespans_all!K$80:K$126,MATCH($A181,lifespans_all!$A$80:$A$126,0))*INDEX(SR_mission_minutes!K$2:K$43,MATCH($A181,SR_mission_minutes!$A$2:$A$43)),"-")</f>
        <v>0</v>
      </c>
      <c r="L181" s="113">
        <f>IFERROR(INDEX(lifespans_all!L$80:L$126,MATCH($A181,lifespans_all!$A$80:$A$126,0))*INDEX(SR_mission_minutes!L$2:L$43,MATCH($A181,SR_mission_minutes!$A$2:$A$43)),"-")</f>
        <v>0</v>
      </c>
      <c r="M181" s="113">
        <f>IFERROR(INDEX(lifespans_all!M$80:M$126,MATCH($A181,lifespans_all!$A$80:$A$126,0))*INDEX(SR_mission_minutes!M$2:M$43,MATCH($A181,SR_mission_minutes!$A$2:$A$43)),"-")</f>
        <v>0</v>
      </c>
      <c r="N181" s="113">
        <f>IFERROR(INDEX(lifespans_all!N$80:N$126,MATCH($A181,lifespans_all!$A$80:$A$126,0))*INDEX(SR_mission_minutes!N$2:N$43,MATCH($A181,SR_mission_minutes!$A$2:$A$43)),"-")</f>
        <v>0</v>
      </c>
      <c r="O181" s="113">
        <f>IFERROR(INDEX(lifespans_all!O$80:O$126,MATCH($A181,lifespans_all!$A$80:$A$126,0))*INDEX(SR_mission_minutes!O$2:O$43,MATCH($A181,SR_mission_minutes!$A$2:$A$43)),"-")</f>
        <v>0</v>
      </c>
      <c r="P181" s="113">
        <f>IFERROR(INDEX(lifespans_all!P$80:P$126,MATCH($A181,lifespans_all!$A$80:$A$126,0))*INDEX(SR_mission_minutes!P$2:P$43,MATCH($A181,SR_mission_minutes!$A$2:$A$43)),"-")</f>
        <v>0</v>
      </c>
      <c r="Q181" s="113">
        <f>IFERROR(INDEX(lifespans_all!Q$80:Q$126,MATCH($A181,lifespans_all!$A$80:$A$126,0))*INDEX(SR_mission_minutes!Q$2:Q$43,MATCH($A181,SR_mission_minutes!$A$2:$A$43)),"-")</f>
        <v>0</v>
      </c>
      <c r="R181" s="113">
        <f>IFERROR(INDEX(lifespans_all!R$80:R$126,MATCH($A181,lifespans_all!$A$80:$A$126,0))*INDEX(SR_mission_minutes!R$2:R$43,MATCH($A181,SR_mission_minutes!$A$2:$A$43)),"-")</f>
        <v>0</v>
      </c>
      <c r="S181" s="113">
        <f>IFERROR(INDEX(lifespans_all!S$80:S$126,MATCH($A181,lifespans_all!$A$80:$A$126,0))*INDEX(SR_mission_minutes!S$2:S$43,MATCH($A181,SR_mission_minutes!$A$2:$A$43)),"-")</f>
        <v>0</v>
      </c>
      <c r="T181" s="113">
        <f>IFERROR(INDEX(lifespans_all!T$80:T$126,MATCH($A181,lifespans_all!$A$80:$A$126,0))*INDEX(SR_mission_minutes!T$2:T$43,MATCH($A181,SR_mission_minutes!$A$2:$A$43)),"-")</f>
        <v>0</v>
      </c>
      <c r="U181" s="113">
        <f>IFERROR(INDEX(lifespans_all!U$80:U$126,MATCH($A181,lifespans_all!$A$80:$A$126,0))*INDEX(SR_mission_minutes!U$2:U$43,MATCH($A181,SR_mission_minutes!$A$2:$A$43)),"-")</f>
        <v>0</v>
      </c>
      <c r="V181" s="113">
        <f>IFERROR(INDEX(lifespans_all!V$80:V$126,MATCH($A181,lifespans_all!$A$80:$A$126,0))*INDEX(SR_mission_minutes!V$2:V$43,MATCH($A181,SR_mission_minutes!$A$2:$A$43)),"-")</f>
        <v>0</v>
      </c>
    </row>
    <row r="182" spans="1:22" x14ac:dyDescent="0.25">
      <c r="A182" s="35" t="s">
        <v>79</v>
      </c>
      <c r="B182" s="35" t="s">
        <v>59</v>
      </c>
      <c r="C182" s="113">
        <f>IFERROR(INDEX(lifespans_all!C$158:C$212,MATCH($A182,lifespans_all!$A$158:$A$212,0))*INDEX(SR_mission_minutes!C$2:C$43,MATCH($A182,SR_mission_minutes!$A$2:$A$43)),"-")</f>
        <v>114879</v>
      </c>
      <c r="D182" s="113">
        <f>IFERROR(INDEX(lifespans_all!D$80:D$126,MATCH($A182,lifespans_all!$A$80:$A$126,0))*INDEX(SR_mission_minutes!D$2:D$43,MATCH($A182,SR_mission_minutes!$A$2:$A$43)),"-")</f>
        <v>114879</v>
      </c>
      <c r="E182" s="113">
        <f>IFERROR(INDEX(lifespans_all!E$80:E$126,MATCH($A182,lifespans_all!$A$80:$A$126,0))*INDEX(SR_mission_minutes!E$2:E$43,MATCH($A182,SR_mission_minutes!$A$2:$A$43)),"-")</f>
        <v>114879</v>
      </c>
      <c r="F182" s="113">
        <f>IFERROR(INDEX(lifespans_all!F$80:F$126,MATCH($A182,lifespans_all!$A$80:$A$126,0))*INDEX(SR_mission_minutes!F$2:F$43,MATCH($A182,SR_mission_minutes!$A$2:$A$43)),"-")</f>
        <v>114879</v>
      </c>
      <c r="G182" s="113">
        <f>IFERROR(INDEX(lifespans_all!G$80:G$126,MATCH($A182,lifespans_all!$A$80:$A$126,0))*INDEX(SR_mission_minutes!G$2:G$43,MATCH($A182,SR_mission_minutes!$A$2:$A$43)),"-")</f>
        <v>114879</v>
      </c>
      <c r="H182" s="113">
        <f>IFERROR(INDEX(lifespans_all!H$80:H$126,MATCH($A182,lifespans_all!$A$80:$A$126,0))*INDEX(SR_mission_minutes!H$2:H$43,MATCH($A182,SR_mission_minutes!$A$2:$A$43)),"-")</f>
        <v>114879</v>
      </c>
      <c r="I182" s="113">
        <f>IFERROR(INDEX(lifespans_all!I$80:I$126,MATCH($A182,lifespans_all!$A$80:$A$126,0))*INDEX(SR_mission_minutes!I$2:I$43,MATCH($A182,SR_mission_minutes!$A$2:$A$43)),"-")</f>
        <v>114879</v>
      </c>
      <c r="J182" s="113">
        <f>IFERROR(INDEX(lifespans_all!J$80:J$126,MATCH($A182,lifespans_all!$A$80:$A$126,0))*INDEX(SR_mission_minutes!J$2:J$43,MATCH($A182,SR_mission_minutes!$A$2:$A$43)),"-")</f>
        <v>114879</v>
      </c>
      <c r="K182" s="113">
        <f>IFERROR(INDEX(lifespans_all!K$80:K$126,MATCH($A182,lifespans_all!$A$80:$A$126,0))*INDEX(SR_mission_minutes!K$2:K$43,MATCH($A182,SR_mission_minutes!$A$2:$A$43)),"-")</f>
        <v>114879</v>
      </c>
      <c r="L182" s="113">
        <f>IFERROR(INDEX(lifespans_all!L$80:L$126,MATCH($A182,lifespans_all!$A$80:$A$126,0))*INDEX(SR_mission_minutes!L$2:L$43,MATCH($A182,SR_mission_minutes!$A$2:$A$43)),"-")</f>
        <v>114879</v>
      </c>
      <c r="M182" s="113">
        <f>IFERROR(INDEX(lifespans_all!M$80:M$126,MATCH($A182,lifespans_all!$A$80:$A$126,0))*INDEX(SR_mission_minutes!M$2:M$43,MATCH($A182,SR_mission_minutes!$A$2:$A$43)),"-")</f>
        <v>114879</v>
      </c>
      <c r="N182" s="113">
        <f>IFERROR(INDEX(lifespans_all!N$80:N$126,MATCH($A182,lifespans_all!$A$80:$A$126,0))*INDEX(SR_mission_minutes!N$2:N$43,MATCH($A182,SR_mission_minutes!$A$2:$A$43)),"-")</f>
        <v>114879</v>
      </c>
      <c r="O182" s="113">
        <f>IFERROR(INDEX(lifespans_all!O$80:O$126,MATCH($A182,lifespans_all!$A$80:$A$126,0))*INDEX(SR_mission_minutes!O$2:O$43,MATCH($A182,SR_mission_minutes!$A$2:$A$43)),"-")</f>
        <v>114879</v>
      </c>
      <c r="P182" s="113">
        <f>IFERROR(INDEX(lifespans_all!P$80:P$126,MATCH($A182,lifespans_all!$A$80:$A$126,0))*INDEX(SR_mission_minutes!P$2:P$43,MATCH($A182,SR_mission_minutes!$A$2:$A$43)),"-")</f>
        <v>114879</v>
      </c>
      <c r="Q182" s="113">
        <f>IFERROR(INDEX(lifespans_all!Q$80:Q$126,MATCH($A182,lifespans_all!$A$80:$A$126,0))*INDEX(SR_mission_minutes!Q$2:Q$43,MATCH($A182,SR_mission_minutes!$A$2:$A$43)),"-")</f>
        <v>114879</v>
      </c>
      <c r="R182" s="113">
        <f>IFERROR(INDEX(lifespans_all!R$80:R$126,MATCH($A182,lifespans_all!$A$80:$A$126,0))*INDEX(SR_mission_minutes!R$2:R$43,MATCH($A182,SR_mission_minutes!$A$2:$A$43)),"-")</f>
        <v>114879</v>
      </c>
      <c r="S182" s="113">
        <f>IFERROR(INDEX(lifespans_all!S$80:S$126,MATCH($A182,lifespans_all!$A$80:$A$126,0))*INDEX(SR_mission_minutes!S$2:S$43,MATCH($A182,SR_mission_minutes!$A$2:$A$43)),"-")</f>
        <v>114879</v>
      </c>
      <c r="T182" s="113">
        <f>IFERROR(INDEX(lifespans_all!T$80:T$126,MATCH($A182,lifespans_all!$A$80:$A$126,0))*INDEX(SR_mission_minutes!T$2:T$43,MATCH($A182,SR_mission_minutes!$A$2:$A$43)),"-")</f>
        <v>114879</v>
      </c>
      <c r="U182" s="113">
        <f>IFERROR(INDEX(lifespans_all!U$80:U$126,MATCH($A182,lifespans_all!$A$80:$A$126,0))*INDEX(SR_mission_minutes!U$2:U$43,MATCH($A182,SR_mission_minutes!$A$2:$A$43)),"-")</f>
        <v>114879</v>
      </c>
      <c r="V182" s="113">
        <f>IFERROR(INDEX(lifespans_all!V$80:V$126,MATCH($A182,lifespans_all!$A$80:$A$126,0))*INDEX(SR_mission_minutes!V$2:V$43,MATCH($A182,SR_mission_minutes!$A$2:$A$43)),"-")</f>
        <v>114879</v>
      </c>
    </row>
    <row r="183" spans="1:22" x14ac:dyDescent="0.25">
      <c r="A183" s="35" t="s">
        <v>80</v>
      </c>
      <c r="B183" s="35" t="s">
        <v>62</v>
      </c>
      <c r="C183" s="113" t="str">
        <f>IFERROR(INDEX(lifespans_all!C$158:C$212,MATCH($A183,lifespans_all!$A$158:$A$212,0))*INDEX(SR_mission_minutes!C$2:C$43,MATCH($A183,SR_mission_minutes!$A$2:$A$43)),"-")</f>
        <v>-</v>
      </c>
      <c r="D183" s="113" t="str">
        <f>IFERROR(INDEX(lifespans_all!D$80:D$126,MATCH($A183,lifespans_all!$A$80:$A$126,0))*INDEX(SR_mission_minutes!D$2:D$43,MATCH($A183,SR_mission_minutes!$A$2:$A$43)),"-")</f>
        <v>-</v>
      </c>
      <c r="E183" s="113" t="str">
        <f>IFERROR(INDEX(lifespans_all!E$80:E$126,MATCH($A183,lifespans_all!$A$80:$A$126,0))*INDEX(SR_mission_minutes!E$2:E$43,MATCH($A183,SR_mission_minutes!$A$2:$A$43)),"-")</f>
        <v>-</v>
      </c>
      <c r="F183" s="113" t="str">
        <f>IFERROR(INDEX(lifespans_all!F$80:F$126,MATCH($A183,lifespans_all!$A$80:$A$126,0))*INDEX(SR_mission_minutes!F$2:F$43,MATCH($A183,SR_mission_minutes!$A$2:$A$43)),"-")</f>
        <v>-</v>
      </c>
      <c r="G183" s="113" t="str">
        <f>IFERROR(INDEX(lifespans_all!G$80:G$126,MATCH($A183,lifespans_all!$A$80:$A$126,0))*INDEX(SR_mission_minutes!G$2:G$43,MATCH($A183,SR_mission_minutes!$A$2:$A$43)),"-")</f>
        <v>-</v>
      </c>
      <c r="H183" s="113" t="str">
        <f>IFERROR(INDEX(lifespans_all!H$80:H$126,MATCH($A183,lifespans_all!$A$80:$A$126,0))*INDEX(SR_mission_minutes!H$2:H$43,MATCH($A183,SR_mission_minutes!$A$2:$A$43)),"-")</f>
        <v>-</v>
      </c>
      <c r="I183" s="113" t="str">
        <f>IFERROR(INDEX(lifespans_all!I$80:I$126,MATCH($A183,lifespans_all!$A$80:$A$126,0))*INDEX(SR_mission_minutes!I$2:I$43,MATCH($A183,SR_mission_minutes!$A$2:$A$43)),"-")</f>
        <v>-</v>
      </c>
      <c r="J183" s="113" t="str">
        <f>IFERROR(INDEX(lifespans_all!J$80:J$126,MATCH($A183,lifespans_all!$A$80:$A$126,0))*INDEX(SR_mission_minutes!J$2:J$43,MATCH($A183,SR_mission_minutes!$A$2:$A$43)),"-")</f>
        <v>-</v>
      </c>
      <c r="K183" s="113" t="str">
        <f>IFERROR(INDEX(lifespans_all!K$80:K$126,MATCH($A183,lifespans_all!$A$80:$A$126,0))*INDEX(SR_mission_minutes!K$2:K$43,MATCH($A183,SR_mission_minutes!$A$2:$A$43)),"-")</f>
        <v>-</v>
      </c>
      <c r="L183" s="113" t="str">
        <f>IFERROR(INDEX(lifespans_all!L$80:L$126,MATCH($A183,lifespans_all!$A$80:$A$126,0))*INDEX(SR_mission_minutes!L$2:L$43,MATCH($A183,SR_mission_minutes!$A$2:$A$43)),"-")</f>
        <v>-</v>
      </c>
      <c r="M183" s="113" t="str">
        <f>IFERROR(INDEX(lifespans_all!M$80:M$126,MATCH($A183,lifespans_all!$A$80:$A$126,0))*INDEX(SR_mission_minutes!M$2:M$43,MATCH($A183,SR_mission_minutes!$A$2:$A$43)),"-")</f>
        <v>-</v>
      </c>
      <c r="N183" s="113" t="str">
        <f>IFERROR(INDEX(lifespans_all!N$80:N$126,MATCH($A183,lifespans_all!$A$80:$A$126,0))*INDEX(SR_mission_minutes!N$2:N$43,MATCH($A183,SR_mission_minutes!$A$2:$A$43)),"-")</f>
        <v>-</v>
      </c>
      <c r="O183" s="113" t="str">
        <f>IFERROR(INDEX(lifespans_all!O$80:O$126,MATCH($A183,lifespans_all!$A$80:$A$126,0))*INDEX(SR_mission_minutes!O$2:O$43,MATCH($A183,SR_mission_minutes!$A$2:$A$43)),"-")</f>
        <v>-</v>
      </c>
      <c r="P183" s="113" t="str">
        <f>IFERROR(INDEX(lifespans_all!P$80:P$126,MATCH($A183,lifespans_all!$A$80:$A$126,0))*INDEX(SR_mission_minutes!P$2:P$43,MATCH($A183,SR_mission_minutes!$A$2:$A$43)),"-")</f>
        <v>-</v>
      </c>
      <c r="Q183" s="113" t="str">
        <f>IFERROR(INDEX(lifespans_all!Q$80:Q$126,MATCH($A183,lifespans_all!$A$80:$A$126,0))*INDEX(SR_mission_minutes!Q$2:Q$43,MATCH($A183,SR_mission_minutes!$A$2:$A$43)),"-")</f>
        <v>-</v>
      </c>
      <c r="R183" s="113" t="str">
        <f>IFERROR(INDEX(lifespans_all!R$80:R$126,MATCH($A183,lifespans_all!$A$80:$A$126,0))*INDEX(SR_mission_minutes!R$2:R$43,MATCH($A183,SR_mission_minutes!$A$2:$A$43)),"-")</f>
        <v>-</v>
      </c>
      <c r="S183" s="113" t="str">
        <f>IFERROR(INDEX(lifespans_all!S$80:S$126,MATCH($A183,lifespans_all!$A$80:$A$126,0))*INDEX(SR_mission_minutes!S$2:S$43,MATCH($A183,SR_mission_minutes!$A$2:$A$43)),"-")</f>
        <v>-</v>
      </c>
      <c r="T183" s="113" t="str">
        <f>IFERROR(INDEX(lifespans_all!T$80:T$126,MATCH($A183,lifespans_all!$A$80:$A$126,0))*INDEX(SR_mission_minutes!T$2:T$43,MATCH($A183,SR_mission_minutes!$A$2:$A$43)),"-")</f>
        <v>-</v>
      </c>
      <c r="U183" s="113" t="str">
        <f>IFERROR(INDEX(lifespans_all!U$80:U$126,MATCH($A183,lifespans_all!$A$80:$A$126,0))*INDEX(SR_mission_minutes!U$2:U$43,MATCH($A183,SR_mission_minutes!$A$2:$A$43)),"-")</f>
        <v>-</v>
      </c>
      <c r="V183" s="113" t="str">
        <f>IFERROR(INDEX(lifespans_all!V$80:V$126,MATCH($A183,lifespans_all!$A$80:$A$126,0))*INDEX(SR_mission_minutes!V$2:V$43,MATCH($A183,SR_mission_minutes!$A$2:$A$43)),"-")</f>
        <v>-</v>
      </c>
    </row>
    <row r="184" spans="1:22" x14ac:dyDescent="0.25">
      <c r="A184" s="35" t="s">
        <v>81</v>
      </c>
      <c r="B184" s="35" t="s">
        <v>57</v>
      </c>
      <c r="C184" s="113">
        <f>IFERROR(INDEX(lifespans_all!C$158:C$212,MATCH($A184,lifespans_all!$A$158:$A$212,0))*INDEX(SR_mission_minutes!C$2:C$43,MATCH($A184,SR_mission_minutes!$A$2:$A$43)),"-")</f>
        <v>66700.388888888891</v>
      </c>
      <c r="D184" s="113">
        <f>IFERROR(INDEX(lifespans_all!D$80:D$126,MATCH($A184,lifespans_all!$A$80:$A$126,0))*INDEX(SR_mission_minutes!D$2:D$43,MATCH($A184,SR_mission_minutes!$A$2:$A$43)),"-")</f>
        <v>66700.388888888891</v>
      </c>
      <c r="E184" s="113">
        <f>IFERROR(INDEX(lifespans_all!E$80:E$126,MATCH($A184,lifespans_all!$A$80:$A$126,0))*INDEX(SR_mission_minutes!E$2:E$43,MATCH($A184,SR_mission_minutes!$A$2:$A$43)),"-")</f>
        <v>66700.388888888891</v>
      </c>
      <c r="F184" s="113">
        <f>IFERROR(INDEX(lifespans_all!F$80:F$126,MATCH($A184,lifespans_all!$A$80:$A$126,0))*INDEX(SR_mission_minutes!F$2:F$43,MATCH($A184,SR_mission_minutes!$A$2:$A$43)),"-")</f>
        <v>66700.388888888891</v>
      </c>
      <c r="G184" s="113">
        <f>IFERROR(INDEX(lifespans_all!G$80:G$126,MATCH($A184,lifespans_all!$A$80:$A$126,0))*INDEX(SR_mission_minutes!G$2:G$43,MATCH($A184,SR_mission_minutes!$A$2:$A$43)),"-")</f>
        <v>66700.388888888891</v>
      </c>
      <c r="H184" s="113">
        <f>IFERROR(INDEX(lifespans_all!H$80:H$126,MATCH($A184,lifespans_all!$A$80:$A$126,0))*INDEX(SR_mission_minutes!H$2:H$43,MATCH($A184,SR_mission_minutes!$A$2:$A$43)),"-")</f>
        <v>66700.388888888891</v>
      </c>
      <c r="I184" s="113">
        <f>IFERROR(INDEX(lifespans_all!I$80:I$126,MATCH($A184,lifespans_all!$A$80:$A$126,0))*INDEX(SR_mission_minutes!I$2:I$43,MATCH($A184,SR_mission_minutes!$A$2:$A$43)),"-")</f>
        <v>66700.388888888891</v>
      </c>
      <c r="J184" s="113">
        <f>IFERROR(INDEX(lifespans_all!J$80:J$126,MATCH($A184,lifespans_all!$A$80:$A$126,0))*INDEX(SR_mission_minutes!J$2:J$43,MATCH($A184,SR_mission_minutes!$A$2:$A$43)),"-")</f>
        <v>0</v>
      </c>
      <c r="K184" s="113">
        <f>IFERROR(INDEX(lifespans_all!K$80:K$126,MATCH($A184,lifespans_all!$A$80:$A$126,0))*INDEX(SR_mission_minutes!K$2:K$43,MATCH($A184,SR_mission_minutes!$A$2:$A$43)),"-")</f>
        <v>0</v>
      </c>
      <c r="L184" s="113">
        <f>IFERROR(INDEX(lifespans_all!L$80:L$126,MATCH($A184,lifespans_all!$A$80:$A$126,0))*INDEX(SR_mission_minutes!L$2:L$43,MATCH($A184,SR_mission_minutes!$A$2:$A$43)),"-")</f>
        <v>0</v>
      </c>
      <c r="M184" s="113">
        <f>IFERROR(INDEX(lifespans_all!M$80:M$126,MATCH($A184,lifespans_all!$A$80:$A$126,0))*INDEX(SR_mission_minutes!M$2:M$43,MATCH($A184,SR_mission_minutes!$A$2:$A$43)),"-")</f>
        <v>0</v>
      </c>
      <c r="N184" s="113">
        <f>IFERROR(INDEX(lifespans_all!N$80:N$126,MATCH($A184,lifespans_all!$A$80:$A$126,0))*INDEX(SR_mission_minutes!N$2:N$43,MATCH($A184,SR_mission_minutes!$A$2:$A$43)),"-")</f>
        <v>0</v>
      </c>
      <c r="O184" s="113">
        <f>IFERROR(INDEX(lifespans_all!O$80:O$126,MATCH($A184,lifespans_all!$A$80:$A$126,0))*INDEX(SR_mission_minutes!O$2:O$43,MATCH($A184,SR_mission_minutes!$A$2:$A$43)),"-")</f>
        <v>0</v>
      </c>
      <c r="P184" s="113">
        <f>IFERROR(INDEX(lifespans_all!P$80:P$126,MATCH($A184,lifespans_all!$A$80:$A$126,0))*INDEX(SR_mission_minutes!P$2:P$43,MATCH($A184,SR_mission_minutes!$A$2:$A$43)),"-")</f>
        <v>0</v>
      </c>
      <c r="Q184" s="113">
        <f>IFERROR(INDEX(lifespans_all!Q$80:Q$126,MATCH($A184,lifespans_all!$A$80:$A$126,0))*INDEX(SR_mission_minutes!Q$2:Q$43,MATCH($A184,SR_mission_minutes!$A$2:$A$43)),"-")</f>
        <v>0</v>
      </c>
      <c r="R184" s="113">
        <f>IFERROR(INDEX(lifespans_all!R$80:R$126,MATCH($A184,lifespans_all!$A$80:$A$126,0))*INDEX(SR_mission_minutes!R$2:R$43,MATCH($A184,SR_mission_minutes!$A$2:$A$43)),"-")</f>
        <v>0</v>
      </c>
      <c r="S184" s="113">
        <f>IFERROR(INDEX(lifespans_all!S$80:S$126,MATCH($A184,lifespans_all!$A$80:$A$126,0))*INDEX(SR_mission_minutes!S$2:S$43,MATCH($A184,SR_mission_minutes!$A$2:$A$43)),"-")</f>
        <v>0</v>
      </c>
      <c r="T184" s="113">
        <f>IFERROR(INDEX(lifespans_all!T$80:T$126,MATCH($A184,lifespans_all!$A$80:$A$126,0))*INDEX(SR_mission_minutes!T$2:T$43,MATCH($A184,SR_mission_minutes!$A$2:$A$43)),"-")</f>
        <v>0</v>
      </c>
      <c r="U184" s="113">
        <f>IFERROR(INDEX(lifespans_all!U$80:U$126,MATCH($A184,lifespans_all!$A$80:$A$126,0))*INDEX(SR_mission_minutes!U$2:U$43,MATCH($A184,SR_mission_minutes!$A$2:$A$43)),"-")</f>
        <v>0</v>
      </c>
      <c r="V184" s="113">
        <f>IFERROR(INDEX(lifespans_all!V$80:V$126,MATCH($A184,lifespans_all!$A$80:$A$126,0))*INDEX(SR_mission_minutes!V$2:V$43,MATCH($A184,SR_mission_minutes!$A$2:$A$43)),"-")</f>
        <v>0</v>
      </c>
    </row>
    <row r="185" spans="1:22" x14ac:dyDescent="0.25">
      <c r="A185" s="35" t="s">
        <v>51</v>
      </c>
      <c r="B185" s="35" t="s">
        <v>56</v>
      </c>
      <c r="C185" s="113">
        <f>IFERROR(INDEX(lifespans_all!C$158:C$212,MATCH($A185,lifespans_all!$A$158:$A$212,0))*INDEX(SR_mission_minutes!C$2:C$43,MATCH($A185,SR_mission_minutes!$A$2:$A$43)),"-")</f>
        <v>2364.2857142857142</v>
      </c>
      <c r="D185" s="113">
        <f>IFERROR(INDEX(lifespans_all!D$80:D$126,MATCH($A185,lifespans_all!$A$80:$A$126,0))*INDEX(SR_mission_minutes!D$2:D$43,MATCH($A185,SR_mission_minutes!$A$2:$A$43)),"-")</f>
        <v>2364.2857142857142</v>
      </c>
      <c r="E185" s="113">
        <f>IFERROR(INDEX(lifespans_all!E$80:E$126,MATCH($A185,lifespans_all!$A$80:$A$126,0))*INDEX(SR_mission_minutes!E$2:E$43,MATCH($A185,SR_mission_minutes!$A$2:$A$43)),"-")</f>
        <v>0</v>
      </c>
      <c r="F185" s="113">
        <f>IFERROR(INDEX(lifespans_all!F$80:F$126,MATCH($A185,lifespans_all!$A$80:$A$126,0))*INDEX(SR_mission_minutes!F$2:F$43,MATCH($A185,SR_mission_minutes!$A$2:$A$43)),"-")</f>
        <v>0</v>
      </c>
      <c r="G185" s="113">
        <f>IFERROR(INDEX(lifespans_all!G$80:G$126,MATCH($A185,lifespans_all!$A$80:$A$126,0))*INDEX(SR_mission_minutes!G$2:G$43,MATCH($A185,SR_mission_minutes!$A$2:$A$43)),"-")</f>
        <v>0</v>
      </c>
      <c r="H185" s="113">
        <f>IFERROR(INDEX(lifespans_all!H$80:H$126,MATCH($A185,lifespans_all!$A$80:$A$126,0))*INDEX(SR_mission_minutes!H$2:H$43,MATCH($A185,SR_mission_minutes!$A$2:$A$43)),"-")</f>
        <v>0</v>
      </c>
      <c r="I185" s="113">
        <f>IFERROR(INDEX(lifespans_all!I$80:I$126,MATCH($A185,lifespans_all!$A$80:$A$126,0))*INDEX(SR_mission_minutes!I$2:I$43,MATCH($A185,SR_mission_minutes!$A$2:$A$43)),"-")</f>
        <v>0</v>
      </c>
      <c r="J185" s="113">
        <f>IFERROR(INDEX(lifespans_all!J$80:J$126,MATCH($A185,lifespans_all!$A$80:$A$126,0))*INDEX(SR_mission_minutes!J$2:J$43,MATCH($A185,SR_mission_minutes!$A$2:$A$43)),"-")</f>
        <v>0</v>
      </c>
      <c r="K185" s="113">
        <f>IFERROR(INDEX(lifespans_all!K$80:K$126,MATCH($A185,lifespans_all!$A$80:$A$126,0))*INDEX(SR_mission_minutes!K$2:K$43,MATCH($A185,SR_mission_minutes!$A$2:$A$43)),"-")</f>
        <v>0</v>
      </c>
      <c r="L185" s="113">
        <f>IFERROR(INDEX(lifespans_all!L$80:L$126,MATCH($A185,lifespans_all!$A$80:$A$126,0))*INDEX(SR_mission_minutes!L$2:L$43,MATCH($A185,SR_mission_minutes!$A$2:$A$43)),"-")</f>
        <v>0</v>
      </c>
      <c r="M185" s="113">
        <f>IFERROR(INDEX(lifespans_all!M$80:M$126,MATCH($A185,lifespans_all!$A$80:$A$126,0))*INDEX(SR_mission_minutes!M$2:M$43,MATCH($A185,SR_mission_minutes!$A$2:$A$43)),"-")</f>
        <v>0</v>
      </c>
      <c r="N185" s="113">
        <f>IFERROR(INDEX(lifespans_all!N$80:N$126,MATCH($A185,lifespans_all!$A$80:$A$126,0))*INDEX(SR_mission_minutes!N$2:N$43,MATCH($A185,SR_mission_minutes!$A$2:$A$43)),"-")</f>
        <v>0</v>
      </c>
      <c r="O185" s="113">
        <f>IFERROR(INDEX(lifespans_all!O$80:O$126,MATCH($A185,lifespans_all!$A$80:$A$126,0))*INDEX(SR_mission_minutes!O$2:O$43,MATCH($A185,SR_mission_minutes!$A$2:$A$43)),"-")</f>
        <v>0</v>
      </c>
      <c r="P185" s="113">
        <f>IFERROR(INDEX(lifespans_all!P$80:P$126,MATCH($A185,lifespans_all!$A$80:$A$126,0))*INDEX(SR_mission_minutes!P$2:P$43,MATCH($A185,SR_mission_minutes!$A$2:$A$43)),"-")</f>
        <v>0</v>
      </c>
      <c r="Q185" s="113">
        <f>IFERROR(INDEX(lifespans_all!Q$80:Q$126,MATCH($A185,lifespans_all!$A$80:$A$126,0))*INDEX(SR_mission_minutes!Q$2:Q$43,MATCH($A185,SR_mission_minutes!$A$2:$A$43)),"-")</f>
        <v>0</v>
      </c>
      <c r="R185" s="113">
        <f>IFERROR(INDEX(lifespans_all!R$80:R$126,MATCH($A185,lifespans_all!$A$80:$A$126,0))*INDEX(SR_mission_minutes!R$2:R$43,MATCH($A185,SR_mission_minutes!$A$2:$A$43)),"-")</f>
        <v>0</v>
      </c>
      <c r="S185" s="113">
        <f>IFERROR(INDEX(lifespans_all!S$80:S$126,MATCH($A185,lifespans_all!$A$80:$A$126,0))*INDEX(SR_mission_minutes!S$2:S$43,MATCH($A185,SR_mission_minutes!$A$2:$A$43)),"-")</f>
        <v>0</v>
      </c>
      <c r="T185" s="113">
        <f>IFERROR(INDEX(lifespans_all!T$80:T$126,MATCH($A185,lifespans_all!$A$80:$A$126,0))*INDEX(SR_mission_minutes!T$2:T$43,MATCH($A185,SR_mission_minutes!$A$2:$A$43)),"-")</f>
        <v>0</v>
      </c>
      <c r="U185" s="113">
        <f>IFERROR(INDEX(lifespans_all!U$80:U$126,MATCH($A185,lifespans_all!$A$80:$A$126,0))*INDEX(SR_mission_minutes!U$2:U$43,MATCH($A185,SR_mission_minutes!$A$2:$A$43)),"-")</f>
        <v>0</v>
      </c>
      <c r="V185" s="113">
        <f>IFERROR(INDEX(lifespans_all!V$80:V$126,MATCH($A185,lifespans_all!$A$80:$A$126,0))*INDEX(SR_mission_minutes!V$2:V$43,MATCH($A185,SR_mission_minutes!$A$2:$A$43)),"-")</f>
        <v>0</v>
      </c>
    </row>
    <row r="186" spans="1:22" x14ac:dyDescent="0.25">
      <c r="A186" s="35" t="s">
        <v>52</v>
      </c>
      <c r="B186" s="35" t="s">
        <v>56</v>
      </c>
      <c r="C186" s="113">
        <f>IFERROR(INDEX(lifespans_all!C$158:C$212,MATCH($A186,lifespans_all!$A$158:$A$212,0))*INDEX(SR_mission_minutes!C$2:C$43,MATCH($A186,SR_mission_minutes!$A$2:$A$43)),"-")</f>
        <v>2364.2857142857142</v>
      </c>
      <c r="D186" s="113">
        <f>IFERROR(INDEX(lifespans_all!D$80:D$126,MATCH($A186,lifespans_all!$A$80:$A$126,0))*INDEX(SR_mission_minutes!D$2:D$43,MATCH($A186,SR_mission_minutes!$A$2:$A$43)),"-")</f>
        <v>2364.2857142857142</v>
      </c>
      <c r="E186" s="113">
        <f>IFERROR(INDEX(lifespans_all!E$80:E$126,MATCH($A186,lifespans_all!$A$80:$A$126,0))*INDEX(SR_mission_minutes!E$2:E$43,MATCH($A186,SR_mission_minutes!$A$2:$A$43)),"-")</f>
        <v>0</v>
      </c>
      <c r="F186" s="113">
        <f>IFERROR(INDEX(lifespans_all!F$80:F$126,MATCH($A186,lifespans_all!$A$80:$A$126,0))*INDEX(SR_mission_minutes!F$2:F$43,MATCH($A186,SR_mission_minutes!$A$2:$A$43)),"-")</f>
        <v>0</v>
      </c>
      <c r="G186" s="113">
        <f>IFERROR(INDEX(lifespans_all!G$80:G$126,MATCH($A186,lifespans_all!$A$80:$A$126,0))*INDEX(SR_mission_minutes!G$2:G$43,MATCH($A186,SR_mission_minutes!$A$2:$A$43)),"-")</f>
        <v>0</v>
      </c>
      <c r="H186" s="113">
        <f>IFERROR(INDEX(lifespans_all!H$80:H$126,MATCH($A186,lifespans_all!$A$80:$A$126,0))*INDEX(SR_mission_minutes!H$2:H$43,MATCH($A186,SR_mission_minutes!$A$2:$A$43)),"-")</f>
        <v>0</v>
      </c>
      <c r="I186" s="113">
        <f>IFERROR(INDEX(lifespans_all!I$80:I$126,MATCH($A186,lifespans_all!$A$80:$A$126,0))*INDEX(SR_mission_minutes!I$2:I$43,MATCH($A186,SR_mission_minutes!$A$2:$A$43)),"-")</f>
        <v>0</v>
      </c>
      <c r="J186" s="113">
        <f>IFERROR(INDEX(lifespans_all!J$80:J$126,MATCH($A186,lifespans_all!$A$80:$A$126,0))*INDEX(SR_mission_minutes!J$2:J$43,MATCH($A186,SR_mission_minutes!$A$2:$A$43)),"-")</f>
        <v>0</v>
      </c>
      <c r="K186" s="113">
        <f>IFERROR(INDEX(lifespans_all!K$80:K$126,MATCH($A186,lifespans_all!$A$80:$A$126,0))*INDEX(SR_mission_minutes!K$2:K$43,MATCH($A186,SR_mission_minutes!$A$2:$A$43)),"-")</f>
        <v>0</v>
      </c>
      <c r="L186" s="113">
        <f>IFERROR(INDEX(lifespans_all!L$80:L$126,MATCH($A186,lifespans_all!$A$80:$A$126,0))*INDEX(SR_mission_minutes!L$2:L$43,MATCH($A186,SR_mission_minutes!$A$2:$A$43)),"-")</f>
        <v>0</v>
      </c>
      <c r="M186" s="113">
        <f>IFERROR(INDEX(lifespans_all!M$80:M$126,MATCH($A186,lifespans_all!$A$80:$A$126,0))*INDEX(SR_mission_minutes!M$2:M$43,MATCH($A186,SR_mission_minutes!$A$2:$A$43)),"-")</f>
        <v>0</v>
      </c>
      <c r="N186" s="113">
        <f>IFERROR(INDEX(lifespans_all!N$80:N$126,MATCH($A186,lifespans_all!$A$80:$A$126,0))*INDEX(SR_mission_minutes!N$2:N$43,MATCH($A186,SR_mission_minutes!$A$2:$A$43)),"-")</f>
        <v>0</v>
      </c>
      <c r="O186" s="113">
        <f>IFERROR(INDEX(lifespans_all!O$80:O$126,MATCH($A186,lifespans_all!$A$80:$A$126,0))*INDEX(SR_mission_minutes!O$2:O$43,MATCH($A186,SR_mission_minutes!$A$2:$A$43)),"-")</f>
        <v>0</v>
      </c>
      <c r="P186" s="113">
        <f>IFERROR(INDEX(lifespans_all!P$80:P$126,MATCH($A186,lifespans_all!$A$80:$A$126,0))*INDEX(SR_mission_minutes!P$2:P$43,MATCH($A186,SR_mission_minutes!$A$2:$A$43)),"-")</f>
        <v>0</v>
      </c>
      <c r="Q186" s="113">
        <f>IFERROR(INDEX(lifespans_all!Q$80:Q$126,MATCH($A186,lifespans_all!$A$80:$A$126,0))*INDEX(SR_mission_minutes!Q$2:Q$43,MATCH($A186,SR_mission_minutes!$A$2:$A$43)),"-")</f>
        <v>0</v>
      </c>
      <c r="R186" s="113">
        <f>IFERROR(INDEX(lifespans_all!R$80:R$126,MATCH($A186,lifespans_all!$A$80:$A$126,0))*INDEX(SR_mission_minutes!R$2:R$43,MATCH($A186,SR_mission_minutes!$A$2:$A$43)),"-")</f>
        <v>0</v>
      </c>
      <c r="S186" s="113">
        <f>IFERROR(INDEX(lifespans_all!S$80:S$126,MATCH($A186,lifespans_all!$A$80:$A$126,0))*INDEX(SR_mission_minutes!S$2:S$43,MATCH($A186,SR_mission_minutes!$A$2:$A$43)),"-")</f>
        <v>0</v>
      </c>
      <c r="T186" s="113">
        <f>IFERROR(INDEX(lifespans_all!T$80:T$126,MATCH($A186,lifespans_all!$A$80:$A$126,0))*INDEX(SR_mission_minutes!T$2:T$43,MATCH($A186,SR_mission_minutes!$A$2:$A$43)),"-")</f>
        <v>0</v>
      </c>
      <c r="U186" s="113">
        <f>IFERROR(INDEX(lifespans_all!U$80:U$126,MATCH($A186,lifespans_all!$A$80:$A$126,0))*INDEX(SR_mission_minutes!U$2:U$43,MATCH($A186,SR_mission_minutes!$A$2:$A$43)),"-")</f>
        <v>0</v>
      </c>
      <c r="V186" s="113">
        <f>IFERROR(INDEX(lifespans_all!V$80:V$126,MATCH($A186,lifespans_all!$A$80:$A$126,0))*INDEX(SR_mission_minutes!V$2:V$43,MATCH($A186,SR_mission_minutes!$A$2:$A$43)),"-")</f>
        <v>0</v>
      </c>
    </row>
    <row r="187" spans="1:22" x14ac:dyDescent="0.25">
      <c r="A187" s="35" t="s">
        <v>53</v>
      </c>
      <c r="B187" s="35" t="s">
        <v>56</v>
      </c>
      <c r="C187" s="113">
        <f>IFERROR(INDEX(lifespans_all!C$158:C$212,MATCH($A187,lifespans_all!$A$158:$A$212,0))*INDEX(SR_mission_minutes!C$2:C$43,MATCH($A187,SR_mission_minutes!$A$2:$A$43)),"-")</f>
        <v>2364.2857142857142</v>
      </c>
      <c r="D187" s="113">
        <f>IFERROR(INDEX(lifespans_all!D$80:D$126,MATCH($A187,lifespans_all!$A$80:$A$126,0))*INDEX(SR_mission_minutes!D$2:D$43,MATCH($A187,SR_mission_minutes!$A$2:$A$43)),"-")</f>
        <v>2364.2857142857142</v>
      </c>
      <c r="E187" s="113">
        <f>IFERROR(INDEX(lifespans_all!E$80:E$126,MATCH($A187,lifespans_all!$A$80:$A$126,0))*INDEX(SR_mission_minutes!E$2:E$43,MATCH($A187,SR_mission_minutes!$A$2:$A$43)),"-")</f>
        <v>0</v>
      </c>
      <c r="F187" s="113">
        <f>IFERROR(INDEX(lifespans_all!F$80:F$126,MATCH($A187,lifespans_all!$A$80:$A$126,0))*INDEX(SR_mission_minutes!F$2:F$43,MATCH($A187,SR_mission_minutes!$A$2:$A$43)),"-")</f>
        <v>0</v>
      </c>
      <c r="G187" s="113">
        <f>IFERROR(INDEX(lifespans_all!G$80:G$126,MATCH($A187,lifespans_all!$A$80:$A$126,0))*INDEX(SR_mission_minutes!G$2:G$43,MATCH($A187,SR_mission_minutes!$A$2:$A$43)),"-")</f>
        <v>0</v>
      </c>
      <c r="H187" s="113">
        <f>IFERROR(INDEX(lifespans_all!H$80:H$126,MATCH($A187,lifespans_all!$A$80:$A$126,0))*INDEX(SR_mission_minutes!H$2:H$43,MATCH($A187,SR_mission_minutes!$A$2:$A$43)),"-")</f>
        <v>0</v>
      </c>
      <c r="I187" s="113">
        <f>IFERROR(INDEX(lifespans_all!I$80:I$126,MATCH($A187,lifespans_all!$A$80:$A$126,0))*INDEX(SR_mission_minutes!I$2:I$43,MATCH($A187,SR_mission_minutes!$A$2:$A$43)),"-")</f>
        <v>0</v>
      </c>
      <c r="J187" s="113">
        <f>IFERROR(INDEX(lifespans_all!J$80:J$126,MATCH($A187,lifespans_all!$A$80:$A$126,0))*INDEX(SR_mission_minutes!J$2:J$43,MATCH($A187,SR_mission_minutes!$A$2:$A$43)),"-")</f>
        <v>0</v>
      </c>
      <c r="K187" s="113">
        <f>IFERROR(INDEX(lifespans_all!K$80:K$126,MATCH($A187,lifespans_all!$A$80:$A$126,0))*INDEX(SR_mission_minutes!K$2:K$43,MATCH($A187,SR_mission_minutes!$A$2:$A$43)),"-")</f>
        <v>0</v>
      </c>
      <c r="L187" s="113">
        <f>IFERROR(INDEX(lifespans_all!L$80:L$126,MATCH($A187,lifespans_all!$A$80:$A$126,0))*INDEX(SR_mission_minutes!L$2:L$43,MATCH($A187,SR_mission_minutes!$A$2:$A$43)),"-")</f>
        <v>0</v>
      </c>
      <c r="M187" s="113">
        <f>IFERROR(INDEX(lifespans_all!M$80:M$126,MATCH($A187,lifespans_all!$A$80:$A$126,0))*INDEX(SR_mission_minutes!M$2:M$43,MATCH($A187,SR_mission_minutes!$A$2:$A$43)),"-")</f>
        <v>0</v>
      </c>
      <c r="N187" s="113">
        <f>IFERROR(INDEX(lifespans_all!N$80:N$126,MATCH($A187,lifespans_all!$A$80:$A$126,0))*INDEX(SR_mission_minutes!N$2:N$43,MATCH($A187,SR_mission_minutes!$A$2:$A$43)),"-")</f>
        <v>0</v>
      </c>
      <c r="O187" s="113">
        <f>IFERROR(INDEX(lifespans_all!O$80:O$126,MATCH($A187,lifespans_all!$A$80:$A$126,0))*INDEX(SR_mission_minutes!O$2:O$43,MATCH($A187,SR_mission_minutes!$A$2:$A$43)),"-")</f>
        <v>0</v>
      </c>
      <c r="P187" s="113">
        <f>IFERROR(INDEX(lifespans_all!P$80:P$126,MATCH($A187,lifespans_all!$A$80:$A$126,0))*INDEX(SR_mission_minutes!P$2:P$43,MATCH($A187,SR_mission_minutes!$A$2:$A$43)),"-")</f>
        <v>0</v>
      </c>
      <c r="Q187" s="113">
        <f>IFERROR(INDEX(lifespans_all!Q$80:Q$126,MATCH($A187,lifespans_all!$A$80:$A$126,0))*INDEX(SR_mission_minutes!Q$2:Q$43,MATCH($A187,SR_mission_minutes!$A$2:$A$43)),"-")</f>
        <v>0</v>
      </c>
      <c r="R187" s="113">
        <f>IFERROR(INDEX(lifespans_all!R$80:R$126,MATCH($A187,lifespans_all!$A$80:$A$126,0))*INDEX(SR_mission_minutes!R$2:R$43,MATCH($A187,SR_mission_minutes!$A$2:$A$43)),"-")</f>
        <v>0</v>
      </c>
      <c r="S187" s="113">
        <f>IFERROR(INDEX(lifespans_all!S$80:S$126,MATCH($A187,lifespans_all!$A$80:$A$126,0))*INDEX(SR_mission_minutes!S$2:S$43,MATCH($A187,SR_mission_minutes!$A$2:$A$43)),"-")</f>
        <v>0</v>
      </c>
      <c r="T187" s="113">
        <f>IFERROR(INDEX(lifespans_all!T$80:T$126,MATCH($A187,lifespans_all!$A$80:$A$126,0))*INDEX(SR_mission_minutes!T$2:T$43,MATCH($A187,SR_mission_minutes!$A$2:$A$43)),"-")</f>
        <v>0</v>
      </c>
      <c r="U187" s="113">
        <f>IFERROR(INDEX(lifespans_all!U$80:U$126,MATCH($A187,lifespans_all!$A$80:$A$126,0))*INDEX(SR_mission_minutes!U$2:U$43,MATCH($A187,SR_mission_minutes!$A$2:$A$43)),"-")</f>
        <v>0</v>
      </c>
      <c r="V187" s="113">
        <f>IFERROR(INDEX(lifespans_all!V$80:V$126,MATCH($A187,lifespans_all!$A$80:$A$126,0))*INDEX(SR_mission_minutes!V$2:V$43,MATCH($A187,SR_mission_minutes!$A$2:$A$43)),"-")</f>
        <v>0</v>
      </c>
    </row>
    <row r="188" spans="1:22" x14ac:dyDescent="0.25">
      <c r="A188" s="35" t="s">
        <v>54</v>
      </c>
      <c r="B188" s="35" t="s">
        <v>57</v>
      </c>
      <c r="C188" s="113">
        <f>IFERROR(INDEX(lifespans_all!C$158:C$212,MATCH($A188,lifespans_all!$A$158:$A$212,0))*INDEX(SR_mission_minutes!C$2:C$43,MATCH($A188,SR_mission_minutes!$A$2:$A$43)),"-")</f>
        <v>66700.388888888891</v>
      </c>
      <c r="D188" s="113">
        <f>IFERROR(INDEX(lifespans_all!D$80:D$126,MATCH($A188,lifespans_all!$A$80:$A$126,0))*INDEX(SR_mission_minutes!D$2:D$43,MATCH($A188,SR_mission_minutes!$A$2:$A$43)),"-")</f>
        <v>0</v>
      </c>
      <c r="E188" s="113">
        <f>IFERROR(INDEX(lifespans_all!E$80:E$126,MATCH($A188,lifespans_all!$A$80:$A$126,0))*INDEX(SR_mission_minutes!E$2:E$43,MATCH($A188,SR_mission_minutes!$A$2:$A$43)),"-")</f>
        <v>0</v>
      </c>
      <c r="F188" s="113">
        <f>IFERROR(INDEX(lifespans_all!F$80:F$126,MATCH($A188,lifespans_all!$A$80:$A$126,0))*INDEX(SR_mission_minutes!F$2:F$43,MATCH($A188,SR_mission_minutes!$A$2:$A$43)),"-")</f>
        <v>0</v>
      </c>
      <c r="G188" s="113">
        <f>IFERROR(INDEX(lifespans_all!G$80:G$126,MATCH($A188,lifespans_all!$A$80:$A$126,0))*INDEX(SR_mission_minutes!G$2:G$43,MATCH($A188,SR_mission_minutes!$A$2:$A$43)),"-")</f>
        <v>0</v>
      </c>
      <c r="H188" s="113">
        <f>IFERROR(INDEX(lifespans_all!H$80:H$126,MATCH($A188,lifespans_all!$A$80:$A$126,0))*INDEX(SR_mission_minutes!H$2:H$43,MATCH($A188,SR_mission_minutes!$A$2:$A$43)),"-")</f>
        <v>0</v>
      </c>
      <c r="I188" s="113">
        <f>IFERROR(INDEX(lifespans_all!I$80:I$126,MATCH($A188,lifespans_all!$A$80:$A$126,0))*INDEX(SR_mission_minutes!I$2:I$43,MATCH($A188,SR_mission_minutes!$A$2:$A$43)),"-")</f>
        <v>0</v>
      </c>
      <c r="J188" s="113">
        <f>IFERROR(INDEX(lifespans_all!J$80:J$126,MATCH($A188,lifespans_all!$A$80:$A$126,0))*INDEX(SR_mission_minutes!J$2:J$43,MATCH($A188,SR_mission_minutes!$A$2:$A$43)),"-")</f>
        <v>0</v>
      </c>
      <c r="K188" s="113">
        <f>IFERROR(INDEX(lifespans_all!K$80:K$126,MATCH($A188,lifespans_all!$A$80:$A$126,0))*INDEX(SR_mission_minutes!K$2:K$43,MATCH($A188,SR_mission_minutes!$A$2:$A$43)),"-")</f>
        <v>0</v>
      </c>
      <c r="L188" s="113">
        <f>IFERROR(INDEX(lifespans_all!L$80:L$126,MATCH($A188,lifespans_all!$A$80:$A$126,0))*INDEX(SR_mission_minutes!L$2:L$43,MATCH($A188,SR_mission_minutes!$A$2:$A$43)),"-")</f>
        <v>0</v>
      </c>
      <c r="M188" s="113">
        <f>IFERROR(INDEX(lifespans_all!M$80:M$126,MATCH($A188,lifespans_all!$A$80:$A$126,0))*INDEX(SR_mission_minutes!M$2:M$43,MATCH($A188,SR_mission_minutes!$A$2:$A$43)),"-")</f>
        <v>0</v>
      </c>
      <c r="N188" s="113">
        <f>IFERROR(INDEX(lifespans_all!N$80:N$126,MATCH($A188,lifespans_all!$A$80:$A$126,0))*INDEX(SR_mission_minutes!N$2:N$43,MATCH($A188,SR_mission_minutes!$A$2:$A$43)),"-")</f>
        <v>0</v>
      </c>
      <c r="O188" s="113">
        <f>IFERROR(INDEX(lifespans_all!O$80:O$126,MATCH($A188,lifespans_all!$A$80:$A$126,0))*INDEX(SR_mission_minutes!O$2:O$43,MATCH($A188,SR_mission_minutes!$A$2:$A$43)),"-")</f>
        <v>0</v>
      </c>
      <c r="P188" s="113">
        <f>IFERROR(INDEX(lifespans_all!P$80:P$126,MATCH($A188,lifespans_all!$A$80:$A$126,0))*INDEX(SR_mission_minutes!P$2:P$43,MATCH($A188,SR_mission_minutes!$A$2:$A$43)),"-")</f>
        <v>0</v>
      </c>
      <c r="Q188" s="113">
        <f>IFERROR(INDEX(lifespans_all!Q$80:Q$126,MATCH($A188,lifespans_all!$A$80:$A$126,0))*INDEX(SR_mission_minutes!Q$2:Q$43,MATCH($A188,SR_mission_minutes!$A$2:$A$43)),"-")</f>
        <v>0</v>
      </c>
      <c r="R188" s="113">
        <f>IFERROR(INDEX(lifespans_all!R$80:R$126,MATCH($A188,lifespans_all!$A$80:$A$126,0))*INDEX(SR_mission_minutes!R$2:R$43,MATCH($A188,SR_mission_minutes!$A$2:$A$43)),"-")</f>
        <v>0</v>
      </c>
      <c r="S188" s="113">
        <f>IFERROR(INDEX(lifespans_all!S$80:S$126,MATCH($A188,lifespans_all!$A$80:$A$126,0))*INDEX(SR_mission_minutes!S$2:S$43,MATCH($A188,SR_mission_minutes!$A$2:$A$43)),"-")</f>
        <v>0</v>
      </c>
      <c r="T188" s="113">
        <f>IFERROR(INDEX(lifespans_all!T$80:T$126,MATCH($A188,lifespans_all!$A$80:$A$126,0))*INDEX(SR_mission_minutes!T$2:T$43,MATCH($A188,SR_mission_minutes!$A$2:$A$43)),"-")</f>
        <v>0</v>
      </c>
      <c r="U188" s="113">
        <f>IFERROR(INDEX(lifespans_all!U$80:U$126,MATCH($A188,lifespans_all!$A$80:$A$126,0))*INDEX(SR_mission_minutes!U$2:U$43,MATCH($A188,SR_mission_minutes!$A$2:$A$43)),"-")</f>
        <v>0</v>
      </c>
      <c r="V188" s="113">
        <f>IFERROR(INDEX(lifespans_all!V$80:V$126,MATCH($A188,lifespans_all!$A$80:$A$126,0))*INDEX(SR_mission_minutes!V$2:V$43,MATCH($A188,SR_mission_minutes!$A$2:$A$43)),"-")</f>
        <v>0</v>
      </c>
    </row>
    <row r="189" spans="1:22" x14ac:dyDescent="0.25">
      <c r="A189" s="35" t="s">
        <v>55</v>
      </c>
      <c r="B189" s="35" t="s">
        <v>57</v>
      </c>
      <c r="C189" s="113">
        <f>IFERROR(INDEX(lifespans_all!C$158:C$212,MATCH($A189,lifespans_all!$A$158:$A$212,0))*INDEX(SR_mission_minutes!C$2:C$43,MATCH($A189,SR_mission_minutes!$A$2:$A$43)),"-")</f>
        <v>33739.333333333336</v>
      </c>
      <c r="D189" s="113">
        <f>IFERROR(INDEX(lifespans_all!D$80:D$126,MATCH($A189,lifespans_all!$A$80:$A$126,0))*INDEX(SR_mission_minutes!D$2:D$43,MATCH($A189,SR_mission_minutes!$A$2:$A$43)),"-")</f>
        <v>33739.333333333336</v>
      </c>
      <c r="E189" s="113">
        <f>IFERROR(INDEX(lifespans_all!E$80:E$126,MATCH($A189,lifespans_all!$A$80:$A$126,0))*INDEX(SR_mission_minutes!E$2:E$43,MATCH($A189,SR_mission_minutes!$A$2:$A$43)),"-")</f>
        <v>33739.333333333336</v>
      </c>
      <c r="F189" s="113">
        <f>IFERROR(INDEX(lifespans_all!F$80:F$126,MATCH($A189,lifespans_all!$A$80:$A$126,0))*INDEX(SR_mission_minutes!F$2:F$43,MATCH($A189,SR_mission_minutes!$A$2:$A$43)),"-")</f>
        <v>33739.333333333336</v>
      </c>
      <c r="G189" s="113">
        <f>IFERROR(INDEX(lifespans_all!G$80:G$126,MATCH($A189,lifespans_all!$A$80:$A$126,0))*INDEX(SR_mission_minutes!G$2:G$43,MATCH($A189,SR_mission_minutes!$A$2:$A$43)),"-")</f>
        <v>0</v>
      </c>
      <c r="H189" s="113">
        <f>IFERROR(INDEX(lifespans_all!H$80:H$126,MATCH($A189,lifespans_all!$A$80:$A$126,0))*INDEX(SR_mission_minutes!H$2:H$43,MATCH($A189,SR_mission_minutes!$A$2:$A$43)),"-")</f>
        <v>0</v>
      </c>
      <c r="I189" s="113">
        <f>IFERROR(INDEX(lifespans_all!I$80:I$126,MATCH($A189,lifespans_all!$A$80:$A$126,0))*INDEX(SR_mission_minutes!I$2:I$43,MATCH($A189,SR_mission_minutes!$A$2:$A$43)),"-")</f>
        <v>0</v>
      </c>
      <c r="J189" s="113">
        <f>IFERROR(INDEX(lifespans_all!J$80:J$126,MATCH($A189,lifespans_all!$A$80:$A$126,0))*INDEX(SR_mission_minutes!J$2:J$43,MATCH($A189,SR_mission_minutes!$A$2:$A$43)),"-")</f>
        <v>0</v>
      </c>
      <c r="K189" s="113">
        <f>IFERROR(INDEX(lifespans_all!K$80:K$126,MATCH($A189,lifespans_all!$A$80:$A$126,0))*INDEX(SR_mission_minutes!K$2:K$43,MATCH($A189,SR_mission_minutes!$A$2:$A$43)),"-")</f>
        <v>0</v>
      </c>
      <c r="L189" s="113">
        <f>IFERROR(INDEX(lifespans_all!L$80:L$126,MATCH($A189,lifespans_all!$A$80:$A$126,0))*INDEX(SR_mission_minutes!L$2:L$43,MATCH($A189,SR_mission_minutes!$A$2:$A$43)),"-")</f>
        <v>0</v>
      </c>
      <c r="M189" s="113">
        <f>IFERROR(INDEX(lifespans_all!M$80:M$126,MATCH($A189,lifespans_all!$A$80:$A$126,0))*INDEX(SR_mission_minutes!M$2:M$43,MATCH($A189,SR_mission_minutes!$A$2:$A$43)),"-")</f>
        <v>0</v>
      </c>
      <c r="N189" s="113">
        <f>IFERROR(INDEX(lifespans_all!N$80:N$126,MATCH($A189,lifespans_all!$A$80:$A$126,0))*INDEX(SR_mission_minutes!N$2:N$43,MATCH($A189,SR_mission_minutes!$A$2:$A$43)),"-")</f>
        <v>0</v>
      </c>
      <c r="O189" s="113">
        <f>IFERROR(INDEX(lifespans_all!O$80:O$126,MATCH($A189,lifespans_all!$A$80:$A$126,0))*INDEX(SR_mission_minutes!O$2:O$43,MATCH($A189,SR_mission_minutes!$A$2:$A$43)),"-")</f>
        <v>0</v>
      </c>
      <c r="P189" s="113">
        <f>IFERROR(INDEX(lifespans_all!P$80:P$126,MATCH($A189,lifespans_all!$A$80:$A$126,0))*INDEX(SR_mission_minutes!P$2:P$43,MATCH($A189,SR_mission_minutes!$A$2:$A$43)),"-")</f>
        <v>0</v>
      </c>
      <c r="Q189" s="113">
        <f>IFERROR(INDEX(lifespans_all!Q$80:Q$126,MATCH($A189,lifespans_all!$A$80:$A$126,0))*INDEX(SR_mission_minutes!Q$2:Q$43,MATCH($A189,SR_mission_minutes!$A$2:$A$43)),"-")</f>
        <v>0</v>
      </c>
      <c r="R189" s="113">
        <f>IFERROR(INDEX(lifespans_all!R$80:R$126,MATCH($A189,lifespans_all!$A$80:$A$126,0))*INDEX(SR_mission_minutes!R$2:R$43,MATCH($A189,SR_mission_minutes!$A$2:$A$43)),"-")</f>
        <v>0</v>
      </c>
      <c r="S189" s="113">
        <f>IFERROR(INDEX(lifespans_all!S$80:S$126,MATCH($A189,lifespans_all!$A$80:$A$126,0))*INDEX(SR_mission_minutes!S$2:S$43,MATCH($A189,SR_mission_minutes!$A$2:$A$43)),"-")</f>
        <v>0</v>
      </c>
      <c r="T189" s="113">
        <f>IFERROR(INDEX(lifespans_all!T$80:T$126,MATCH($A189,lifespans_all!$A$80:$A$126,0))*INDEX(SR_mission_minutes!T$2:T$43,MATCH($A189,SR_mission_minutes!$A$2:$A$43)),"-")</f>
        <v>0</v>
      </c>
      <c r="U189" s="113">
        <f>IFERROR(INDEX(lifespans_all!U$80:U$126,MATCH($A189,lifespans_all!$A$80:$A$126,0))*INDEX(SR_mission_minutes!U$2:U$43,MATCH($A189,SR_mission_minutes!$A$2:$A$43)),"-")</f>
        <v>0</v>
      </c>
      <c r="V189" s="113">
        <f>IFERROR(INDEX(lifespans_all!V$80:V$126,MATCH($A189,lifespans_all!$A$80:$A$126,0))*INDEX(SR_mission_minutes!V$2:V$43,MATCH($A189,SR_mission_minutes!$A$2:$A$43)),"-")</f>
        <v>0</v>
      </c>
    </row>
    <row r="190" spans="1:22" x14ac:dyDescent="0.25">
      <c r="A190" s="27" t="s">
        <v>104</v>
      </c>
      <c r="B190" s="26" t="s">
        <v>59</v>
      </c>
      <c r="C190" s="113">
        <f ca="1">IFERROR((INDEX(lifespans_all!C$205:C$212,MATCH($B190,lifespans_all!$B$205:$B$212,0))*SR_mission_minutes!C44)*POWER(1+(Settings!$C$123/100),C$1-2021),"-")</f>
        <v>-22975.800000000003</v>
      </c>
      <c r="D190" s="113">
        <f ca="1">IFERROR((INDEX(lifespans_all!D$205:D$212,MATCH($B190,lifespans_all!$B$205:$B$212,0))*SR_mission_minutes!D44)*POWER(1+(Settings!$C$123/100),D$1-2021),"-")</f>
        <v>-46870.632000000005</v>
      </c>
      <c r="E190" s="113">
        <f ca="1">IFERROR((INDEX(lifespans_all!E$205:E$212,MATCH($B190,lifespans_all!$B$205:$B$212,0))*SR_mission_minutes!E44)*POWER(1+(Settings!$C$123/100),E$1-2021),"-")</f>
        <v>-71712.066960000011</v>
      </c>
      <c r="F190" s="113">
        <f ca="1">IFERROR((INDEX(lifespans_all!F$205:F$212,MATCH($B190,lifespans_all!$B$205:$B$212,0))*SR_mission_minutes!F44)*POWER(1+(Settings!$C$123/100),F$1-2021),"-")</f>
        <v>-97528.411065600012</v>
      </c>
      <c r="G190" s="113">
        <f ca="1">IFERROR((INDEX(lifespans_all!G$205:G$212,MATCH($B190,lifespans_all!$B$205:$B$212,0))*SR_mission_minutes!G44)*POWER(1+(Settings!$C$123/100),G$1-2021),"-")</f>
        <v>-124348.72410864</v>
      </c>
      <c r="H190" s="113">
        <f ca="1">IFERROR((INDEX(lifespans_all!H$205:H$212,MATCH($B190,lifespans_all!$B$205:$B$212,0))*SR_mission_minutes!H44)*POWER(1+(Settings!$C$123/100),H$1-2021),"-")</f>
        <v>-152202.83830897536</v>
      </c>
      <c r="I190" s="113">
        <f ca="1">IFERROR((INDEX(lifespans_all!I$205:I$212,MATCH($B190,lifespans_all!$B$205:$B$212,0))*SR_mission_minutes!I44)*POWER(1+(Settings!$C$123/100),I$1-2021),"-")</f>
        <v>-181121.37758768068</v>
      </c>
      <c r="J190" s="113">
        <f ca="1">IFERROR((INDEX(lifespans_all!J$205:J$212,MATCH($B190,lifespans_all!$B$205:$B$212,0))*SR_mission_minutes!J44)*POWER(1+(Settings!$C$123/100),J$1-2021),"-")</f>
        <v>-211135.77730221057</v>
      </c>
      <c r="K190" s="113">
        <f ca="1">IFERROR((INDEX(lifespans_all!K$205:K$212,MATCH($B190,lifespans_all!$B$205:$B$212,0))*SR_mission_minutes!K44)*POWER(1+(Settings!$C$123/100),K$1-2021),"-")</f>
        <v>-242278.30445428664</v>
      </c>
      <c r="L190" s="113">
        <f ca="1">IFERROR((INDEX(lifespans_all!L$205:L$212,MATCH($B190,lifespans_all!$B$205:$B$212,0))*SR_mission_minutes!L44)*POWER(1+(Settings!$C$123/100),L$1-2021),"-")</f>
        <v>-274582.07838152489</v>
      </c>
      <c r="M190" s="113">
        <f ca="1">IFERROR((INDEX(lifespans_all!M$205:M$212,MATCH($B190,lifespans_all!$B$205:$B$212,0))*SR_mission_minutes!M44)*POWER(1+(Settings!$C$123/100),M$1-2021),"-")</f>
        <v>0</v>
      </c>
      <c r="N190" s="113">
        <f ca="1">IFERROR((INDEX(lifespans_all!N$205:N$212,MATCH($B190,lifespans_all!$B$205:$B$212,0))*SR_mission_minutes!N44)*POWER(1+(Settings!$C$123/100),N$1-2021),"-")</f>
        <v>0</v>
      </c>
      <c r="O190" s="113">
        <f ca="1">IFERROR((INDEX(lifespans_all!O$205:O$212,MATCH($B190,lifespans_all!$B$205:$B$212,0))*SR_mission_minutes!O44)*POWER(1+(Settings!$C$123/100),O$1-2021),"-")</f>
        <v>0</v>
      </c>
      <c r="P190" s="113">
        <f ca="1">IFERROR((INDEX(lifespans_all!P$205:P$212,MATCH($B190,lifespans_all!$B$205:$B$212,0))*SR_mission_minutes!P44)*POWER(1+(Settings!$C$123/100),P$1-2021),"-")</f>
        <v>0</v>
      </c>
      <c r="Q190" s="113">
        <f ca="1">IFERROR((INDEX(lifespans_all!Q$205:Q$212,MATCH($B190,lifespans_all!$B$205:$B$212,0))*SR_mission_minutes!Q44)*POWER(1+(Settings!$C$123/100),Q$1-2021),"-")</f>
        <v>0</v>
      </c>
      <c r="R190" s="113">
        <f ca="1">IFERROR((INDEX(lifespans_all!R$205:R$212,MATCH($B190,lifespans_all!$B$205:$B$212,0))*SR_mission_minutes!R44)*POWER(1+(Settings!$C$123/100),R$1-2021),"-")</f>
        <v>0</v>
      </c>
      <c r="S190" s="113">
        <f ca="1">IFERROR((INDEX(lifespans_all!S$205:S$212,MATCH($B190,lifespans_all!$B$205:$B$212,0))*SR_mission_minutes!S44)*POWER(1+(Settings!$C$123/100),S$1-2021),"-")</f>
        <v>0</v>
      </c>
      <c r="T190" s="113">
        <f ca="1">IFERROR((INDEX(lifespans_all!T$205:T$212,MATCH($B190,lifespans_all!$B$205:$B$212,0))*SR_mission_minutes!T44)*POWER(1+(Settings!$C$123/100),T$1-2021),"-")</f>
        <v>0</v>
      </c>
      <c r="U190" s="113">
        <f ca="1">IFERROR((INDEX(lifespans_all!U$205:U$212,MATCH($B190,lifespans_all!$B$205:$B$212,0))*SR_mission_minutes!U44)*POWER(1+(Settings!$C$123/100),U$1-2021),"-")</f>
        <v>0</v>
      </c>
      <c r="V190" s="113">
        <f ca="1">IFERROR((INDEX(lifespans_all!V$205:V$212,MATCH($B190,lifespans_all!$B$205:$B$212,0))*SR_mission_minutes!V44)*POWER(1+(Settings!$C$123/100),V$1-2021),"-")</f>
        <v>0</v>
      </c>
    </row>
    <row r="191" spans="1:22" x14ac:dyDescent="0.25">
      <c r="A191" s="27" t="s">
        <v>104</v>
      </c>
      <c r="B191" s="26" t="s">
        <v>57</v>
      </c>
      <c r="C191" s="113">
        <f ca="1">IFERROR((INDEX(lifespans_all!C$205:C$212,MATCH($B191,lifespans_all!$B$205:$B$212,0))*SR_mission_minutes!C45)*POWER(1+(Settings!$C$123/100),C$1-2021),"-")</f>
        <v>373522.17777777778</v>
      </c>
      <c r="D191" s="113">
        <f ca="1">IFERROR((INDEX(lifespans_all!D$205:D$212,MATCH($B191,lifespans_all!$B$205:$B$212,0))*SR_mission_minutes!D45)*POWER(1+(Settings!$C$123/100),D$1-2021),"-")</f>
        <v>898054.03599999996</v>
      </c>
      <c r="E191" s="113">
        <f ca="1">IFERROR((INDEX(lifespans_all!E$205:E$212,MATCH($B191,lifespans_all!$B$205:$B$212,0))*SR_mission_minutes!E45)*POWER(1+(Settings!$C$123/100),E$1-2021),"-")</f>
        <v>1374022.67508</v>
      </c>
      <c r="F191" s="113">
        <f ca="1">IFERROR((INDEX(lifespans_all!F$205:F$212,MATCH($B191,lifespans_all!$B$205:$B$212,0))*SR_mission_minutes!F45)*POWER(1+(Settings!$C$123/100),F$1-2021),"-")</f>
        <v>1939453.8244007998</v>
      </c>
      <c r="G191" s="113">
        <f ca="1">IFERROR((INDEX(lifespans_all!G$205:G$212,MATCH($B191,lifespans_all!$B$205:$B$212,0))*SR_mission_minutes!G45)*POWER(1+(Settings!$C$123/100),G$1-2021),"-")</f>
        <v>2599151.2566422401</v>
      </c>
      <c r="H191" s="113">
        <f ca="1">IFERROR((INDEX(lifespans_all!H$205:H$212,MATCH($B191,lifespans_all!$B$205:$B$212,0))*SR_mission_minutes!H45)*POWER(1+(Settings!$C$123/100),H$1-2021),"-")</f>
        <v>3284460.8046435774</v>
      </c>
      <c r="I191" s="113">
        <f ca="1">IFERROR((INDEX(lifespans_all!I$205:I$212,MATCH($B191,lifespans_all!$B$205:$B$212,0))*SR_mission_minutes!I45)*POWER(1+(Settings!$C$123/100),I$1-2021),"-")</f>
        <v>3996143.074062312</v>
      </c>
      <c r="J191" s="113">
        <f ca="1">IFERROR((INDEX(lifespans_all!J$205:J$212,MATCH($B191,lifespans_all!$B$205:$B$212,0))*SR_mission_minutes!J45)*POWER(1+(Settings!$C$123/100),J$1-2021),"-")</f>
        <v>4658361.0691926368</v>
      </c>
      <c r="K191" s="113">
        <f ca="1">IFERROR((INDEX(lifespans_all!K$205:K$212,MATCH($B191,lifespans_all!$B$205:$B$212,0))*SR_mission_minutes!K45)*POWER(1+(Settings!$C$123/100),K$1-2021),"-")</f>
        <v>5189169.0541822193</v>
      </c>
      <c r="L191" s="113">
        <f ca="1">IFERROR((INDEX(lifespans_all!L$205:L$212,MATCH($B191,lifespans_all!$B$205:$B$212,0))*SR_mission_minutes!L45)*POWER(1+(Settings!$C$123/100),L$1-2021),"-")</f>
        <v>5739346.0141437072</v>
      </c>
      <c r="M191" s="113">
        <f ca="1">IFERROR((INDEX(lifespans_all!M$205:M$212,MATCH($B191,lifespans_all!$B$205:$B$212,0))*SR_mission_minutes!M45)*POWER(1+(Settings!$C$123/100),M$1-2021),"-")</f>
        <v>5854132.9344265815</v>
      </c>
      <c r="N191" s="113">
        <f ca="1">IFERROR((INDEX(lifespans_all!N$205:N$212,MATCH($B191,lifespans_all!$B$205:$B$212,0))*SR_mission_minutes!N45)*POWER(1+(Settings!$C$123/100),N$1-2021),"-")</f>
        <v>5971215.5931151118</v>
      </c>
      <c r="O191" s="113">
        <f ca="1">IFERROR((INDEX(lifespans_all!O$205:O$212,MATCH($B191,lifespans_all!$B$205:$B$212,0))*SR_mission_minutes!O45)*POWER(1+(Settings!$C$123/100),O$1-2021),"-")</f>
        <v>6090639.9049774148</v>
      </c>
      <c r="P191" s="113">
        <f ca="1">IFERROR((INDEX(lifespans_all!P$205:P$212,MATCH($B191,lifespans_all!$B$205:$B$212,0))*SR_mission_minutes!P45)*POWER(1+(Settings!$C$123/100),P$1-2021),"-")</f>
        <v>6212452.7030769633</v>
      </c>
      <c r="Q191" s="113">
        <f ca="1">IFERROR((INDEX(lifespans_all!Q$205:Q$212,MATCH($B191,lifespans_all!$B$205:$B$212,0))*SR_mission_minutes!Q45)*POWER(1+(Settings!$C$123/100),Q$1-2021),"-")</f>
        <v>6336701.7571385028</v>
      </c>
      <c r="R191" s="113">
        <f ca="1">IFERROR((INDEX(lifespans_all!R$205:R$212,MATCH($B191,lifespans_all!$B$205:$B$212,0))*SR_mission_minutes!R45)*POWER(1+(Settings!$C$123/100),R$1-2021),"-")</f>
        <v>6463435.792281271</v>
      </c>
      <c r="S191" s="113">
        <f ca="1">IFERROR((INDEX(lifespans_all!S$205:S$212,MATCH($B191,lifespans_all!$B$205:$B$212,0))*SR_mission_minutes!S45)*POWER(1+(Settings!$C$123/100),S$1-2021),"-")</f>
        <v>6592704.5081268977</v>
      </c>
      <c r="T191" s="113">
        <f ca="1">IFERROR((INDEX(lifespans_all!T$205:T$212,MATCH($B191,lifespans_all!$B$205:$B$212,0))*SR_mission_minutes!T45)*POWER(1+(Settings!$C$123/100),T$1-2021),"-")</f>
        <v>6724558.5982894367</v>
      </c>
      <c r="U191" s="113">
        <f ca="1">IFERROR((INDEX(lifespans_all!U$205:U$212,MATCH($B191,lifespans_all!$B$205:$B$212,0))*SR_mission_minutes!U45)*POWER(1+(Settings!$C$123/100),U$1-2021),"-")</f>
        <v>6859049.7702552238</v>
      </c>
      <c r="V191" s="113">
        <f ca="1">IFERROR((INDEX(lifespans_all!V$205:V$212,MATCH($B191,lifespans_all!$B$205:$B$212,0))*SR_mission_minutes!V45)*POWER(1+(Settings!$C$123/100),V$1-2021),"-")</f>
        <v>6996230.7656603288</v>
      </c>
    </row>
    <row r="192" spans="1:22" x14ac:dyDescent="0.25">
      <c r="A192" s="27" t="s">
        <v>104</v>
      </c>
      <c r="B192" s="26" t="s">
        <v>56</v>
      </c>
      <c r="C192" s="113">
        <f ca="1">IFERROR((INDEX(lifespans_all!C$205:C$212,MATCH($B192,lifespans_all!$B$205:$B$212,0))*SR_mission_minutes!C46)*POWER(1+(Settings!$C$123/100),C$1-2021),"-")</f>
        <v>0</v>
      </c>
      <c r="D192" s="113">
        <f ca="1">IFERROR((INDEX(lifespans_all!D$205:D$212,MATCH($B192,lifespans_all!$B$205:$B$212,0))*SR_mission_minutes!D46)*POWER(1+(Settings!$C$123/100),D$1-2021),"-")</f>
        <v>0</v>
      </c>
      <c r="E192" s="113">
        <f ca="1">IFERROR((INDEX(lifespans_all!E$205:E$212,MATCH($B192,lifespans_all!$B$205:$B$212,0))*SR_mission_minutes!E46)*POWER(1+(Settings!$C$123/100),E$1-2021),"-")</f>
        <v>9839.2114285714288</v>
      </c>
      <c r="F192" s="113">
        <f ca="1">IFERROR((INDEX(lifespans_all!F$205:F$212,MATCH($B192,lifespans_all!$B$205:$B$212,0))*SR_mission_minutes!F46)*POWER(1+(Settings!$C$123/100),F$1-2021),"-")</f>
        <v>10035.995657142856</v>
      </c>
      <c r="G192" s="113">
        <f ca="1">IFERROR((INDEX(lifespans_all!G$205:G$212,MATCH($B192,lifespans_all!$B$205:$B$212,0))*SR_mission_minutes!G46)*POWER(1+(Settings!$C$123/100),G$1-2021),"-")</f>
        <v>10236.715570285714</v>
      </c>
      <c r="H192" s="113">
        <f ca="1">IFERROR((INDEX(lifespans_all!H$205:H$212,MATCH($B192,lifespans_all!$B$205:$B$212,0))*SR_mission_minutes!H46)*POWER(1+(Settings!$C$123/100),H$1-2021),"-")</f>
        <v>10441.449881691429</v>
      </c>
      <c r="I192" s="113">
        <f ca="1">IFERROR((INDEX(lifespans_all!I$205:I$212,MATCH($B192,lifespans_all!$B$205:$B$212,0))*SR_mission_minutes!I46)*POWER(1+(Settings!$C$123/100),I$1-2021),"-")</f>
        <v>10650.278879325257</v>
      </c>
      <c r="J192" s="113">
        <f ca="1">IFERROR((INDEX(lifespans_all!J$205:J$212,MATCH($B192,lifespans_all!$B$205:$B$212,0))*SR_mission_minutes!J46)*POWER(1+(Settings!$C$123/100),J$1-2021),"-")</f>
        <v>10863.284456911761</v>
      </c>
      <c r="K192" s="113">
        <f ca="1">IFERROR((INDEX(lifespans_all!K$205:K$212,MATCH($B192,lifespans_all!$B$205:$B$212,0))*SR_mission_minutes!K46)*POWER(1+(Settings!$C$123/100),K$1-2021),"-")</f>
        <v>11080.550146049996</v>
      </c>
      <c r="L192" s="113">
        <f ca="1">IFERROR((INDEX(lifespans_all!L$205:L$212,MATCH($B192,lifespans_all!$B$205:$B$212,0))*SR_mission_minutes!L46)*POWER(1+(Settings!$C$123/100),L$1-2021),"-")</f>
        <v>11302.161148970996</v>
      </c>
      <c r="M192" s="113">
        <f ca="1">IFERROR((INDEX(lifespans_all!M$205:M$212,MATCH($B192,lifespans_all!$B$205:$B$212,0))*SR_mission_minutes!M46)*POWER(1+(Settings!$C$123/100),M$1-2021),"-")</f>
        <v>11528.204371950416</v>
      </c>
      <c r="N192" s="113">
        <f ca="1">IFERROR((INDEX(lifespans_all!N$205:N$212,MATCH($B192,lifespans_all!$B$205:$B$212,0))*SR_mission_minutes!N46)*POWER(1+(Settings!$C$123/100),N$1-2021),"-")</f>
        <v>11758.768459389423</v>
      </c>
      <c r="O192" s="113">
        <f ca="1">IFERROR((INDEX(lifespans_all!O$205:O$212,MATCH($B192,lifespans_all!$B$205:$B$212,0))*SR_mission_minutes!O46)*POWER(1+(Settings!$C$123/100),O$1-2021),"-")</f>
        <v>11993.943828577214</v>
      </c>
      <c r="P192" s="113">
        <f ca="1">IFERROR((INDEX(lifespans_all!P$205:P$212,MATCH($B192,lifespans_all!$B$205:$B$212,0))*SR_mission_minutes!P46)*POWER(1+(Settings!$C$123/100),P$1-2021),"-")</f>
        <v>12233.822705148757</v>
      </c>
      <c r="Q192" s="113">
        <f ca="1">IFERROR((INDEX(lifespans_all!Q$205:Q$212,MATCH($B192,lifespans_all!$B$205:$B$212,0))*SR_mission_minutes!Q46)*POWER(1+(Settings!$C$123/100),Q$1-2021),"-")</f>
        <v>12478.499159251733</v>
      </c>
      <c r="R192" s="113">
        <f ca="1">IFERROR((INDEX(lifespans_all!R$205:R$212,MATCH($B192,lifespans_all!$B$205:$B$212,0))*SR_mission_minutes!R46)*POWER(1+(Settings!$C$123/100),R$1-2021),"-")</f>
        <v>12728.069142436765</v>
      </c>
      <c r="S192" s="113">
        <f ca="1">IFERROR((INDEX(lifespans_all!S$205:S$212,MATCH($B192,lifespans_all!$B$205:$B$212,0))*SR_mission_minutes!S46)*POWER(1+(Settings!$C$123/100),S$1-2021),"-")</f>
        <v>12982.630525285502</v>
      </c>
      <c r="T192" s="113">
        <f ca="1">IFERROR((INDEX(lifespans_all!T$205:T$212,MATCH($B192,lifespans_all!$B$205:$B$212,0))*SR_mission_minutes!T46)*POWER(1+(Settings!$C$123/100),T$1-2021),"-")</f>
        <v>13242.283135791213</v>
      </c>
      <c r="U192" s="113">
        <f ca="1">IFERROR((INDEX(lifespans_all!U$205:U$212,MATCH($B192,lifespans_all!$B$205:$B$212,0))*SR_mission_minutes!U46)*POWER(1+(Settings!$C$123/100),U$1-2021),"-")</f>
        <v>13507.128798507036</v>
      </c>
      <c r="V192" s="113">
        <f ca="1">IFERROR((INDEX(lifespans_all!V$205:V$212,MATCH($B192,lifespans_all!$B$205:$B$212,0))*SR_mission_minutes!V46)*POWER(1+(Settings!$C$123/100),V$1-2021),"-")</f>
        <v>13777.271374477175</v>
      </c>
    </row>
    <row r="193" spans="1:22" x14ac:dyDescent="0.25">
      <c r="A193" s="27" t="s">
        <v>104</v>
      </c>
      <c r="B193" s="26" t="s">
        <v>96</v>
      </c>
      <c r="C193" s="113" t="str">
        <f ca="1">IFERROR((INDEX(lifespans_all!C$205:C$212,MATCH($B193,lifespans_all!$B$205:$B$212,0))*SR_mission_minutes!C47)*POWER(1+(Settings!$C$123/100),C$1-2021),"-")</f>
        <v>-</v>
      </c>
      <c r="D193" s="113" t="str">
        <f ca="1">IFERROR((INDEX(lifespans_all!D$205:D$212,MATCH($B193,lifespans_all!$B$205:$B$212,0))*SR_mission_minutes!D47)*POWER(1+(Settings!$C$123/100),D$1-2021),"-")</f>
        <v>-</v>
      </c>
      <c r="E193" s="113" t="str">
        <f ca="1">IFERROR((INDEX(lifespans_all!E$205:E$212,MATCH($B193,lifespans_all!$B$205:$B$212,0))*SR_mission_minutes!E47)*POWER(1+(Settings!$C$123/100),E$1-2021),"-")</f>
        <v>-</v>
      </c>
      <c r="F193" s="113" t="str">
        <f ca="1">IFERROR((INDEX(lifespans_all!F$205:F$212,MATCH($B193,lifespans_all!$B$205:$B$212,0))*SR_mission_minutes!F47)*POWER(1+(Settings!$C$123/100),F$1-2021),"-")</f>
        <v>-</v>
      </c>
      <c r="G193" s="113" t="str">
        <f ca="1">IFERROR((INDEX(lifespans_all!G$205:G$212,MATCH($B193,lifespans_all!$B$205:$B$212,0))*SR_mission_minutes!G47)*POWER(1+(Settings!$C$123/100),G$1-2021),"-")</f>
        <v>-</v>
      </c>
      <c r="H193" s="113" t="str">
        <f ca="1">IFERROR((INDEX(lifespans_all!H$205:H$212,MATCH($B193,lifespans_all!$B$205:$B$212,0))*SR_mission_minutes!H47)*POWER(1+(Settings!$C$123/100),H$1-2021),"-")</f>
        <v>-</v>
      </c>
      <c r="I193" s="113" t="str">
        <f ca="1">IFERROR((INDEX(lifespans_all!I$205:I$212,MATCH($B193,lifespans_all!$B$205:$B$212,0))*SR_mission_minutes!I47)*POWER(1+(Settings!$C$123/100),I$1-2021),"-")</f>
        <v>-</v>
      </c>
      <c r="J193" s="113" t="str">
        <f ca="1">IFERROR((INDEX(lifespans_all!J$205:J$212,MATCH($B193,lifespans_all!$B$205:$B$212,0))*SR_mission_minutes!J47)*POWER(1+(Settings!$C$123/100),J$1-2021),"-")</f>
        <v>-</v>
      </c>
      <c r="K193" s="113" t="str">
        <f ca="1">IFERROR((INDEX(lifespans_all!K$205:K$212,MATCH($B193,lifespans_all!$B$205:$B$212,0))*SR_mission_minutes!K47)*POWER(1+(Settings!$C$123/100),K$1-2021),"-")</f>
        <v>-</v>
      </c>
      <c r="L193" s="113" t="str">
        <f ca="1">IFERROR((INDEX(lifespans_all!L$205:L$212,MATCH($B193,lifespans_all!$B$205:$B$212,0))*SR_mission_minutes!L47)*POWER(1+(Settings!$C$123/100),L$1-2021),"-")</f>
        <v>-</v>
      </c>
      <c r="M193" s="113" t="str">
        <f ca="1">IFERROR((INDEX(lifespans_all!M$205:M$212,MATCH($B193,lifespans_all!$B$205:$B$212,0))*SR_mission_minutes!M47)*POWER(1+(Settings!$C$123/100),M$1-2021),"-")</f>
        <v>-</v>
      </c>
      <c r="N193" s="113" t="str">
        <f ca="1">IFERROR((INDEX(lifespans_all!N$205:N$212,MATCH($B193,lifespans_all!$B$205:$B$212,0))*SR_mission_minutes!N47)*POWER(1+(Settings!$C$123/100),N$1-2021),"-")</f>
        <v>-</v>
      </c>
      <c r="O193" s="113" t="str">
        <f ca="1">IFERROR((INDEX(lifespans_all!O$205:O$212,MATCH($B193,lifespans_all!$B$205:$B$212,0))*SR_mission_minutes!O47)*POWER(1+(Settings!$C$123/100),O$1-2021),"-")</f>
        <v>-</v>
      </c>
      <c r="P193" s="113" t="str">
        <f ca="1">IFERROR((INDEX(lifespans_all!P$205:P$212,MATCH($B193,lifespans_all!$B$205:$B$212,0))*SR_mission_minutes!P47)*POWER(1+(Settings!$C$123/100),P$1-2021),"-")</f>
        <v>-</v>
      </c>
      <c r="Q193" s="113" t="str">
        <f ca="1">IFERROR((INDEX(lifespans_all!Q$205:Q$212,MATCH($B193,lifespans_all!$B$205:$B$212,0))*SR_mission_minutes!Q47)*POWER(1+(Settings!$C$123/100),Q$1-2021),"-")</f>
        <v>-</v>
      </c>
      <c r="R193" s="113" t="str">
        <f ca="1">IFERROR((INDEX(lifespans_all!R$205:R$212,MATCH($B193,lifespans_all!$B$205:$B$212,0))*SR_mission_minutes!R47)*POWER(1+(Settings!$C$123/100),R$1-2021),"-")</f>
        <v>-</v>
      </c>
      <c r="S193" s="113" t="str">
        <f ca="1">IFERROR((INDEX(lifespans_all!S$205:S$212,MATCH($B193,lifespans_all!$B$205:$B$212,0))*SR_mission_minutes!S47)*POWER(1+(Settings!$C$123/100),S$1-2021),"-")</f>
        <v>-</v>
      </c>
      <c r="T193" s="113" t="str">
        <f ca="1">IFERROR((INDEX(lifespans_all!T$205:T$212,MATCH($B193,lifespans_all!$B$205:$B$212,0))*SR_mission_minutes!T47)*POWER(1+(Settings!$C$123/100),T$1-2021),"-")</f>
        <v>-</v>
      </c>
      <c r="U193" s="113" t="str">
        <f ca="1">IFERROR((INDEX(lifespans_all!U$205:U$212,MATCH($B193,lifespans_all!$B$205:$B$212,0))*SR_mission_minutes!U47)*POWER(1+(Settings!$C$123/100),U$1-2021),"-")</f>
        <v>-</v>
      </c>
      <c r="V193" s="113" t="str">
        <f ca="1">IFERROR((INDEX(lifespans_all!V$205:V$212,MATCH($B193,lifespans_all!$B$205:$B$212,0))*SR_mission_minutes!V47)*POWER(1+(Settings!$C$123/100),V$1-2021),"-")</f>
        <v>-</v>
      </c>
    </row>
    <row r="194" spans="1:22" x14ac:dyDescent="0.25">
      <c r="A194" s="27" t="s">
        <v>104</v>
      </c>
      <c r="B194" s="26" t="s">
        <v>60</v>
      </c>
      <c r="C194" s="113">
        <f ca="1">IFERROR((INDEX(lifespans_all!C$205:C$212,MATCH($B194,lifespans_all!$B$205:$B$212,0))*SR_mission_minutes!C48)*POWER(1+(Settings!$C$123/100),C$1-2021),"-")</f>
        <v>-46.050000000000004</v>
      </c>
      <c r="D194" s="113">
        <f ca="1">IFERROR((INDEX(lifespans_all!D$205:D$212,MATCH($B194,lifespans_all!$B$205:$B$212,0))*SR_mission_minutes!D48)*POWER(1+(Settings!$C$123/100),D$1-2021),"-")</f>
        <v>-93.942000000000007</v>
      </c>
      <c r="E194" s="113">
        <f ca="1">IFERROR((INDEX(lifespans_all!E$205:E$212,MATCH($B194,lifespans_all!$B$205:$B$212,0))*SR_mission_minutes!E48)*POWER(1+(Settings!$C$123/100),E$1-2021),"-")</f>
        <v>-143.73126000000002</v>
      </c>
      <c r="F194" s="113">
        <f ca="1">IFERROR((INDEX(lifespans_all!F$205:F$212,MATCH($B194,lifespans_all!$B$205:$B$212,0))*SR_mission_minutes!F48)*POWER(1+(Settings!$C$123/100),F$1-2021),"-")</f>
        <v>-195.47451359999999</v>
      </c>
      <c r="G194" s="113">
        <f ca="1">IFERROR((INDEX(lifespans_all!G$205:G$212,MATCH($B194,lifespans_all!$B$205:$B$212,0))*SR_mission_minutes!G48)*POWER(1+(Settings!$C$123/100),G$1-2021),"-")</f>
        <v>249.23000483999999</v>
      </c>
      <c r="H194" s="113">
        <f ca="1">IFERROR((INDEX(lifespans_all!H$205:H$212,MATCH($B194,lifespans_all!$B$205:$B$212,0))*SR_mission_minutes!H48)*POWER(1+(Settings!$C$123/100),H$1-2021),"-")</f>
        <v>203.37168394944001</v>
      </c>
      <c r="I194" s="113">
        <f ca="1">IFERROR((INDEX(lifespans_all!I$205:I$212,MATCH($B194,lifespans_all!$B$205:$B$212,0))*SR_mission_minutes!I48)*POWER(1+(Settings!$C$123/100),I$1-2021),"-")</f>
        <v>155.57933822132165</v>
      </c>
      <c r="J194" s="113">
        <f ca="1">IFERROR((INDEX(lifespans_all!J$205:J$212,MATCH($B194,lifespans_all!$B$205:$B$212,0))*SR_mission_minutes!J48)*POWER(1+(Settings!$C$123/100),J$1-2021),"-")</f>
        <v>105.79394999049872</v>
      </c>
      <c r="K194" s="113">
        <f ca="1">IFERROR((INDEX(lifespans_all!K$205:K$212,MATCH($B194,lifespans_all!$B$205:$B$212,0))*SR_mission_minutes!K48)*POWER(1+(Settings!$C$123/100),K$1-2021),"-")</f>
        <v>53.954914495154377</v>
      </c>
      <c r="L194" s="113">
        <f ca="1">IFERROR((INDEX(lifespans_all!L$205:L$212,MATCH($B194,lifespans_all!$B$205:$B$212,0))*SR_mission_minutes!L48)*POWER(1+(Settings!$C$123/100),L$1-2021),"-")</f>
        <v>0</v>
      </c>
      <c r="M194" s="113">
        <f ca="1">IFERROR((INDEX(lifespans_all!M$205:M$212,MATCH($B194,lifespans_all!$B$205:$B$212,0))*SR_mission_minutes!M48)*POWER(1+(Settings!$C$123/100),M$1-2021),"-")</f>
        <v>0</v>
      </c>
      <c r="N194" s="113">
        <f ca="1">IFERROR((INDEX(lifespans_all!N$205:N$212,MATCH($B194,lifespans_all!$B$205:$B$212,0))*SR_mission_minutes!N48)*POWER(1+(Settings!$C$123/100),N$1-2021),"-")</f>
        <v>0</v>
      </c>
      <c r="O194" s="113">
        <f ca="1">IFERROR((INDEX(lifespans_all!O$205:O$212,MATCH($B194,lifespans_all!$B$205:$B$212,0))*SR_mission_minutes!O48)*POWER(1+(Settings!$C$123/100),O$1-2021),"-")</f>
        <v>0</v>
      </c>
      <c r="P194" s="113">
        <f ca="1">IFERROR((INDEX(lifespans_all!P$205:P$212,MATCH($B194,lifespans_all!$B$205:$B$212,0))*SR_mission_minutes!P48)*POWER(1+(Settings!$C$123/100),P$1-2021),"-")</f>
        <v>0</v>
      </c>
      <c r="Q194" s="113">
        <f ca="1">IFERROR((INDEX(lifespans_all!Q$205:Q$212,MATCH($B194,lifespans_all!$B$205:$B$212,0))*SR_mission_minutes!Q48)*POWER(1+(Settings!$C$123/100),Q$1-2021),"-")</f>
        <v>0</v>
      </c>
      <c r="R194" s="113">
        <f ca="1">IFERROR((INDEX(lifespans_all!R$205:R$212,MATCH($B194,lifespans_all!$B$205:$B$212,0))*SR_mission_minutes!R48)*POWER(1+(Settings!$C$123/100),R$1-2021),"-")</f>
        <v>0</v>
      </c>
      <c r="S194" s="113">
        <f ca="1">IFERROR((INDEX(lifespans_all!S$205:S$212,MATCH($B194,lifespans_all!$B$205:$B$212,0))*SR_mission_minutes!S48)*POWER(1+(Settings!$C$123/100),S$1-2021),"-")</f>
        <v>0</v>
      </c>
      <c r="T194" s="113">
        <f ca="1">IFERROR((INDEX(lifespans_all!T$205:T$212,MATCH($B194,lifespans_all!$B$205:$B$212,0))*SR_mission_minutes!T48)*POWER(1+(Settings!$C$123/100),T$1-2021),"-")</f>
        <v>0</v>
      </c>
      <c r="U194" s="113">
        <f ca="1">IFERROR((INDEX(lifespans_all!U$205:U$212,MATCH($B194,lifespans_all!$B$205:$B$212,0))*SR_mission_minutes!U48)*POWER(1+(Settings!$C$123/100),U$1-2021),"-")</f>
        <v>0</v>
      </c>
      <c r="V194" s="113">
        <f ca="1">IFERROR((INDEX(lifespans_all!V$205:V$212,MATCH($B194,lifespans_all!$B$205:$B$212,0))*SR_mission_minutes!V48)*POWER(1+(Settings!$C$123/100),V$1-2021),"-")</f>
        <v>0</v>
      </c>
    </row>
    <row r="195" spans="1:22" x14ac:dyDescent="0.25">
      <c r="A195" s="27" t="s">
        <v>104</v>
      </c>
      <c r="B195" s="26" t="s">
        <v>97</v>
      </c>
      <c r="C195" s="113" t="str">
        <f ca="1">IFERROR((INDEX(lifespans_all!C$205:C$212,MATCH($B195,lifespans_all!$B$205:$B$212,0))*SR_mission_minutes!C49)*POWER(1+(Settings!$C$123/100),C$1-2021),"-")</f>
        <v>-</v>
      </c>
      <c r="D195" s="113" t="str">
        <f ca="1">IFERROR((INDEX(lifespans_all!D$205:D$212,MATCH($B195,lifespans_all!$B$205:$B$212,0))*SR_mission_minutes!D49)*POWER(1+(Settings!$C$123/100),D$1-2021),"-")</f>
        <v>-</v>
      </c>
      <c r="E195" s="113" t="str">
        <f ca="1">IFERROR((INDEX(lifespans_all!E$205:E$212,MATCH($B195,lifespans_all!$B$205:$B$212,0))*SR_mission_minutes!E49)*POWER(1+(Settings!$C$123/100),E$1-2021),"-")</f>
        <v>-</v>
      </c>
      <c r="F195" s="113" t="str">
        <f ca="1">IFERROR((INDEX(lifespans_all!F$205:F$212,MATCH($B195,lifespans_all!$B$205:$B$212,0))*SR_mission_minutes!F49)*POWER(1+(Settings!$C$123/100),F$1-2021),"-")</f>
        <v>-</v>
      </c>
      <c r="G195" s="113" t="str">
        <f ca="1">IFERROR((INDEX(lifespans_all!G$205:G$212,MATCH($B195,lifespans_all!$B$205:$B$212,0))*SR_mission_minutes!G49)*POWER(1+(Settings!$C$123/100),G$1-2021),"-")</f>
        <v>-</v>
      </c>
      <c r="H195" s="113" t="str">
        <f ca="1">IFERROR((INDEX(lifespans_all!H$205:H$212,MATCH($B195,lifespans_all!$B$205:$B$212,0))*SR_mission_minutes!H49)*POWER(1+(Settings!$C$123/100),H$1-2021),"-")</f>
        <v>-</v>
      </c>
      <c r="I195" s="113" t="str">
        <f ca="1">IFERROR((INDEX(lifespans_all!I$205:I$212,MATCH($B195,lifespans_all!$B$205:$B$212,0))*SR_mission_minutes!I49)*POWER(1+(Settings!$C$123/100),I$1-2021),"-")</f>
        <v>-</v>
      </c>
      <c r="J195" s="113" t="str">
        <f ca="1">IFERROR((INDEX(lifespans_all!J$205:J$212,MATCH($B195,lifespans_all!$B$205:$B$212,0))*SR_mission_minutes!J49)*POWER(1+(Settings!$C$123/100),J$1-2021),"-")</f>
        <v>-</v>
      </c>
      <c r="K195" s="113" t="str">
        <f ca="1">IFERROR((INDEX(lifespans_all!K$205:K$212,MATCH($B195,lifespans_all!$B$205:$B$212,0))*SR_mission_minutes!K49)*POWER(1+(Settings!$C$123/100),K$1-2021),"-")</f>
        <v>-</v>
      </c>
      <c r="L195" s="113" t="str">
        <f ca="1">IFERROR((INDEX(lifespans_all!L$205:L$212,MATCH($B195,lifespans_all!$B$205:$B$212,0))*SR_mission_minutes!L49)*POWER(1+(Settings!$C$123/100),L$1-2021),"-")</f>
        <v>-</v>
      </c>
      <c r="M195" s="113" t="str">
        <f ca="1">IFERROR((INDEX(lifespans_all!M$205:M$212,MATCH($B195,lifespans_all!$B$205:$B$212,0))*SR_mission_minutes!M49)*POWER(1+(Settings!$C$123/100),M$1-2021),"-")</f>
        <v>-</v>
      </c>
      <c r="N195" s="113" t="str">
        <f ca="1">IFERROR((INDEX(lifespans_all!N$205:N$212,MATCH($B195,lifespans_all!$B$205:$B$212,0))*SR_mission_minutes!N49)*POWER(1+(Settings!$C$123/100),N$1-2021),"-")</f>
        <v>-</v>
      </c>
      <c r="O195" s="113" t="str">
        <f ca="1">IFERROR((INDEX(lifespans_all!O$205:O$212,MATCH($B195,lifespans_all!$B$205:$B$212,0))*SR_mission_minutes!O49)*POWER(1+(Settings!$C$123/100),O$1-2021),"-")</f>
        <v>-</v>
      </c>
      <c r="P195" s="113" t="str">
        <f ca="1">IFERROR((INDEX(lifespans_all!P$205:P$212,MATCH($B195,lifespans_all!$B$205:$B$212,0))*SR_mission_minutes!P49)*POWER(1+(Settings!$C$123/100),P$1-2021),"-")</f>
        <v>-</v>
      </c>
      <c r="Q195" s="113" t="str">
        <f ca="1">IFERROR((INDEX(lifespans_all!Q$205:Q$212,MATCH($B195,lifespans_all!$B$205:$B$212,0))*SR_mission_minutes!Q49)*POWER(1+(Settings!$C$123/100),Q$1-2021),"-")</f>
        <v>-</v>
      </c>
      <c r="R195" s="113" t="str">
        <f ca="1">IFERROR((INDEX(lifespans_all!R$205:R$212,MATCH($B195,lifespans_all!$B$205:$B$212,0))*SR_mission_minutes!R49)*POWER(1+(Settings!$C$123/100),R$1-2021),"-")</f>
        <v>-</v>
      </c>
      <c r="S195" s="113" t="str">
        <f ca="1">IFERROR((INDEX(lifespans_all!S$205:S$212,MATCH($B195,lifespans_all!$B$205:$B$212,0))*SR_mission_minutes!S49)*POWER(1+(Settings!$C$123/100),S$1-2021),"-")</f>
        <v>-</v>
      </c>
      <c r="T195" s="113" t="str">
        <f ca="1">IFERROR((INDEX(lifespans_all!T$205:T$212,MATCH($B195,lifespans_all!$B$205:$B$212,0))*SR_mission_minutes!T49)*POWER(1+(Settings!$C$123/100),T$1-2021),"-")</f>
        <v>-</v>
      </c>
      <c r="U195" s="113" t="str">
        <f ca="1">IFERROR((INDEX(lifespans_all!U$205:U$212,MATCH($B195,lifespans_all!$B$205:$B$212,0))*SR_mission_minutes!U49)*POWER(1+(Settings!$C$123/100),U$1-2021),"-")</f>
        <v>-</v>
      </c>
      <c r="V195" s="113" t="str">
        <f ca="1">IFERROR((INDEX(lifespans_all!V$205:V$212,MATCH($B195,lifespans_all!$B$205:$B$212,0))*SR_mission_minutes!V49)*POWER(1+(Settings!$C$123/100),V$1-2021),"-")</f>
        <v>-</v>
      </c>
    </row>
    <row r="196" spans="1:22" x14ac:dyDescent="0.25">
      <c r="A196" s="27" t="s">
        <v>104</v>
      </c>
      <c r="B196" s="26" t="s">
        <v>58</v>
      </c>
      <c r="C196" s="113" t="str">
        <f>IFERROR((INDEX(lifespans_all!C$205:C$212,MATCH($B196,lifespans_all!$B$205:$B$212,0))*SR_mission_minutes!C50)*POWER(1+(Settings!$C$123/100),C$1-2021),"-")</f>
        <v>-</v>
      </c>
      <c r="D196" s="113" t="str">
        <f>IFERROR((INDEX(lifespans_all!D$205:D$212,MATCH($B196,lifespans_all!$B$205:$B$212,0))*SR_mission_minutes!D50)*POWER(1+(Settings!$C$123/100),D$1-2021),"-")</f>
        <v>-</v>
      </c>
      <c r="E196" s="113" t="str">
        <f>IFERROR((INDEX(lifespans_all!E$205:E$212,MATCH($B196,lifespans_all!$B$205:$B$212,0))*SR_mission_minutes!E50)*POWER(1+(Settings!$C$123/100),E$1-2021),"-")</f>
        <v>-</v>
      </c>
      <c r="F196" s="113" t="str">
        <f>IFERROR((INDEX(lifespans_all!F$205:F$212,MATCH($B196,lifespans_all!$B$205:$B$212,0))*SR_mission_minutes!F50)*POWER(1+(Settings!$C$123/100),F$1-2021),"-")</f>
        <v>-</v>
      </c>
      <c r="G196" s="113" t="str">
        <f>IFERROR((INDEX(lifespans_all!G$205:G$212,MATCH($B196,lifespans_all!$B$205:$B$212,0))*SR_mission_minutes!G50)*POWER(1+(Settings!$C$123/100),G$1-2021),"-")</f>
        <v>-</v>
      </c>
      <c r="H196" s="113" t="str">
        <f>IFERROR((INDEX(lifespans_all!H$205:H$212,MATCH($B196,lifespans_all!$B$205:$B$212,0))*SR_mission_minutes!H50)*POWER(1+(Settings!$C$123/100),H$1-2021),"-")</f>
        <v>-</v>
      </c>
      <c r="I196" s="113" t="str">
        <f>IFERROR((INDEX(lifespans_all!I$205:I$212,MATCH($B196,lifespans_all!$B$205:$B$212,0))*SR_mission_minutes!I50)*POWER(1+(Settings!$C$123/100),I$1-2021),"-")</f>
        <v>-</v>
      </c>
      <c r="J196" s="113" t="str">
        <f>IFERROR((INDEX(lifespans_all!J$205:J$212,MATCH($B196,lifespans_all!$B$205:$B$212,0))*SR_mission_minutes!J50)*POWER(1+(Settings!$C$123/100),J$1-2021),"-")</f>
        <v>-</v>
      </c>
      <c r="K196" s="113" t="str">
        <f>IFERROR((INDEX(lifespans_all!K$205:K$212,MATCH($B196,lifespans_all!$B$205:$B$212,0))*SR_mission_minutes!K50)*POWER(1+(Settings!$C$123/100),K$1-2021),"-")</f>
        <v>-</v>
      </c>
      <c r="L196" s="113" t="str">
        <f>IFERROR((INDEX(lifespans_all!L$205:L$212,MATCH($B196,lifespans_all!$B$205:$B$212,0))*SR_mission_minutes!L50)*POWER(1+(Settings!$C$123/100),L$1-2021),"-")</f>
        <v>-</v>
      </c>
      <c r="M196" s="113" t="str">
        <f>IFERROR((INDEX(lifespans_all!M$205:M$212,MATCH($B196,lifespans_all!$B$205:$B$212,0))*SR_mission_minutes!M50)*POWER(1+(Settings!$C$123/100),M$1-2021),"-")</f>
        <v>-</v>
      </c>
      <c r="N196" s="113" t="str">
        <f>IFERROR((INDEX(lifespans_all!N$205:N$212,MATCH($B196,lifespans_all!$B$205:$B$212,0))*SR_mission_minutes!N50)*POWER(1+(Settings!$C$123/100),N$1-2021),"-")</f>
        <v>-</v>
      </c>
      <c r="O196" s="113" t="str">
        <f>IFERROR((INDEX(lifespans_all!O$205:O$212,MATCH($B196,lifespans_all!$B$205:$B$212,0))*SR_mission_minutes!O50)*POWER(1+(Settings!$C$123/100),O$1-2021),"-")</f>
        <v>-</v>
      </c>
      <c r="P196" s="113" t="str">
        <f>IFERROR((INDEX(lifespans_all!P$205:P$212,MATCH($B196,lifespans_all!$B$205:$B$212,0))*SR_mission_minutes!P50)*POWER(1+(Settings!$C$123/100),P$1-2021),"-")</f>
        <v>-</v>
      </c>
      <c r="Q196" s="113" t="str">
        <f>IFERROR((INDEX(lifespans_all!Q$205:Q$212,MATCH($B196,lifespans_all!$B$205:$B$212,0))*SR_mission_minutes!Q50)*POWER(1+(Settings!$C$123/100),Q$1-2021),"-")</f>
        <v>-</v>
      </c>
      <c r="R196" s="113" t="str">
        <f>IFERROR((INDEX(lifespans_all!R$205:R$212,MATCH($B196,lifespans_all!$B$205:$B$212,0))*SR_mission_minutes!R50)*POWER(1+(Settings!$C$123/100),R$1-2021),"-")</f>
        <v>-</v>
      </c>
      <c r="S196" s="113" t="str">
        <f>IFERROR((INDEX(lifespans_all!S$205:S$212,MATCH($B196,lifespans_all!$B$205:$B$212,0))*SR_mission_minutes!S50)*POWER(1+(Settings!$C$123/100),S$1-2021),"-")</f>
        <v>-</v>
      </c>
      <c r="T196" s="113" t="str">
        <f>IFERROR((INDEX(lifespans_all!T$205:T$212,MATCH($B196,lifespans_all!$B$205:$B$212,0))*SR_mission_minutes!T50)*POWER(1+(Settings!$C$123/100),T$1-2021),"-")</f>
        <v>-</v>
      </c>
      <c r="U196" s="113" t="str">
        <f>IFERROR((INDEX(lifespans_all!U$205:U$212,MATCH($B196,lifespans_all!$B$205:$B$212,0))*SR_mission_minutes!U50)*POWER(1+(Settings!$C$123/100),U$1-2021),"-")</f>
        <v>-</v>
      </c>
      <c r="V196" s="113" t="str">
        <f>IFERROR((INDEX(lifespans_all!V$205:V$212,MATCH($B196,lifespans_all!$B$205:$B$212,0))*SR_mission_minutes!V50)*POWER(1+(Settings!$C$123/100),V$1-2021),"-")</f>
        <v>-</v>
      </c>
    </row>
    <row r="197" spans="1:22" x14ac:dyDescent="0.25">
      <c r="A197" s="27" t="s">
        <v>104</v>
      </c>
      <c r="B197" s="26" t="s">
        <v>61</v>
      </c>
      <c r="C197" s="113">
        <f ca="1">IFERROR((INDEX(lifespans_all!C$205:C$212,MATCH($B197,lifespans_all!$B$205:$B$212,0))*SR_mission_minutes!C51)*POWER(1+(Settings!$C$123/100),C$1-2021),"-")</f>
        <v>-10121.800000000001</v>
      </c>
      <c r="D197" s="113">
        <f ca="1">IFERROR((INDEX(lifespans_all!D$205:D$212,MATCH($B197,lifespans_all!$B$205:$B$212,0))*SR_mission_minutes!D51)*POWER(1+(Settings!$C$123/100),D$1-2021),"-")</f>
        <v>13765.648000000003</v>
      </c>
      <c r="E197" s="113">
        <f ca="1">IFERROR((INDEX(lifespans_all!E$205:E$212,MATCH($B197,lifespans_all!$B$205:$B$212,0))*SR_mission_minutes!E51)*POWER(1+(Settings!$C$123/100),E$1-2021),"-")</f>
        <v>3510.2402400000033</v>
      </c>
      <c r="F197" s="113">
        <f ca="1">IFERROR((INDEX(lifespans_all!F$205:F$212,MATCH($B197,lifespans_all!$B$205:$B$212,0))*SR_mission_minutes!F51)*POWER(1+(Settings!$C$123/100),F$1-2021),"-")</f>
        <v>-7160.8900895999986</v>
      </c>
      <c r="G197" s="113">
        <f ca="1">IFERROR((INDEX(lifespans_all!G$205:G$212,MATCH($B197,lifespans_all!$B$205:$B$212,0))*SR_mission_minutes!G51)*POWER(1+(Settings!$C$123/100),G$1-2021),"-")</f>
        <v>-18260.269728480002</v>
      </c>
      <c r="H197" s="113">
        <f ca="1">IFERROR((INDEX(lifespans_all!H$205:H$212,MATCH($B197,lifespans_all!$B$205:$B$212,0))*SR_mission_minutes!H51)*POWER(1+(Settings!$C$123/100),H$1-2021),"-")</f>
        <v>7450.1900492198392</v>
      </c>
      <c r="I197" s="113">
        <f ca="1">IFERROR((INDEX(lifespans_all!I$205:I$212,MATCH($B197,lifespans_all!$B$205:$B$212,0))*SR_mission_minutes!I51)*POWER(1+(Settings!$C$123/100),I$1-2021),"-")</f>
        <v>-3799.5969251021224</v>
      </c>
      <c r="J197" s="113">
        <f ca="1">IFERROR((INDEX(lifespans_all!J$205:J$212,MATCH($B197,lifespans_all!$B$205:$B$212,0))*SR_mission_minutes!J51)*POWER(1+(Settings!$C$123/100),J$1-2021),"-")</f>
        <v>-15502.355454416638</v>
      </c>
      <c r="K197" s="113">
        <f ca="1">IFERROR((INDEX(lifespans_all!K$205:K$212,MATCH($B197,lifespans_all!$B$205:$B$212,0))*SR_mission_minutes!K51)*POWER(1+(Settings!$C$123/100),K$1-2021),"-")</f>
        <v>-27671.704486133698</v>
      </c>
      <c r="L197" s="113">
        <f ca="1">IFERROR((INDEX(lifespans_all!L$205:L$212,MATCH($B197,lifespans_all!$B$205:$B$212,0))*SR_mission_minutes!L51)*POWER(1+(Settings!$C$123/100),L$1-2021),"-")</f>
        <v>-40321.626536937671</v>
      </c>
      <c r="M197" s="113">
        <f ca="1">IFERROR((INDEX(lifespans_all!M$205:M$212,MATCH($B197,lifespans_all!$B$205:$B$212,0))*SR_mission_minutes!M51)*POWER(1+(Settings!$C$123/100),M$1-2021),"-")</f>
        <v>-41128.059067676426</v>
      </c>
      <c r="N197" s="113">
        <f ca="1">IFERROR((INDEX(lifespans_all!N$205:N$212,MATCH($B197,lifespans_all!$B$205:$B$212,0))*SR_mission_minutes!N51)*POWER(1+(Settings!$C$123/100),N$1-2021),"-")</f>
        <v>-41950.620249029947</v>
      </c>
      <c r="O197" s="113">
        <f ca="1">IFERROR((INDEX(lifespans_all!O$205:O$212,MATCH($B197,lifespans_all!$B$205:$B$212,0))*SR_mission_minutes!O51)*POWER(1+(Settings!$C$123/100),O$1-2021),"-")</f>
        <v>-42789.632654010551</v>
      </c>
      <c r="P197" s="113">
        <f ca="1">IFERROR((INDEX(lifespans_all!P$205:P$212,MATCH($B197,lifespans_all!$B$205:$B$212,0))*SR_mission_minutes!P51)*POWER(1+(Settings!$C$123/100),P$1-2021),"-")</f>
        <v>-43645.425307090765</v>
      </c>
      <c r="Q197" s="113">
        <f ca="1">IFERROR((INDEX(lifespans_all!Q$205:Q$212,MATCH($B197,lifespans_all!$B$205:$B$212,0))*SR_mission_minutes!Q51)*POWER(1+(Settings!$C$123/100),Q$1-2021),"-")</f>
        <v>-44518.333813232581</v>
      </c>
      <c r="R197" s="113">
        <f ca="1">IFERROR((INDEX(lifespans_all!R$205:R$212,MATCH($B197,lifespans_all!$B$205:$B$212,0))*SR_mission_minutes!R51)*POWER(1+(Settings!$C$123/100),R$1-2021),"-")</f>
        <v>-45408.70048949722</v>
      </c>
      <c r="S197" s="113">
        <f ca="1">IFERROR((INDEX(lifespans_all!S$205:S$212,MATCH($B197,lifespans_all!$B$205:$B$212,0))*SR_mission_minutes!S51)*POWER(1+(Settings!$C$123/100),S$1-2021),"-")</f>
        <v>-46316.874499287173</v>
      </c>
      <c r="T197" s="113">
        <f ca="1">IFERROR((INDEX(lifespans_all!T$205:T$212,MATCH($B197,lifespans_all!$B$205:$B$212,0))*SR_mission_minutes!T51)*POWER(1+(Settings!$C$123/100),T$1-2021),"-")</f>
        <v>-47243.211989272917</v>
      </c>
      <c r="U197" s="113">
        <f ca="1">IFERROR((INDEX(lifespans_all!U$205:U$212,MATCH($B197,lifespans_all!$B$205:$B$212,0))*SR_mission_minutes!U51)*POWER(1+(Settings!$C$123/100),U$1-2021),"-")</f>
        <v>-48188.076229058373</v>
      </c>
      <c r="V197" s="113">
        <f ca="1">IFERROR((INDEX(lifespans_all!V$205:V$212,MATCH($B197,lifespans_all!$B$205:$B$212,0))*SR_mission_minutes!V51)*POWER(1+(Settings!$C$123/100),V$1-2021),"-")</f>
        <v>-49151.837753639542</v>
      </c>
    </row>
    <row r="198" spans="1:22" x14ac:dyDescent="0.25">
      <c r="A198" s="53"/>
      <c r="B198" s="53"/>
      <c r="C198" s="126"/>
      <c r="D198" s="3"/>
      <c r="E198" s="3"/>
      <c r="F198" s="3"/>
      <c r="G198" s="3"/>
      <c r="H198" s="3"/>
      <c r="I198" s="3"/>
      <c r="J198" s="3"/>
      <c r="K198" s="3"/>
      <c r="L198" s="3"/>
      <c r="M198" s="3"/>
      <c r="N198" s="3"/>
      <c r="O198" s="3"/>
      <c r="P198" s="3"/>
      <c r="Q198" s="3"/>
      <c r="R198" s="3"/>
      <c r="S198" s="3"/>
      <c r="T198" s="3"/>
      <c r="U198" s="3"/>
      <c r="V198" s="3"/>
    </row>
    <row r="199" spans="1:22" x14ac:dyDescent="0.25">
      <c r="A199" s="53"/>
      <c r="B199" s="53"/>
      <c r="C199" s="28">
        <f t="shared" ref="C199:U199" ca="1" si="34">SUM(C148:C197)</f>
        <v>2016493.4404761908</v>
      </c>
      <c r="D199" s="28">
        <f t="shared" ca="1" si="34"/>
        <v>2307129.5226984126</v>
      </c>
      <c r="E199" s="28">
        <f t="shared" ca="1" si="34"/>
        <v>2750697.8840841274</v>
      </c>
      <c r="F199" s="28">
        <f t="shared" ca="1" si="34"/>
        <v>3146385.8221669202</v>
      </c>
      <c r="G199" s="28">
        <f t="shared" ca="1" si="34"/>
        <v>3598914.375046913</v>
      </c>
      <c r="H199" s="28">
        <f t="shared" ca="1" si="34"/>
        <v>4048398.6446161298</v>
      </c>
      <c r="I199" s="28">
        <f t="shared" ca="1" si="34"/>
        <v>4519972.4577670749</v>
      </c>
      <c r="J199" s="28">
        <f t="shared" ca="1" si="34"/>
        <v>5007235.7370651336</v>
      </c>
      <c r="K199" s="28">
        <f t="shared" ca="1" si="34"/>
        <v>5494897.2725245664</v>
      </c>
      <c r="L199" s="28">
        <f t="shared" ca="1" si="34"/>
        <v>6000288.1925964383</v>
      </c>
      <c r="M199" s="28">
        <f t="shared" ca="1" si="34"/>
        <v>6274197.8019530773</v>
      </c>
      <c r="N199" s="28">
        <f t="shared" ca="1" si="34"/>
        <v>6390688.4635476926</v>
      </c>
      <c r="O199" s="28">
        <f t="shared" ca="1" si="34"/>
        <v>6509508.9383742036</v>
      </c>
      <c r="P199" s="28">
        <f t="shared" ca="1" si="34"/>
        <v>6630705.8226972437</v>
      </c>
      <c r="Q199" s="28">
        <f t="shared" ca="1" si="34"/>
        <v>6754326.6447067438</v>
      </c>
      <c r="R199" s="28">
        <f t="shared" ca="1" si="34"/>
        <v>6880419.8831564328</v>
      </c>
      <c r="S199" s="28">
        <f t="shared" ca="1" si="34"/>
        <v>7009034.9863751177</v>
      </c>
      <c r="T199" s="28">
        <f t="shared" ca="1" si="34"/>
        <v>7140222.3916581767</v>
      </c>
      <c r="U199" s="28">
        <f t="shared" ca="1" si="34"/>
        <v>7274033.5450468948</v>
      </c>
      <c r="V199" s="28">
        <f ca="1">SUM(V148:V197)</f>
        <v>7410520.9215033883</v>
      </c>
    </row>
    <row r="200" spans="1:22" ht="14.4" thickBot="1" x14ac:dyDescent="0.3">
      <c r="B200" s="3" t="s">
        <v>92</v>
      </c>
      <c r="C200" s="29"/>
      <c r="D200" s="29"/>
      <c r="E200" s="29"/>
      <c r="F200" s="29"/>
      <c r="G200" s="29"/>
      <c r="H200" s="29"/>
      <c r="I200" s="29"/>
      <c r="J200" s="29"/>
      <c r="K200" s="29"/>
      <c r="L200" s="3"/>
      <c r="M200" s="3"/>
      <c r="N200" s="29"/>
      <c r="O200" s="29"/>
      <c r="P200" s="29"/>
      <c r="Q200" s="29"/>
      <c r="R200" s="29"/>
      <c r="S200" s="29"/>
      <c r="T200" s="29"/>
      <c r="U200" s="29"/>
      <c r="V200" s="29"/>
    </row>
    <row r="201" spans="1:22" x14ac:dyDescent="0.25">
      <c r="B201" s="62" t="s">
        <v>98</v>
      </c>
      <c r="C201" s="83">
        <v>2021</v>
      </c>
      <c r="D201" s="84">
        <v>2022</v>
      </c>
      <c r="E201" s="83">
        <v>2023</v>
      </c>
      <c r="F201" s="84">
        <v>2024</v>
      </c>
      <c r="G201" s="83">
        <v>2025</v>
      </c>
      <c r="H201" s="84">
        <v>2026</v>
      </c>
      <c r="I201" s="83">
        <v>2027</v>
      </c>
      <c r="J201" s="84">
        <v>2028</v>
      </c>
      <c r="K201" s="83">
        <v>2029</v>
      </c>
      <c r="L201" s="84">
        <v>2030</v>
      </c>
      <c r="M201" s="83">
        <v>2031</v>
      </c>
      <c r="N201" s="84">
        <v>2032</v>
      </c>
      <c r="O201" s="83">
        <v>2033</v>
      </c>
      <c r="P201" s="84">
        <v>2034</v>
      </c>
      <c r="Q201" s="83">
        <v>2035</v>
      </c>
      <c r="R201" s="84">
        <v>2036</v>
      </c>
      <c r="S201" s="83">
        <v>2037</v>
      </c>
      <c r="T201" s="84">
        <v>2038</v>
      </c>
      <c r="U201" s="83">
        <v>2039</v>
      </c>
      <c r="V201" s="84">
        <v>2040</v>
      </c>
    </row>
    <row r="202" spans="1:22" x14ac:dyDescent="0.25">
      <c r="B202" s="39" t="s">
        <v>59</v>
      </c>
      <c r="C202" s="86">
        <f ca="1">SUMIF($B148:$B197,$B202,C$148:C$197)</f>
        <v>436540.2</v>
      </c>
      <c r="D202" s="86">
        <f t="shared" ref="D202:V202" ca="1" si="35">SUMIF($B148:$B197,$B202,D$148:D$197)</f>
        <v>412645.36800000002</v>
      </c>
      <c r="E202" s="86">
        <f t="shared" ca="1" si="35"/>
        <v>387803.93303999997</v>
      </c>
      <c r="F202" s="86">
        <f t="shared" ca="1" si="35"/>
        <v>361987.5889344</v>
      </c>
      <c r="G202" s="86">
        <f t="shared" ca="1" si="35"/>
        <v>335167.27589136001</v>
      </c>
      <c r="H202" s="86">
        <f t="shared" ca="1" si="35"/>
        <v>307313.16169102467</v>
      </c>
      <c r="I202" s="86">
        <f t="shared" ca="1" si="35"/>
        <v>278394.6224123193</v>
      </c>
      <c r="J202" s="86">
        <f t="shared" ca="1" si="35"/>
        <v>248380.22269778943</v>
      </c>
      <c r="K202" s="86">
        <f t="shared" ca="1" si="35"/>
        <v>217237.69554571336</v>
      </c>
      <c r="L202" s="86">
        <f t="shared" ca="1" si="35"/>
        <v>184933.92161847511</v>
      </c>
      <c r="M202" s="86">
        <f t="shared" ca="1" si="35"/>
        <v>344637</v>
      </c>
      <c r="N202" s="86">
        <f t="shared" ca="1" si="35"/>
        <v>344637</v>
      </c>
      <c r="O202" s="86">
        <f t="shared" ca="1" si="35"/>
        <v>344637</v>
      </c>
      <c r="P202" s="86">
        <f t="shared" ca="1" si="35"/>
        <v>344637</v>
      </c>
      <c r="Q202" s="86">
        <f t="shared" ca="1" si="35"/>
        <v>344637</v>
      </c>
      <c r="R202" s="86">
        <f t="shared" ca="1" si="35"/>
        <v>344637</v>
      </c>
      <c r="S202" s="86">
        <f t="shared" ca="1" si="35"/>
        <v>344637</v>
      </c>
      <c r="T202" s="86">
        <f t="shared" ca="1" si="35"/>
        <v>344637</v>
      </c>
      <c r="U202" s="86">
        <f t="shared" ca="1" si="35"/>
        <v>344637</v>
      </c>
      <c r="V202" s="86">
        <f t="shared" ca="1" si="35"/>
        <v>344637</v>
      </c>
    </row>
    <row r="203" spans="1:22" x14ac:dyDescent="0.25">
      <c r="B203" s="39" t="s">
        <v>57</v>
      </c>
      <c r="C203" s="86">
        <f ca="1">SUMIF($B148:$B197,$B203,C$148:C$197)</f>
        <v>1474467.7333333334</v>
      </c>
      <c r="D203" s="86">
        <f t="shared" ref="D203:V203" ca="1" si="36">SUMIF($B148:$B197,$B203,D$148:D$197)</f>
        <v>1798898.4248888888</v>
      </c>
      <c r="E203" s="86">
        <f t="shared" ca="1" si="36"/>
        <v>2274867.0639688889</v>
      </c>
      <c r="F203" s="86">
        <f t="shared" ca="1" si="36"/>
        <v>2706897.4355119108</v>
      </c>
      <c r="G203" s="86">
        <f t="shared" ca="1" si="36"/>
        <v>3199454.7566422401</v>
      </c>
      <c r="H203" s="86">
        <f t="shared" ca="1" si="36"/>
        <v>3684663.1379769109</v>
      </c>
      <c r="I203" s="86">
        <f t="shared" ca="1" si="36"/>
        <v>4196244.240728979</v>
      </c>
      <c r="J203" s="86">
        <f t="shared" ca="1" si="36"/>
        <v>4725061.4580815258</v>
      </c>
      <c r="K203" s="86">
        <f t="shared" ca="1" si="36"/>
        <v>5255869.4430711083</v>
      </c>
      <c r="L203" s="86">
        <f t="shared" ca="1" si="36"/>
        <v>5806046.4030325962</v>
      </c>
      <c r="M203" s="86">
        <f t="shared" ca="1" si="36"/>
        <v>5920833.3233154705</v>
      </c>
      <c r="N203" s="86">
        <f t="shared" ca="1" si="36"/>
        <v>6037915.9820040008</v>
      </c>
      <c r="O203" s="86">
        <f t="shared" ca="1" si="36"/>
        <v>6157340.2938663037</v>
      </c>
      <c r="P203" s="86">
        <f t="shared" ca="1" si="36"/>
        <v>6279153.0919658523</v>
      </c>
      <c r="Q203" s="86">
        <f t="shared" ca="1" si="36"/>
        <v>6403402.1460273918</v>
      </c>
      <c r="R203" s="86">
        <f t="shared" ca="1" si="36"/>
        <v>6530136.18117016</v>
      </c>
      <c r="S203" s="86">
        <f t="shared" ca="1" si="36"/>
        <v>6659404.8970157867</v>
      </c>
      <c r="T203" s="86">
        <f t="shared" ca="1" si="36"/>
        <v>6791258.9871783257</v>
      </c>
      <c r="U203" s="86">
        <f t="shared" ca="1" si="36"/>
        <v>6925750.1591441128</v>
      </c>
      <c r="V203" s="86">
        <f t="shared" ca="1" si="36"/>
        <v>7062931.1545492178</v>
      </c>
    </row>
    <row r="204" spans="1:22" x14ac:dyDescent="0.25">
      <c r="B204" s="39" t="s">
        <v>56</v>
      </c>
      <c r="C204" s="86">
        <f ca="1">SUMIF($B148:$B197,$B204,C$148:C$197)</f>
        <v>7092.8571428571431</v>
      </c>
      <c r="D204" s="86">
        <f t="shared" ref="D204:V204" ca="1" si="37">SUMIF($B148:$B197,$B204,D$148:D$197)</f>
        <v>7092.8571428571431</v>
      </c>
      <c r="E204" s="86">
        <f t="shared" ca="1" si="37"/>
        <v>9839.2114285714288</v>
      </c>
      <c r="F204" s="86">
        <f t="shared" ca="1" si="37"/>
        <v>10035.995657142856</v>
      </c>
      <c r="G204" s="86">
        <f t="shared" ca="1" si="37"/>
        <v>10236.715570285714</v>
      </c>
      <c r="H204" s="86">
        <f t="shared" ca="1" si="37"/>
        <v>10441.449881691429</v>
      </c>
      <c r="I204" s="86">
        <f t="shared" ca="1" si="37"/>
        <v>10650.278879325257</v>
      </c>
      <c r="J204" s="86">
        <f t="shared" ca="1" si="37"/>
        <v>10863.284456911761</v>
      </c>
      <c r="K204" s="86">
        <f t="shared" ca="1" si="37"/>
        <v>11080.550146049996</v>
      </c>
      <c r="L204" s="86">
        <f t="shared" ca="1" si="37"/>
        <v>11302.161148970996</v>
      </c>
      <c r="M204" s="86">
        <f t="shared" ca="1" si="37"/>
        <v>11528.204371950416</v>
      </c>
      <c r="N204" s="86">
        <f t="shared" ca="1" si="37"/>
        <v>11758.768459389423</v>
      </c>
      <c r="O204" s="86">
        <f t="shared" ca="1" si="37"/>
        <v>11993.943828577214</v>
      </c>
      <c r="P204" s="86">
        <f t="shared" ca="1" si="37"/>
        <v>12233.822705148757</v>
      </c>
      <c r="Q204" s="86">
        <f t="shared" ca="1" si="37"/>
        <v>12478.499159251733</v>
      </c>
      <c r="R204" s="86">
        <f t="shared" ca="1" si="37"/>
        <v>12728.069142436765</v>
      </c>
      <c r="S204" s="86">
        <f t="shared" ca="1" si="37"/>
        <v>12982.630525285502</v>
      </c>
      <c r="T204" s="86">
        <f t="shared" ca="1" si="37"/>
        <v>13242.283135791213</v>
      </c>
      <c r="U204" s="86">
        <f t="shared" ca="1" si="37"/>
        <v>13507.128798507036</v>
      </c>
      <c r="V204" s="86">
        <f t="shared" ca="1" si="37"/>
        <v>13777.271374477175</v>
      </c>
    </row>
    <row r="205" spans="1:22" x14ac:dyDescent="0.25">
      <c r="B205" s="39" t="s">
        <v>96</v>
      </c>
      <c r="C205" s="86">
        <f ca="1">SUMIF($B148:$B197,$B205,C$148:C$197)</f>
        <v>0</v>
      </c>
      <c r="D205" s="86">
        <f t="shared" ref="D205:V205" ca="1" si="38">SUMIF($B148:$B197,$B205,D$148:D$197)</f>
        <v>0</v>
      </c>
      <c r="E205" s="86">
        <f t="shared" ca="1" si="38"/>
        <v>0</v>
      </c>
      <c r="F205" s="86">
        <f t="shared" ca="1" si="38"/>
        <v>0</v>
      </c>
      <c r="G205" s="86">
        <f t="shared" ca="1" si="38"/>
        <v>0</v>
      </c>
      <c r="H205" s="86">
        <f t="shared" ca="1" si="38"/>
        <v>0</v>
      </c>
      <c r="I205" s="86">
        <f t="shared" ca="1" si="38"/>
        <v>0</v>
      </c>
      <c r="J205" s="86">
        <f t="shared" ca="1" si="38"/>
        <v>0</v>
      </c>
      <c r="K205" s="86">
        <f t="shared" ca="1" si="38"/>
        <v>0</v>
      </c>
      <c r="L205" s="86">
        <f t="shared" ca="1" si="38"/>
        <v>0</v>
      </c>
      <c r="M205" s="86">
        <f t="shared" ca="1" si="38"/>
        <v>0</v>
      </c>
      <c r="N205" s="86">
        <f t="shared" ca="1" si="38"/>
        <v>0</v>
      </c>
      <c r="O205" s="86">
        <f t="shared" ca="1" si="38"/>
        <v>0</v>
      </c>
      <c r="P205" s="86">
        <f t="shared" ca="1" si="38"/>
        <v>0</v>
      </c>
      <c r="Q205" s="86">
        <f t="shared" ca="1" si="38"/>
        <v>0</v>
      </c>
      <c r="R205" s="86">
        <f t="shared" ca="1" si="38"/>
        <v>0</v>
      </c>
      <c r="S205" s="86">
        <f t="shared" ca="1" si="38"/>
        <v>0</v>
      </c>
      <c r="T205" s="86">
        <f t="shared" ca="1" si="38"/>
        <v>0</v>
      </c>
      <c r="U205" s="86">
        <f t="shared" ca="1" si="38"/>
        <v>0</v>
      </c>
      <c r="V205" s="86">
        <f t="shared" ca="1" si="38"/>
        <v>0</v>
      </c>
    </row>
    <row r="206" spans="1:22" x14ac:dyDescent="0.25">
      <c r="B206" s="39" t="s">
        <v>60</v>
      </c>
      <c r="C206" s="86">
        <f ca="1">SUMIF($B148:$B197,$B206,C$148:C$197)</f>
        <v>414.45</v>
      </c>
      <c r="D206" s="86">
        <f t="shared" ref="D206:V206" ca="1" si="39">SUMIF($B148:$B197,$B206,D$148:D$197)</f>
        <v>366.55799999999999</v>
      </c>
      <c r="E206" s="86">
        <f t="shared" ca="1" si="39"/>
        <v>316.76873999999998</v>
      </c>
      <c r="F206" s="86">
        <f t="shared" ca="1" si="39"/>
        <v>265.02548639999998</v>
      </c>
      <c r="G206" s="86">
        <f t="shared" ca="1" si="39"/>
        <v>249.23000483999999</v>
      </c>
      <c r="H206" s="86">
        <f t="shared" ca="1" si="39"/>
        <v>203.37168394944001</v>
      </c>
      <c r="I206" s="86">
        <f t="shared" ca="1" si="39"/>
        <v>155.57933822132165</v>
      </c>
      <c r="J206" s="86">
        <f t="shared" ca="1" si="39"/>
        <v>105.79394999049872</v>
      </c>
      <c r="K206" s="86">
        <f t="shared" ca="1" si="39"/>
        <v>53.954914495154377</v>
      </c>
      <c r="L206" s="86">
        <f t="shared" ca="1" si="39"/>
        <v>0</v>
      </c>
      <c r="M206" s="86">
        <f t="shared" ca="1" si="39"/>
        <v>0</v>
      </c>
      <c r="N206" s="86">
        <f t="shared" ca="1" si="39"/>
        <v>0</v>
      </c>
      <c r="O206" s="86">
        <f t="shared" ca="1" si="39"/>
        <v>0</v>
      </c>
      <c r="P206" s="86">
        <f t="shared" ca="1" si="39"/>
        <v>0</v>
      </c>
      <c r="Q206" s="86">
        <f t="shared" ca="1" si="39"/>
        <v>0</v>
      </c>
      <c r="R206" s="86">
        <f t="shared" ca="1" si="39"/>
        <v>0</v>
      </c>
      <c r="S206" s="86">
        <f t="shared" ca="1" si="39"/>
        <v>0</v>
      </c>
      <c r="T206" s="86">
        <f t="shared" ca="1" si="39"/>
        <v>0</v>
      </c>
      <c r="U206" s="86">
        <f t="shared" ca="1" si="39"/>
        <v>0</v>
      </c>
      <c r="V206" s="86">
        <f t="shared" ca="1" si="39"/>
        <v>0</v>
      </c>
    </row>
    <row r="207" spans="1:22" x14ac:dyDescent="0.25">
      <c r="B207" s="39" t="s">
        <v>97</v>
      </c>
      <c r="C207" s="86">
        <f ca="1">SUMIF($B148:$B197,$B207,C$148:C$197)</f>
        <v>0</v>
      </c>
      <c r="D207" s="86">
        <f t="shared" ref="D207:V207" ca="1" si="40">SUMIF($B148:$B197,$B207,D$148:D$197)</f>
        <v>0</v>
      </c>
      <c r="E207" s="86">
        <f t="shared" ca="1" si="40"/>
        <v>0</v>
      </c>
      <c r="F207" s="86">
        <f t="shared" ca="1" si="40"/>
        <v>0</v>
      </c>
      <c r="G207" s="86">
        <f t="shared" ca="1" si="40"/>
        <v>0</v>
      </c>
      <c r="H207" s="86">
        <f t="shared" ca="1" si="40"/>
        <v>0</v>
      </c>
      <c r="I207" s="86">
        <f t="shared" ca="1" si="40"/>
        <v>0</v>
      </c>
      <c r="J207" s="86">
        <f t="shared" ca="1" si="40"/>
        <v>0</v>
      </c>
      <c r="K207" s="86">
        <f t="shared" ca="1" si="40"/>
        <v>0</v>
      </c>
      <c r="L207" s="86">
        <f t="shared" ca="1" si="40"/>
        <v>0</v>
      </c>
      <c r="M207" s="86">
        <f t="shared" ca="1" si="40"/>
        <v>0</v>
      </c>
      <c r="N207" s="86">
        <f t="shared" ca="1" si="40"/>
        <v>0</v>
      </c>
      <c r="O207" s="86">
        <f t="shared" ca="1" si="40"/>
        <v>0</v>
      </c>
      <c r="P207" s="86">
        <f t="shared" ca="1" si="40"/>
        <v>0</v>
      </c>
      <c r="Q207" s="86">
        <f t="shared" ca="1" si="40"/>
        <v>0</v>
      </c>
      <c r="R207" s="86">
        <f t="shared" ca="1" si="40"/>
        <v>0</v>
      </c>
      <c r="S207" s="86">
        <f t="shared" ca="1" si="40"/>
        <v>0</v>
      </c>
      <c r="T207" s="86">
        <f t="shared" ca="1" si="40"/>
        <v>0</v>
      </c>
      <c r="U207" s="86">
        <f t="shared" ca="1" si="40"/>
        <v>0</v>
      </c>
      <c r="V207" s="86">
        <f t="shared" ca="1" si="40"/>
        <v>0</v>
      </c>
    </row>
    <row r="208" spans="1:22" x14ac:dyDescent="0.25">
      <c r="B208" s="39" t="s">
        <v>58</v>
      </c>
      <c r="C208" s="86">
        <f>SUMIF($B148:$B197,$B208,C$148:C$197)</f>
        <v>6882</v>
      </c>
      <c r="D208" s="86">
        <f t="shared" ref="D208:V208" si="41">SUMIF($B148:$B197,$B208,D$148:D$197)</f>
        <v>6882</v>
      </c>
      <c r="E208" s="86">
        <f t="shared" si="41"/>
        <v>6882</v>
      </c>
      <c r="F208" s="86">
        <f t="shared" si="41"/>
        <v>6882</v>
      </c>
      <c r="G208" s="86">
        <f t="shared" si="41"/>
        <v>4588</v>
      </c>
      <c r="H208" s="86">
        <f t="shared" si="41"/>
        <v>4588</v>
      </c>
      <c r="I208" s="86">
        <f t="shared" si="41"/>
        <v>4588</v>
      </c>
      <c r="J208" s="86">
        <f t="shared" si="41"/>
        <v>4588</v>
      </c>
      <c r="K208" s="86">
        <f t="shared" si="41"/>
        <v>4588</v>
      </c>
      <c r="L208" s="86">
        <f t="shared" si="41"/>
        <v>4588</v>
      </c>
      <c r="M208" s="86">
        <f t="shared" si="41"/>
        <v>4588</v>
      </c>
      <c r="N208" s="86">
        <f t="shared" si="41"/>
        <v>4588</v>
      </c>
      <c r="O208" s="86">
        <f t="shared" si="41"/>
        <v>4588</v>
      </c>
      <c r="P208" s="86">
        <f t="shared" si="41"/>
        <v>4588</v>
      </c>
      <c r="Q208" s="86">
        <f t="shared" si="41"/>
        <v>4588</v>
      </c>
      <c r="R208" s="86">
        <f t="shared" si="41"/>
        <v>4588</v>
      </c>
      <c r="S208" s="86">
        <f t="shared" si="41"/>
        <v>4588</v>
      </c>
      <c r="T208" s="86">
        <f t="shared" si="41"/>
        <v>4588</v>
      </c>
      <c r="U208" s="86">
        <f t="shared" si="41"/>
        <v>4588</v>
      </c>
      <c r="V208" s="86">
        <f t="shared" si="41"/>
        <v>4588</v>
      </c>
    </row>
    <row r="209" spans="1:22" ht="14.4" thickBot="1" x14ac:dyDescent="0.3">
      <c r="B209" s="45" t="s">
        <v>61</v>
      </c>
      <c r="C209" s="86">
        <f ca="1">SUMIF($B148:$B197,$B209,C$148:C$197)</f>
        <v>91096.2</v>
      </c>
      <c r="D209" s="86">
        <f t="shared" ref="D209:V209" ca="1" si="42">SUMIF($B148:$B197,$B209,D$148:D$197)</f>
        <v>81244.314666666673</v>
      </c>
      <c r="E209" s="86">
        <f t="shared" ca="1" si="42"/>
        <v>70988.906906666671</v>
      </c>
      <c r="F209" s="86">
        <f t="shared" ca="1" si="42"/>
        <v>60317.776577066674</v>
      </c>
      <c r="G209" s="86">
        <f t="shared" ca="1" si="42"/>
        <v>49218.39693818667</v>
      </c>
      <c r="H209" s="86">
        <f t="shared" ca="1" si="42"/>
        <v>41189.523382553176</v>
      </c>
      <c r="I209" s="86">
        <f t="shared" ca="1" si="42"/>
        <v>29939.736408231212</v>
      </c>
      <c r="J209" s="86">
        <f t="shared" ca="1" si="42"/>
        <v>18236.977878916696</v>
      </c>
      <c r="K209" s="86">
        <f t="shared" ca="1" si="42"/>
        <v>6067.6288471996377</v>
      </c>
      <c r="L209" s="86">
        <f t="shared" ca="1" si="42"/>
        <v>-6582.2932036043348</v>
      </c>
      <c r="M209" s="86">
        <f t="shared" ca="1" si="42"/>
        <v>-7388.7257343430902</v>
      </c>
      <c r="N209" s="86">
        <f t="shared" ca="1" si="42"/>
        <v>-8211.2869156966117</v>
      </c>
      <c r="O209" s="86">
        <f t="shared" ca="1" si="42"/>
        <v>-9050.2993206772153</v>
      </c>
      <c r="P209" s="86">
        <f t="shared" ca="1" si="42"/>
        <v>-9906.0919737574295</v>
      </c>
      <c r="Q209" s="86">
        <f t="shared" ca="1" si="42"/>
        <v>-10779.000479899245</v>
      </c>
      <c r="R209" s="86">
        <f t="shared" ca="1" si="42"/>
        <v>-11669.367156163884</v>
      </c>
      <c r="S209" s="86">
        <f t="shared" ca="1" si="42"/>
        <v>-12577.541165953837</v>
      </c>
      <c r="T209" s="86">
        <f t="shared" ca="1" si="42"/>
        <v>-13503.878655939581</v>
      </c>
      <c r="U209" s="86">
        <f t="shared" ca="1" si="42"/>
        <v>-14448.742895725038</v>
      </c>
      <c r="V209" s="86">
        <f t="shared" ca="1" si="42"/>
        <v>-15412.504420306206</v>
      </c>
    </row>
    <row r="210" spans="1:22" x14ac:dyDescent="0.25">
      <c r="C210" s="29"/>
      <c r="D210" s="29"/>
      <c r="E210" s="29"/>
      <c r="F210" s="29"/>
      <c r="G210" s="29"/>
      <c r="H210" s="29"/>
      <c r="I210" s="29"/>
      <c r="J210" s="29"/>
      <c r="K210" s="29"/>
      <c r="L210" s="30"/>
      <c r="M210" s="29"/>
      <c r="N210" s="29"/>
      <c r="O210" s="29"/>
      <c r="P210" s="29"/>
      <c r="Q210" s="29"/>
      <c r="R210" s="29"/>
      <c r="S210" s="29"/>
      <c r="T210" s="29"/>
      <c r="U210" s="29"/>
      <c r="V210" s="29"/>
    </row>
    <row r="211" spans="1:22" x14ac:dyDescent="0.25">
      <c r="C211" s="29">
        <f ca="1">SUM(C202:C209)</f>
        <v>2016493.4404761903</v>
      </c>
      <c r="D211" s="29">
        <f t="shared" ref="D211:U211" ca="1" si="43">SUM(D202:D209)</f>
        <v>2307129.5226984131</v>
      </c>
      <c r="E211" s="29">
        <f t="shared" ca="1" si="43"/>
        <v>2750697.8840841274</v>
      </c>
      <c r="F211" s="29">
        <f t="shared" ca="1" si="43"/>
        <v>3146385.8221669202</v>
      </c>
      <c r="G211" s="29">
        <f t="shared" ca="1" si="43"/>
        <v>3598914.3750469126</v>
      </c>
      <c r="H211" s="29">
        <f t="shared" ca="1" si="43"/>
        <v>4048398.6446161303</v>
      </c>
      <c r="I211" s="29">
        <f t="shared" ca="1" si="43"/>
        <v>4519972.4577670749</v>
      </c>
      <c r="J211" s="29">
        <f t="shared" ca="1" si="43"/>
        <v>5007235.7370651346</v>
      </c>
      <c r="K211" s="29">
        <f t="shared" ca="1" si="43"/>
        <v>5494897.2725245664</v>
      </c>
      <c r="L211" s="30">
        <f t="shared" ca="1" si="43"/>
        <v>6000288.1925964383</v>
      </c>
      <c r="M211" s="29">
        <f t="shared" ca="1" si="43"/>
        <v>6274197.8019530782</v>
      </c>
      <c r="N211" s="29">
        <f t="shared" ca="1" si="43"/>
        <v>6390688.4635476936</v>
      </c>
      <c r="O211" s="29">
        <f t="shared" ca="1" si="43"/>
        <v>6509508.9383742036</v>
      </c>
      <c r="P211" s="29">
        <f t="shared" ca="1" si="43"/>
        <v>6630705.8226972437</v>
      </c>
      <c r="Q211" s="29">
        <f t="shared" ca="1" si="43"/>
        <v>6754326.6447067438</v>
      </c>
      <c r="R211" s="29">
        <f t="shared" ca="1" si="43"/>
        <v>6880419.8831564328</v>
      </c>
      <c r="S211" s="29">
        <f t="shared" ca="1" si="43"/>
        <v>7009034.9863751186</v>
      </c>
      <c r="T211" s="29">
        <f t="shared" ca="1" si="43"/>
        <v>7140222.3916581776</v>
      </c>
      <c r="U211" s="29">
        <f t="shared" ca="1" si="43"/>
        <v>7274033.5450468948</v>
      </c>
      <c r="V211" s="29">
        <f ca="1">SUM(V202:V209)</f>
        <v>7410520.9215033883</v>
      </c>
    </row>
    <row r="212" spans="1:22" x14ac:dyDescent="0.25">
      <c r="C212" s="29"/>
      <c r="D212" s="29"/>
      <c r="E212" s="29"/>
      <c r="F212" s="29"/>
      <c r="G212" s="29"/>
      <c r="H212" s="29"/>
      <c r="I212" s="29"/>
      <c r="J212" s="29"/>
      <c r="K212" s="29"/>
      <c r="L212" s="30"/>
      <c r="M212" s="3"/>
      <c r="N212" s="29"/>
      <c r="O212" s="29"/>
      <c r="P212" s="29"/>
      <c r="Q212" s="29"/>
      <c r="R212" s="29"/>
      <c r="S212" s="29"/>
      <c r="T212" s="29"/>
      <c r="U212" s="29"/>
      <c r="V212" s="29"/>
    </row>
    <row r="213" spans="1:22" ht="14.4" thickBot="1" x14ac:dyDescent="0.3">
      <c r="B213" s="3" t="s">
        <v>92</v>
      </c>
      <c r="C213" s="29"/>
      <c r="D213" s="29"/>
      <c r="E213" s="29"/>
      <c r="F213" s="29"/>
      <c r="G213" s="29"/>
      <c r="H213" s="29"/>
      <c r="I213" s="29"/>
      <c r="J213" s="29"/>
      <c r="K213" s="29"/>
      <c r="L213" s="30"/>
      <c r="M213" s="3"/>
      <c r="N213" s="29"/>
      <c r="O213" s="29"/>
      <c r="P213" s="29"/>
      <c r="Q213" s="29"/>
      <c r="R213" s="29"/>
      <c r="S213" s="29"/>
      <c r="T213" s="29"/>
      <c r="U213" s="29"/>
      <c r="V213" s="29"/>
    </row>
    <row r="214" spans="1:22" x14ac:dyDescent="0.25">
      <c r="B214" s="62" t="s">
        <v>98</v>
      </c>
      <c r="C214" s="83">
        <v>2021</v>
      </c>
      <c r="D214" s="83">
        <v>2022</v>
      </c>
      <c r="E214" s="83">
        <v>2023</v>
      </c>
      <c r="F214" s="83">
        <v>2024</v>
      </c>
      <c r="G214" s="83">
        <v>2025</v>
      </c>
      <c r="H214" s="83">
        <v>2026</v>
      </c>
      <c r="I214" s="83">
        <v>2027</v>
      </c>
      <c r="J214" s="83">
        <v>2028</v>
      </c>
      <c r="K214" s="83">
        <v>2029</v>
      </c>
      <c r="L214" s="83">
        <v>2030</v>
      </c>
      <c r="M214" s="83">
        <v>2031</v>
      </c>
      <c r="N214" s="83">
        <v>2032</v>
      </c>
      <c r="O214" s="83">
        <v>2033</v>
      </c>
      <c r="P214" s="83">
        <v>2034</v>
      </c>
      <c r="Q214" s="83">
        <v>2035</v>
      </c>
      <c r="R214" s="83">
        <v>2036</v>
      </c>
      <c r="S214" s="83">
        <v>2037</v>
      </c>
      <c r="T214" s="83">
        <v>2038</v>
      </c>
      <c r="U214" s="83">
        <v>2039</v>
      </c>
      <c r="V214" s="83">
        <v>2040</v>
      </c>
    </row>
    <row r="215" spans="1:22" x14ac:dyDescent="0.25">
      <c r="B215" s="39" t="s">
        <v>111</v>
      </c>
      <c r="C215" s="31">
        <f>SUM(C148:C189)</f>
        <v>1676114.912698413</v>
      </c>
      <c r="D215" s="31">
        <f t="shared" ref="D215:V215" si="44">SUM(D148:D189)</f>
        <v>1442274.4126984125</v>
      </c>
      <c r="E215" s="31">
        <f t="shared" si="44"/>
        <v>1435181.5555555555</v>
      </c>
      <c r="F215" s="31">
        <f t="shared" si="44"/>
        <v>1301780.7777777778</v>
      </c>
      <c r="G215" s="31">
        <f t="shared" si="44"/>
        <v>1131886.1666666667</v>
      </c>
      <c r="H215" s="31">
        <f t="shared" si="44"/>
        <v>898045.66666666674</v>
      </c>
      <c r="I215" s="31">
        <f t="shared" si="44"/>
        <v>697944.49999999988</v>
      </c>
      <c r="J215" s="31">
        <f t="shared" si="44"/>
        <v>564543.72222222225</v>
      </c>
      <c r="K215" s="31">
        <f t="shared" si="44"/>
        <v>564543.72222222225</v>
      </c>
      <c r="L215" s="31">
        <f t="shared" si="44"/>
        <v>564543.72222222225</v>
      </c>
      <c r="M215" s="31">
        <f t="shared" si="44"/>
        <v>449664.72222222225</v>
      </c>
      <c r="N215" s="31">
        <f t="shared" si="44"/>
        <v>449664.72222222225</v>
      </c>
      <c r="O215" s="31">
        <f t="shared" si="44"/>
        <v>449664.72222222225</v>
      </c>
      <c r="P215" s="31">
        <f t="shared" si="44"/>
        <v>449664.72222222225</v>
      </c>
      <c r="Q215" s="31">
        <f t="shared" si="44"/>
        <v>449664.72222222225</v>
      </c>
      <c r="R215" s="31">
        <f t="shared" si="44"/>
        <v>449664.72222222225</v>
      </c>
      <c r="S215" s="31">
        <f t="shared" si="44"/>
        <v>449664.72222222225</v>
      </c>
      <c r="T215" s="31">
        <f t="shared" si="44"/>
        <v>449664.72222222225</v>
      </c>
      <c r="U215" s="31">
        <f t="shared" si="44"/>
        <v>449664.72222222225</v>
      </c>
      <c r="V215" s="31">
        <f t="shared" si="44"/>
        <v>449664.72222222225</v>
      </c>
    </row>
    <row r="216" spans="1:22" x14ac:dyDescent="0.25">
      <c r="B216" s="39" t="s">
        <v>112</v>
      </c>
      <c r="C216" s="31">
        <f ca="1">SUM(C190:C197)</f>
        <v>340378.52777777781</v>
      </c>
      <c r="D216" s="31">
        <f t="shared" ref="D216:V216" ca="1" si="45">SUM(D190:D197)</f>
        <v>864855.11</v>
      </c>
      <c r="E216" s="31">
        <f t="shared" ca="1" si="45"/>
        <v>1315516.3285285714</v>
      </c>
      <c r="F216" s="31">
        <f t="shared" ca="1" si="45"/>
        <v>1844605.0443891424</v>
      </c>
      <c r="G216" s="31">
        <f t="shared" ca="1" si="45"/>
        <v>2467028.2083802461</v>
      </c>
      <c r="H216" s="31">
        <f t="shared" ca="1" si="45"/>
        <v>3150352.9779494628</v>
      </c>
      <c r="I216" s="31">
        <f t="shared" ca="1" si="45"/>
        <v>3822027.9577670759</v>
      </c>
      <c r="J216" s="31">
        <f t="shared" ca="1" si="45"/>
        <v>4442692.0148429116</v>
      </c>
      <c r="K216" s="31">
        <f t="shared" ca="1" si="45"/>
        <v>4930353.5503023444</v>
      </c>
      <c r="L216" s="31">
        <f t="shared" ca="1" si="45"/>
        <v>5435744.4703742154</v>
      </c>
      <c r="M216" s="31">
        <f t="shared" ca="1" si="45"/>
        <v>5824533.0797308553</v>
      </c>
      <c r="N216" s="31">
        <f t="shared" ca="1" si="45"/>
        <v>5941023.7413254706</v>
      </c>
      <c r="O216" s="31">
        <f t="shared" ca="1" si="45"/>
        <v>6059844.2161519816</v>
      </c>
      <c r="P216" s="31">
        <f t="shared" ca="1" si="45"/>
        <v>6181041.1004750216</v>
      </c>
      <c r="Q216" s="31">
        <f t="shared" ca="1" si="45"/>
        <v>6304661.9224845218</v>
      </c>
      <c r="R216" s="31">
        <f t="shared" ca="1" si="45"/>
        <v>6430755.1609342108</v>
      </c>
      <c r="S216" s="31">
        <f t="shared" ca="1" si="45"/>
        <v>6559370.2641528957</v>
      </c>
      <c r="T216" s="31">
        <f t="shared" ca="1" si="45"/>
        <v>6690557.6694359547</v>
      </c>
      <c r="U216" s="31">
        <f t="shared" ca="1" si="45"/>
        <v>6824368.8228246728</v>
      </c>
      <c r="V216" s="31">
        <f t="shared" ca="1" si="45"/>
        <v>6960856.1992811663</v>
      </c>
    </row>
    <row r="217" spans="1:22" x14ac:dyDescent="0.25">
      <c r="C217" s="3"/>
      <c r="D217" s="3"/>
      <c r="E217" s="3"/>
      <c r="F217" s="3"/>
      <c r="G217" s="3"/>
      <c r="H217" s="3"/>
      <c r="I217" s="3"/>
      <c r="J217" s="3"/>
      <c r="K217" s="3"/>
      <c r="L217" s="3"/>
      <c r="M217" s="3"/>
      <c r="N217" s="3"/>
      <c r="O217" s="3"/>
      <c r="P217" s="3"/>
      <c r="Q217" s="3"/>
      <c r="R217" s="3"/>
      <c r="S217" s="3"/>
      <c r="T217" s="3"/>
      <c r="U217" s="3"/>
      <c r="V217" s="3"/>
    </row>
    <row r="218" spans="1:22" x14ac:dyDescent="0.25">
      <c r="C218" s="28">
        <f ca="1">SUM(C215:C216)</f>
        <v>2016493.4404761908</v>
      </c>
      <c r="D218" s="28">
        <f t="shared" ref="D218:V218" ca="1" si="46">SUM(D215:D216)</f>
        <v>2307129.5226984126</v>
      </c>
      <c r="E218" s="28">
        <f t="shared" ca="1" si="46"/>
        <v>2750697.8840841269</v>
      </c>
      <c r="F218" s="28">
        <f t="shared" ca="1" si="46"/>
        <v>3146385.8221669202</v>
      </c>
      <c r="G218" s="28">
        <f t="shared" ca="1" si="46"/>
        <v>3598914.3750469126</v>
      </c>
      <c r="H218" s="28">
        <f t="shared" ca="1" si="46"/>
        <v>4048398.6446161298</v>
      </c>
      <c r="I218" s="28">
        <f t="shared" ca="1" si="46"/>
        <v>4519972.4577670759</v>
      </c>
      <c r="J218" s="28">
        <f t="shared" ca="1" si="46"/>
        <v>5007235.7370651336</v>
      </c>
      <c r="K218" s="28">
        <f t="shared" ca="1" si="46"/>
        <v>5494897.2725245664</v>
      </c>
      <c r="L218" s="28">
        <f t="shared" ca="1" si="46"/>
        <v>6000288.1925964374</v>
      </c>
      <c r="M218" s="28">
        <f t="shared" ca="1" si="46"/>
        <v>6274197.8019530773</v>
      </c>
      <c r="N218" s="28">
        <f t="shared" ca="1" si="46"/>
        <v>6390688.4635476926</v>
      </c>
      <c r="O218" s="28">
        <f t="shared" ca="1" si="46"/>
        <v>6509508.9383742036</v>
      </c>
      <c r="P218" s="28">
        <f t="shared" ca="1" si="46"/>
        <v>6630705.8226972437</v>
      </c>
      <c r="Q218" s="28">
        <f t="shared" ca="1" si="46"/>
        <v>6754326.6447067438</v>
      </c>
      <c r="R218" s="28">
        <f t="shared" ca="1" si="46"/>
        <v>6880419.8831564328</v>
      </c>
      <c r="S218" s="28">
        <f t="shared" ca="1" si="46"/>
        <v>7009034.9863751177</v>
      </c>
      <c r="T218" s="28">
        <f t="shared" ca="1" si="46"/>
        <v>7140222.3916581767</v>
      </c>
      <c r="U218" s="28">
        <f t="shared" ca="1" si="46"/>
        <v>7274033.5450468948</v>
      </c>
      <c r="V218" s="28">
        <f t="shared" ca="1" si="46"/>
        <v>7410520.9215033883</v>
      </c>
    </row>
    <row r="220" spans="1:22" ht="14.4" x14ac:dyDescent="0.3">
      <c r="A220" s="104" t="s">
        <v>155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A940-A8DC-4741-BD33-9BB4DD47FF64}">
  <sheetPr codeName="Sheet23">
    <tabColor rgb="FF00B050"/>
  </sheetPr>
  <dimension ref="A1:Y15"/>
  <sheetViews>
    <sheetView zoomScaleNormal="100" workbookViewId="0">
      <selection activeCell="M61" sqref="M61"/>
    </sheetView>
  </sheetViews>
  <sheetFormatPr defaultRowHeight="13.8" x14ac:dyDescent="0.25"/>
  <cols>
    <col min="1" max="1" width="51.77734375" style="3" customWidth="1"/>
    <col min="2" max="2" width="13.109375" style="3" bestFit="1" customWidth="1"/>
    <col min="3" max="3" width="12.44140625" style="3" bestFit="1" customWidth="1"/>
    <col min="4" max="5" width="11.33203125" style="3" bestFit="1" customWidth="1"/>
    <col min="6" max="21" width="9.44140625" style="3" customWidth="1"/>
    <col min="22" max="16384" width="8.88671875" style="3"/>
  </cols>
  <sheetData>
    <row r="1" spans="1:25" s="12" customFormat="1" ht="27.6" x14ac:dyDescent="0.25">
      <c r="A1" s="33" t="s">
        <v>98</v>
      </c>
      <c r="B1" s="33" t="s">
        <v>145</v>
      </c>
      <c r="C1" s="88" t="s">
        <v>146</v>
      </c>
      <c r="D1" s="83"/>
      <c r="E1" s="84"/>
      <c r="F1" s="83"/>
      <c r="G1" s="84"/>
      <c r="H1" s="83"/>
      <c r="I1" s="84"/>
      <c r="J1" s="83"/>
      <c r="K1" s="84"/>
      <c r="L1" s="83"/>
      <c r="M1" s="84"/>
      <c r="N1" s="83"/>
      <c r="O1" s="84"/>
      <c r="P1" s="83"/>
      <c r="Q1" s="84"/>
      <c r="R1" s="83"/>
      <c r="S1" s="84"/>
      <c r="T1" s="83"/>
      <c r="U1" s="84"/>
      <c r="V1" s="83"/>
      <c r="W1" s="84"/>
      <c r="X1" s="85"/>
      <c r="Y1" s="50"/>
    </row>
    <row r="2" spans="1:25" x14ac:dyDescent="0.25">
      <c r="A2" s="36" t="s">
        <v>59</v>
      </c>
      <c r="B2" s="149">
        <f>IFERROR((SUMIF(Current_DTE!$B$2:$B$48,Minutes_by_use_case!A2,Current_DTE!$X$2:$X$48)/COUNTIFS(Current_DTE!$B$2:$B$48,Minutes_by_use_case!A2,Current_DTE!$X$2:$X$48,"*"))*60,"-")</f>
        <v>171572.29579277776</v>
      </c>
      <c r="C2" s="31">
        <f>IFERROR((SUMIF(Current_SR!$B$2:$B$49,Minutes_by_use_case!A2,Current_SR!$O$2:$O$49)/COUNTIFS(Current_SR!$B$2:$B$43,Minutes_by_use_case!A2)),"-")</f>
        <v>114879</v>
      </c>
    </row>
    <row r="3" spans="1:25" x14ac:dyDescent="0.25">
      <c r="A3" s="36" t="s">
        <v>57</v>
      </c>
      <c r="B3" s="149">
        <f>IFERROR((SUMIF(Current_DTE!$B$2:$B$48,Minutes_by_use_case!A3,Current_DTE!$X$2:$X$48)/COUNTIFS(Current_DTE!$B$2:$B$48,Minutes_by_use_case!A3,Current_DTE!$X$2:$X$48,"*"))*60,"-")</f>
        <v>133409.35004928565</v>
      </c>
      <c r="C3" s="31">
        <f>IFERROR((SUMIF(Current_SR!$B$2:$B$49,Minutes_by_use_case!A3,Current_SR!$O$2:$O$49)/COUNTIFS(Current_SR!$B$2:$B$43,Minutes_by_use_case!A3)),"-")</f>
        <v>66700.388888888891</v>
      </c>
      <c r="E3" s="89"/>
    </row>
    <row r="4" spans="1:25" x14ac:dyDescent="0.25">
      <c r="A4" s="36" t="s">
        <v>56</v>
      </c>
      <c r="B4" s="149">
        <f>IFERROR((SUMIF(Current_DTE!$B$2:$B$48,Minutes_by_use_case!A4,Current_DTE!$X$2:$X$48)/COUNTIFS(Current_DTE!$B$2:$B$48,Minutes_by_use_case!A4,Current_DTE!$X$2:$X$48,"*"))*60,"-")</f>
        <v>2140.4341038095235</v>
      </c>
      <c r="C4" s="31">
        <f>IFERROR((SUMIF(Current_SR!$B$2:$B$49,Minutes_by_use_case!A4,Current_SR!$O$2:$O$49)/COUNTIFS(Current_SR!$B$2:$B$43,Minutes_by_use_case!A4)),"-")</f>
        <v>2364.2857142857142</v>
      </c>
    </row>
    <row r="5" spans="1:25" x14ac:dyDescent="0.25">
      <c r="A5" s="36" t="s">
        <v>96</v>
      </c>
      <c r="B5" s="149" t="str">
        <f>IFERROR((SUMIF(Current_DTE!$B$2:$B$48,Minutes_by_use_case!A5,Current_DTE!$X$2:$X$48)/COUNTIFS(Current_DTE!$B$2:$B$48,Minutes_by_use_case!A5,Current_DTE!$X$2:$X$48,"*"))*60,"-")</f>
        <v>-</v>
      </c>
      <c r="C5" s="31" t="str">
        <f>IFERROR((SUMIF(Current_SR!$B$2:$B$49,Minutes_by_use_case!A5,Current_SR!$O$2:$O$49)/COUNTIFS(Current_SR!$B$2:$B$43,Minutes_by_use_case!A5)),"-")</f>
        <v>-</v>
      </c>
    </row>
    <row r="6" spans="1:25" x14ac:dyDescent="0.25">
      <c r="A6" s="36" t="s">
        <v>60</v>
      </c>
      <c r="B6" s="149">
        <f>IFERROR((SUMIF(Current_DTE!$B$2:$B$48,Minutes_by_use_case!A6,Current_DTE!$X$2:$X$48)/COUNTIFS(Current_DTE!$B$2:$B$48,Minutes_by_use_case!A6,Current_DTE!$X$2:$X$48,"*"))*60,"-")</f>
        <v>0</v>
      </c>
      <c r="C6" s="31">
        <f>IFERROR((SUMIF(Current_SR!$B$2:$B$49,Minutes_by_use_case!A6,Current_SR!$O$2:$O$49)/COUNTIFS(Current_SR!$B$2:$B$43,Minutes_by_use_case!A6)),"-")</f>
        <v>460.5</v>
      </c>
    </row>
    <row r="7" spans="1:25" x14ac:dyDescent="0.25">
      <c r="A7" s="36" t="s">
        <v>97</v>
      </c>
      <c r="B7" s="149" t="str">
        <f>IFERROR((SUMIF(Current_DTE!$B$2:$B$48,Minutes_by_use_case!A7,Current_DTE!$X$2:$X$48)/COUNTIFS(Current_DTE!$B$2:$B$48,Minutes_by_use_case!A7,Current_DTE!$X$2:$X$48,"*"))*60,"-")</f>
        <v>-</v>
      </c>
      <c r="C7" s="31" t="str">
        <f>IFERROR((SUMIF(Current_SR!$B$2:$B$49,Minutes_by_use_case!A7,Current_SR!$O$2:$O$49)/COUNTIFS(Current_SR!$B$2:$B$43,Minutes_by_use_case!A7)),"-")</f>
        <v>-</v>
      </c>
    </row>
    <row r="8" spans="1:25" x14ac:dyDescent="0.25">
      <c r="A8" s="36" t="s">
        <v>58</v>
      </c>
      <c r="B8" s="149">
        <f>IFERROR((SUMIF(Current_DTE!$B$2:$B$48,Minutes_by_use_case!A8,Current_DTE!$X$2:$X$48)/COUNTIFS(Current_DTE!$B$2:$B$48,Minutes_by_use_case!A8,Current_DTE!$X$2:$X$48,"*"))*60,"-")</f>
        <v>721.11352444444435</v>
      </c>
      <c r="C8" s="31">
        <f>IFERROR((SUMIF(Current_SR!$B$2:$B$49,Minutes_by_use_case!A8,Current_SR!$O$2:$O$49)/COUNTIFS(Current_SR!$B$2:$B$43,Minutes_by_use_case!A8)),"-")</f>
        <v>2294</v>
      </c>
    </row>
    <row r="9" spans="1:25" x14ac:dyDescent="0.25">
      <c r="A9" s="36" t="s">
        <v>61</v>
      </c>
      <c r="B9" s="149">
        <f>IFERROR((SUMIF(Current_DTE!$B$2:$B$48,Minutes_by_use_case!A9,Current_DTE!$X$2:$X$48)/COUNTIFS(Current_DTE!$B$2:$B$48,Minutes_by_use_case!A9,Current_DTE!$X$2:$X$48,"*"))*60,"-")</f>
        <v>89453.837836666688</v>
      </c>
      <c r="C9" s="31">
        <f>IFERROR((SUMIF(Current_SR!$B$2:$B$49,Minutes_by_use_case!A9,Current_SR!$O$2:$O$49)/COUNTIFS(Current_SR!$B$2:$B$43,Minutes_by_use_case!A9)),"-")</f>
        <v>33739.333333333336</v>
      </c>
    </row>
    <row r="10" spans="1:25" x14ac:dyDescent="0.25">
      <c r="A10" s="90"/>
      <c r="B10" s="90"/>
      <c r="C10" s="90"/>
    </row>
    <row r="11" spans="1:25" x14ac:dyDescent="0.25">
      <c r="A11" s="87" t="s">
        <v>100</v>
      </c>
      <c r="B11" s="149">
        <f>SUM(B2:B9)</f>
        <v>397297.03130698408</v>
      </c>
      <c r="C11" s="149">
        <f>SUM(C2:C9)</f>
        <v>220437.50793650793</v>
      </c>
    </row>
    <row r="13" spans="1:25" ht="14.4" x14ac:dyDescent="0.3">
      <c r="A13" s="104" t="s">
        <v>152</v>
      </c>
    </row>
    <row r="14" spans="1:25" ht="14.4" x14ac:dyDescent="0.3">
      <c r="A14" s="104" t="s">
        <v>137</v>
      </c>
    </row>
    <row r="15" spans="1:25" ht="14.4" x14ac:dyDescent="0.3">
      <c r="A15" s="104" t="s">
        <v>153</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463BD-AC38-4CFB-B42E-18B750A3C08A}">
  <sheetPr codeName="Sheet12">
    <tabColor rgb="FFFFC000"/>
  </sheetPr>
  <dimension ref="A1:X33"/>
  <sheetViews>
    <sheetView tabSelected="1" zoomScale="70" zoomScaleNormal="70" workbookViewId="0">
      <selection activeCell="E25" sqref="E25"/>
    </sheetView>
  </sheetViews>
  <sheetFormatPr defaultRowHeight="14.4" x14ac:dyDescent="0.3"/>
  <cols>
    <col min="1" max="1" width="29.33203125" style="1" customWidth="1"/>
    <col min="2" max="2" width="7.5546875" style="13" bestFit="1" customWidth="1"/>
    <col min="3" max="3" width="15.5546875" style="1" bestFit="1" customWidth="1"/>
    <col min="4" max="20" width="13.77734375" style="1" bestFit="1" customWidth="1"/>
    <col min="21" max="21" width="13.77734375" bestFit="1" customWidth="1"/>
    <col min="22" max="22" width="13.77734375" style="1" bestFit="1" customWidth="1"/>
    <col min="23" max="23" width="8.88671875" style="13"/>
    <col min="24" max="24" width="20.77734375" style="1" bestFit="1" customWidth="1"/>
    <col min="25" max="16384" width="8.88671875" style="1"/>
  </cols>
  <sheetData>
    <row r="1" spans="1:24" x14ac:dyDescent="0.3">
      <c r="A1" s="33" t="s">
        <v>185</v>
      </c>
      <c r="B1" s="33"/>
      <c r="C1" s="84">
        <v>2024</v>
      </c>
      <c r="D1" s="83">
        <v>2025</v>
      </c>
      <c r="E1" s="84">
        <v>2026</v>
      </c>
      <c r="F1" s="83">
        <v>2027</v>
      </c>
      <c r="G1" s="84">
        <v>2028</v>
      </c>
      <c r="H1" s="83">
        <v>2029</v>
      </c>
      <c r="I1" s="84">
        <v>2030</v>
      </c>
      <c r="J1" s="83">
        <v>2031</v>
      </c>
      <c r="K1" s="84">
        <v>2032</v>
      </c>
      <c r="L1" s="83">
        <v>2033</v>
      </c>
      <c r="M1" s="84">
        <v>2034</v>
      </c>
      <c r="N1" s="83">
        <v>2035</v>
      </c>
      <c r="O1" s="84">
        <v>2036</v>
      </c>
      <c r="P1" s="83">
        <v>2037</v>
      </c>
      <c r="Q1" s="84">
        <v>2038</v>
      </c>
      <c r="R1" s="83">
        <v>2039</v>
      </c>
      <c r="S1" s="84">
        <v>2040</v>
      </c>
      <c r="T1" s="83">
        <v>2041</v>
      </c>
      <c r="U1" s="84">
        <v>2042</v>
      </c>
      <c r="V1" s="83">
        <v>2043</v>
      </c>
      <c r="W1"/>
      <c r="X1" s="84" t="s">
        <v>190</v>
      </c>
    </row>
    <row r="2" spans="1:24" x14ac:dyDescent="0.3">
      <c r="A2" s="134" t="s">
        <v>160</v>
      </c>
      <c r="B2" s="134" t="s">
        <v>176</v>
      </c>
      <c r="C2" s="135">
        <f>Settings!E132</f>
        <v>100000000</v>
      </c>
      <c r="D2" s="135"/>
      <c r="E2" s="136"/>
      <c r="F2" s="136"/>
      <c r="G2" s="136"/>
      <c r="H2" s="136"/>
      <c r="I2" s="136"/>
      <c r="J2" s="136"/>
      <c r="K2" s="136"/>
      <c r="L2" s="136"/>
      <c r="M2" s="136"/>
      <c r="N2" s="136"/>
      <c r="O2" s="136"/>
      <c r="P2" s="136"/>
      <c r="Q2" s="136"/>
      <c r="R2" s="136"/>
      <c r="S2" s="136"/>
      <c r="T2" s="136"/>
      <c r="U2" s="136"/>
      <c r="V2" s="136"/>
      <c r="X2" s="135">
        <f>SUM(C2:V2)</f>
        <v>100000000</v>
      </c>
    </row>
    <row r="3" spans="1:24" x14ac:dyDescent="0.3">
      <c r="A3" s="134" t="s">
        <v>161</v>
      </c>
      <c r="B3" s="134" t="s">
        <v>176</v>
      </c>
      <c r="C3" s="135">
        <f>Settings!E133</f>
        <v>1000000</v>
      </c>
      <c r="D3" s="136"/>
      <c r="E3" s="136"/>
      <c r="F3" s="136"/>
      <c r="G3" s="136"/>
      <c r="H3" s="136"/>
      <c r="I3" s="136"/>
      <c r="J3" s="136"/>
      <c r="K3" s="136"/>
      <c r="L3" s="136"/>
      <c r="M3" s="136"/>
      <c r="N3" s="136"/>
      <c r="O3" s="136"/>
      <c r="P3" s="136"/>
      <c r="Q3" s="136"/>
      <c r="R3" s="136"/>
      <c r="S3" s="136"/>
      <c r="T3" s="136"/>
      <c r="U3" s="136"/>
      <c r="V3" s="136"/>
      <c r="X3" s="135">
        <f t="shared" ref="X3:X13" si="0">SUM(C3:V3)</f>
        <v>1000000</v>
      </c>
    </row>
    <row r="4" spans="1:24" x14ac:dyDescent="0.3">
      <c r="A4" s="137" t="s">
        <v>162</v>
      </c>
      <c r="B4" s="134" t="s">
        <v>176</v>
      </c>
      <c r="C4" s="135">
        <f>Settings!E134</f>
        <v>1000000</v>
      </c>
      <c r="D4" s="136"/>
      <c r="E4" s="136"/>
      <c r="F4" s="136"/>
      <c r="G4" s="136"/>
      <c r="H4" s="136"/>
      <c r="I4" s="136"/>
      <c r="J4" s="136"/>
      <c r="K4" s="136"/>
      <c r="L4" s="136"/>
      <c r="M4" s="136"/>
      <c r="N4" s="136"/>
      <c r="O4" s="136"/>
      <c r="P4" s="136"/>
      <c r="Q4" s="136"/>
      <c r="R4" s="136"/>
      <c r="S4" s="136"/>
      <c r="T4" s="136"/>
      <c r="U4" s="136"/>
      <c r="V4" s="136"/>
      <c r="X4" s="135">
        <f t="shared" si="0"/>
        <v>1000000</v>
      </c>
    </row>
    <row r="5" spans="1:24" x14ac:dyDescent="0.3">
      <c r="A5" s="138" t="s">
        <v>163</v>
      </c>
      <c r="B5" s="134" t="s">
        <v>176</v>
      </c>
      <c r="C5" s="135">
        <f>Settings!E135</f>
        <v>67500</v>
      </c>
      <c r="D5" s="136"/>
      <c r="E5" s="136"/>
      <c r="F5" s="136"/>
      <c r="G5" s="136"/>
      <c r="H5" s="136"/>
      <c r="I5" s="136"/>
      <c r="J5" s="136"/>
      <c r="K5" s="136"/>
      <c r="L5" s="136"/>
      <c r="M5" s="136"/>
      <c r="N5" s="136"/>
      <c r="O5" s="136"/>
      <c r="P5" s="136"/>
      <c r="Q5" s="136"/>
      <c r="R5" s="136"/>
      <c r="S5" s="136"/>
      <c r="T5" s="136"/>
      <c r="U5" s="136"/>
      <c r="V5" s="136"/>
      <c r="X5" s="135">
        <f t="shared" si="0"/>
        <v>67500</v>
      </c>
    </row>
    <row r="6" spans="1:24" x14ac:dyDescent="0.3">
      <c r="A6" s="138" t="s">
        <v>164</v>
      </c>
      <c r="B6" s="134" t="s">
        <v>176</v>
      </c>
      <c r="C6" s="135">
        <f>Settings!E136</f>
        <v>200000</v>
      </c>
      <c r="D6" s="136"/>
      <c r="E6" s="136"/>
      <c r="F6" s="136"/>
      <c r="G6" s="136"/>
      <c r="H6" s="136"/>
      <c r="I6" s="136"/>
      <c r="J6" s="136"/>
      <c r="K6" s="136"/>
      <c r="L6" s="136"/>
      <c r="M6" s="136"/>
      <c r="N6" s="136"/>
      <c r="O6" s="136"/>
      <c r="P6" s="136"/>
      <c r="Q6" s="136"/>
      <c r="R6" s="136"/>
      <c r="S6" s="136"/>
      <c r="T6" s="136"/>
      <c r="U6" s="136"/>
      <c r="V6" s="136"/>
      <c r="X6" s="135">
        <f t="shared" si="0"/>
        <v>200000</v>
      </c>
    </row>
    <row r="7" spans="1:24" s="13" customFormat="1" x14ac:dyDescent="0.3">
      <c r="A7" s="138" t="s">
        <v>210</v>
      </c>
      <c r="B7" s="134" t="s">
        <v>176</v>
      </c>
      <c r="C7" s="135">
        <f>Settings!E137</f>
        <v>3500000</v>
      </c>
      <c r="D7" s="136"/>
      <c r="E7" s="136"/>
      <c r="F7" s="136"/>
      <c r="G7" s="136"/>
      <c r="H7" s="136"/>
      <c r="I7" s="136"/>
      <c r="J7" s="136"/>
      <c r="K7" s="136"/>
      <c r="L7" s="136"/>
      <c r="M7" s="136"/>
      <c r="N7" s="136"/>
      <c r="O7" s="136"/>
      <c r="P7" s="136"/>
      <c r="Q7" s="136"/>
      <c r="R7" s="136"/>
      <c r="S7" s="136"/>
      <c r="T7" s="136"/>
      <c r="U7" s="136"/>
      <c r="V7" s="136"/>
      <c r="X7" s="135">
        <f t="shared" si="0"/>
        <v>3500000</v>
      </c>
    </row>
    <row r="8" spans="1:24" x14ac:dyDescent="0.3">
      <c r="A8" s="138" t="s">
        <v>167</v>
      </c>
      <c r="B8" s="134" t="s">
        <v>179</v>
      </c>
      <c r="C8" s="135">
        <f>Settings!E138</f>
        <v>1000000</v>
      </c>
      <c r="D8" s="135">
        <f>Settings!$E$138/POWER(1+(Settings!$B$144/100),D1-2024)</f>
        <v>970873.78640776698</v>
      </c>
      <c r="E8" s="135">
        <f>Settings!$E$138/POWER(1+(Settings!$B$144/100),E1-2024)</f>
        <v>942595.90913375444</v>
      </c>
      <c r="F8" s="135">
        <f>Settings!$E$138/POWER(1+(Settings!$B$144/100),F1-2024)</f>
        <v>915141.6593531596</v>
      </c>
      <c r="G8" s="135">
        <f>Settings!$E$138/POWER(1+(Settings!$B$144/100),G1-2024)</f>
        <v>888487.04791568895</v>
      </c>
      <c r="H8" s="135">
        <f>Settings!$E$138/POWER(1+(Settings!$B$144/100),H1-2024)</f>
        <v>862608.78438416414</v>
      </c>
      <c r="I8" s="135">
        <f>Settings!$E$138/POWER(1+(Settings!$B$144/100),I1-2024)</f>
        <v>837484.25668365438</v>
      </c>
      <c r="J8" s="135">
        <f>Settings!$E$138/POWER(1+(Settings!$B$144/100),J1-2024)</f>
        <v>813091.51134335378</v>
      </c>
      <c r="K8" s="135">
        <f>Settings!$E$138/POWER(1+(Settings!$B$144/100),K1-2024)</f>
        <v>789409.23431393574</v>
      </c>
      <c r="L8" s="135">
        <f>Settings!$E$138/POWER(1+(Settings!$B$144/100),L1-2024)</f>
        <v>766416.73234362691</v>
      </c>
      <c r="M8" s="135">
        <f>Settings!$E$138/POWER(1+(Settings!$B$144/100),M1-2024)</f>
        <v>744093.91489672521</v>
      </c>
      <c r="N8" s="135">
        <f>Settings!$E$138/POWER(1+(Settings!$B$144/100),N1-2024)</f>
        <v>722421.27659876226</v>
      </c>
      <c r="O8" s="135">
        <f>Settings!$E$138/POWER(1+(Settings!$B$144/100),O1-2024)</f>
        <v>701379.88019297319</v>
      </c>
      <c r="P8" s="135">
        <f>Settings!$E$138/POWER(1+(Settings!$B$144/100),P1-2024)</f>
        <v>680951.33999317791</v>
      </c>
      <c r="Q8" s="135">
        <f>Settings!$E$138/POWER(1+(Settings!$B$144/100),Q1-2024)</f>
        <v>661117.80581861921</v>
      </c>
      <c r="R8" s="135">
        <f>Settings!$E$138/POWER(1+(Settings!$B$144/100),R1-2024)</f>
        <v>641861.94739671773</v>
      </c>
      <c r="S8" s="135">
        <f>Settings!$E$138/POWER(1+(Settings!$B$144/100),S1-2024)</f>
        <v>623166.93922011438</v>
      </c>
      <c r="T8" s="135">
        <f>Settings!$E$138/POWER(1+(Settings!$B$144/100),T1-2024)</f>
        <v>605016.44584477122</v>
      </c>
      <c r="U8" s="135">
        <f>Settings!$E$138/POWER(1+(Settings!$B$144/100),U1-2024)</f>
        <v>587394.60761628277</v>
      </c>
      <c r="V8" s="135">
        <f>Settings!$E$138/POWER(1+(Settings!$B$144/100),V1-2024)</f>
        <v>570286.026811925</v>
      </c>
      <c r="X8" s="135">
        <f t="shared" si="0"/>
        <v>15323799.106269173</v>
      </c>
    </row>
    <row r="9" spans="1:24" x14ac:dyDescent="0.3">
      <c r="A9" s="138" t="s">
        <v>168</v>
      </c>
      <c r="B9" s="134" t="s">
        <v>179</v>
      </c>
      <c r="C9" s="135">
        <f>Settings!E139</f>
        <v>7500</v>
      </c>
      <c r="D9" s="135">
        <f>Settings!$E$139/POWER(1+(Settings!$B$144/100),D1-2024)</f>
        <v>7281.5533980582522</v>
      </c>
      <c r="E9" s="135">
        <f>Settings!$E$139/POWER(1+(Settings!$B$144/100),E1-2024)</f>
        <v>7069.4693185031583</v>
      </c>
      <c r="F9" s="135">
        <f>Settings!$E$139/POWER(1+(Settings!$B$144/100),F1-2024)</f>
        <v>6863.5624451486965</v>
      </c>
      <c r="G9" s="135">
        <f>Settings!$E$139/POWER(1+(Settings!$B$144/100),G1-2024)</f>
        <v>6663.6528593676676</v>
      </c>
      <c r="H9" s="135">
        <f>Settings!$E$139/POWER(1+(Settings!$B$144/100),H1-2024)</f>
        <v>6469.5658828812311</v>
      </c>
      <c r="I9" s="135">
        <f>Settings!$E$139/POWER(1+(Settings!$B$144/100),I1-2024)</f>
        <v>6281.1319251274081</v>
      </c>
      <c r="J9" s="135">
        <f>Settings!$E$139/POWER(1+(Settings!$B$144/100),J1-2024)</f>
        <v>6098.1863350751528</v>
      </c>
      <c r="K9" s="135">
        <f>Settings!$E$139/POWER(1+(Settings!$B$144/100),K1-2024)</f>
        <v>5920.5692573545184</v>
      </c>
      <c r="L9" s="135">
        <f>Settings!$E$139/POWER(1+(Settings!$B$144/100),L1-2024)</f>
        <v>5748.1254925772018</v>
      </c>
      <c r="M9" s="135">
        <f>Settings!$E$139/POWER(1+(Settings!$B$144/100),M1-2024)</f>
        <v>5580.7043617254385</v>
      </c>
      <c r="N9" s="135">
        <f>Settings!$E$139/POWER(1+(Settings!$B$144/100),N1-2024)</f>
        <v>5418.1595744907172</v>
      </c>
      <c r="O9" s="135">
        <f>Settings!$E$139/POWER(1+(Settings!$B$144/100),O1-2024)</f>
        <v>5260.3491014472993</v>
      </c>
      <c r="P9" s="135">
        <f>Settings!$E$139/POWER(1+(Settings!$B$144/100),P1-2024)</f>
        <v>5107.1350499488344</v>
      </c>
      <c r="Q9" s="135">
        <f>Settings!$E$139/POWER(1+(Settings!$B$144/100),Q1-2024)</f>
        <v>4958.3835436396448</v>
      </c>
      <c r="R9" s="135">
        <f>Settings!$E$139/POWER(1+(Settings!$B$144/100),R1-2024)</f>
        <v>4813.964605475383</v>
      </c>
      <c r="S9" s="135">
        <f>Settings!$E$139/POWER(1+(Settings!$B$144/100),S1-2024)</f>
        <v>4673.7520441508577</v>
      </c>
      <c r="T9" s="135">
        <f>Settings!$E$139/POWER(1+(Settings!$B$144/100),T1-2024)</f>
        <v>4537.623343835784</v>
      </c>
      <c r="U9" s="135">
        <f>Settings!$E$139/POWER(1+(Settings!$B$144/100),U1-2024)</f>
        <v>4405.4595571221207</v>
      </c>
      <c r="V9" s="135">
        <f>Settings!$E$139/POWER(1+(Settings!$B$144/100),V1-2024)</f>
        <v>4277.1452010894373</v>
      </c>
      <c r="X9" s="135">
        <f t="shared" si="0"/>
        <v>114928.49329701879</v>
      </c>
    </row>
    <row r="10" spans="1:24" s="13" customFormat="1" x14ac:dyDescent="0.3">
      <c r="A10" s="138" t="s">
        <v>208</v>
      </c>
      <c r="B10" s="134" t="s">
        <v>179</v>
      </c>
      <c r="C10" s="135">
        <f>SUM($C$2:$C$7)*(Settings!$B$140/100)</f>
        <v>10576750</v>
      </c>
      <c r="D10" s="135">
        <f>$C$10/POWER(1+(Settings!$B$144/100),D1-2024)</f>
        <v>10268689.320388349</v>
      </c>
      <c r="E10" s="135">
        <f>$C$10/POWER(1+(Settings!$B$144/100),E1-2024)</f>
        <v>9969601.2819304373</v>
      </c>
      <c r="F10" s="135">
        <f>$C$10/POWER(1+(Settings!$B$144/100),F1-2024)</f>
        <v>9679224.5455635302</v>
      </c>
      <c r="G10" s="135">
        <f>$C$10/POWER(1+(Settings!$B$144/100),G1-2024)</f>
        <v>9397305.384042263</v>
      </c>
      <c r="H10" s="135">
        <f>$C$10/POWER(1+(Settings!$B$144/100),H1-2024)</f>
        <v>9123597.4602352083</v>
      </c>
      <c r="I10" s="135">
        <f>$C$10/POWER(1+(Settings!$B$144/100),I1-2024)</f>
        <v>8857861.6118788421</v>
      </c>
      <c r="J10" s="135">
        <f>$C$10/POWER(1+(Settings!$B$144/100),J1-2024)</f>
        <v>8599865.6426008176</v>
      </c>
      <c r="K10" s="135">
        <f>$C$10/POWER(1+(Settings!$B$144/100),K1-2024)</f>
        <v>8349384.1190299205</v>
      </c>
      <c r="L10" s="135">
        <f>$C$10/POWER(1+(Settings!$B$144/100),L1-2024)</f>
        <v>8106198.1738154562</v>
      </c>
      <c r="M10" s="135">
        <f>$C$10/POWER(1+(Settings!$B$144/100),M1-2024)</f>
        <v>7870095.314383938</v>
      </c>
      <c r="N10" s="135">
        <f>$C$10/POWER(1+(Settings!$B$144/100),N1-2024)</f>
        <v>7640869.2372659594</v>
      </c>
      <c r="O10" s="135">
        <f>$C$10/POWER(1+(Settings!$B$144/100),O1-2024)</f>
        <v>7418319.6478310293</v>
      </c>
      <c r="P10" s="135">
        <f>$C$10/POWER(1+(Settings!$B$144/100),P1-2024)</f>
        <v>7202252.0852728449</v>
      </c>
      <c r="Q10" s="135">
        <f>$C$10/POWER(1+(Settings!$B$144/100),Q1-2024)</f>
        <v>6992477.752692081</v>
      </c>
      <c r="R10" s="135">
        <f>$C$10/POWER(1+(Settings!$B$144/100),R1-2024)</f>
        <v>6788813.3521282338</v>
      </c>
      <c r="S10" s="135">
        <f>$C$10/POWER(1+(Settings!$B$144/100),S1-2024)</f>
        <v>6591080.9243963445</v>
      </c>
      <c r="T10" s="135">
        <f>$C$10/POWER(1+(Settings!$B$144/100),T1-2024)</f>
        <v>6399107.6935886843</v>
      </c>
      <c r="U10" s="135">
        <f>$C$10/POWER(1+(Settings!$B$144/100),U1-2024)</f>
        <v>6212725.9161055181</v>
      </c>
      <c r="V10" s="135">
        <f>$C$10/POWER(1+(Settings!$B$144/100),V1-2024)</f>
        <v>6031772.7340830276</v>
      </c>
      <c r="X10" s="135">
        <f t="shared" si="0"/>
        <v>162075992.19723246</v>
      </c>
    </row>
    <row r="11" spans="1:24" x14ac:dyDescent="0.3">
      <c r="A11" s="138" t="s">
        <v>169</v>
      </c>
      <c r="B11" s="134" t="str">
        <f>Settings!F157</f>
        <v>Opex</v>
      </c>
      <c r="C11" s="135">
        <f>Settings!E141</f>
        <v>500000</v>
      </c>
      <c r="D11" s="135">
        <f>Settings!$E$141/POWER(1+(Settings!$B$144/100),D1-2024)</f>
        <v>485436.89320388349</v>
      </c>
      <c r="E11" s="135">
        <f>Settings!$E$141/POWER(1+(Settings!$B$144/100),E1-2024)</f>
        <v>471297.95456687722</v>
      </c>
      <c r="F11" s="135">
        <f>Settings!$E$141/POWER(1+(Settings!$B$144/100),F1-2024)</f>
        <v>457570.8296765798</v>
      </c>
      <c r="G11" s="135">
        <f>Settings!$E$141/POWER(1+(Settings!$B$144/100),G1-2024)</f>
        <v>444243.52395784447</v>
      </c>
      <c r="H11" s="135">
        <f>Settings!$E$141/POWER(1+(Settings!$B$144/100),H1-2024)</f>
        <v>431304.39219208207</v>
      </c>
      <c r="I11" s="135">
        <f>Settings!$E$141/POWER(1+(Settings!$B$144/100),I1-2024)</f>
        <v>418742.12834182719</v>
      </c>
      <c r="J11" s="135">
        <f>Settings!$E$141/POWER(1+(Settings!$B$144/100),J1-2024)</f>
        <v>406545.75567167689</v>
      </c>
      <c r="K11" s="135">
        <f>Settings!$E$141/POWER(1+(Settings!$B$144/100),K1-2024)</f>
        <v>394704.61715696787</v>
      </c>
      <c r="L11" s="135">
        <f>Settings!$E$141/POWER(1+(Settings!$B$144/100),L1-2024)</f>
        <v>383208.36617181345</v>
      </c>
      <c r="M11" s="135">
        <f>Settings!$E$141/POWER(1+(Settings!$B$144/100),M1-2024)</f>
        <v>372046.95744836261</v>
      </c>
      <c r="N11" s="135">
        <f>Settings!$E$141/POWER(1+(Settings!$B$144/100),N1-2024)</f>
        <v>361210.63829938113</v>
      </c>
      <c r="O11" s="135">
        <f>Settings!$E$141/POWER(1+(Settings!$B$144/100),O1-2024)</f>
        <v>350689.94009648659</v>
      </c>
      <c r="P11" s="135">
        <f>Settings!$E$141/POWER(1+(Settings!$B$144/100),P1-2024)</f>
        <v>340475.66999658896</v>
      </c>
      <c r="Q11" s="135">
        <f>Settings!$E$141/POWER(1+(Settings!$B$144/100),Q1-2024)</f>
        <v>330558.9029093096</v>
      </c>
      <c r="R11" s="135">
        <f>Settings!$E$141/POWER(1+(Settings!$B$144/100),R1-2024)</f>
        <v>320930.97369835887</v>
      </c>
      <c r="S11" s="135">
        <f>Settings!$E$141/POWER(1+(Settings!$B$144/100),S1-2024)</f>
        <v>311583.46961005719</v>
      </c>
      <c r="T11" s="135">
        <f>Settings!$E$141/POWER(1+(Settings!$B$144/100),T1-2024)</f>
        <v>302508.22292238561</v>
      </c>
      <c r="U11" s="135">
        <f>Settings!$E$141/POWER(1+(Settings!$B$144/100),U1-2024)</f>
        <v>293697.30380814138</v>
      </c>
      <c r="V11" s="135">
        <f>Settings!$E$141/POWER(1+(Settings!$B$144/100),V1-2024)</f>
        <v>285143.0134059625</v>
      </c>
      <c r="X11" s="135">
        <f t="shared" si="0"/>
        <v>7661899.5531345867</v>
      </c>
    </row>
    <row r="12" spans="1:24" x14ac:dyDescent="0.3">
      <c r="A12" s="138" t="s">
        <v>170</v>
      </c>
      <c r="B12" s="134" t="str">
        <f>Settings!F158</f>
        <v>Opex</v>
      </c>
      <c r="C12" s="135">
        <f>Settings!E142</f>
        <v>100000</v>
      </c>
      <c r="D12" s="135">
        <f>Settings!$E$142/POWER(1+(Settings!$B$144/100),D1-2024)</f>
        <v>97087.378640776689</v>
      </c>
      <c r="E12" s="135">
        <f>Settings!$E$142/POWER(1+(Settings!$B$144/100),E1-2024)</f>
        <v>94259.590913375447</v>
      </c>
      <c r="F12" s="135">
        <f>Settings!$E$142/POWER(1+(Settings!$B$144/100),F1-2024)</f>
        <v>91514.165935315963</v>
      </c>
      <c r="G12" s="135">
        <f>Settings!$E$142/POWER(1+(Settings!$B$144/100),G1-2024)</f>
        <v>88848.704791568904</v>
      </c>
      <c r="H12" s="135">
        <f>Settings!$E$142/POWER(1+(Settings!$B$144/100),H1-2024)</f>
        <v>86260.878438416403</v>
      </c>
      <c r="I12" s="135">
        <f>Settings!$E$142/POWER(1+(Settings!$B$144/100),I1-2024)</f>
        <v>83748.425668365438</v>
      </c>
      <c r="J12" s="135">
        <f>Settings!$E$142/POWER(1+(Settings!$B$144/100),J1-2024)</f>
        <v>81309.151134335378</v>
      </c>
      <c r="K12" s="135">
        <f>Settings!$E$142/POWER(1+(Settings!$B$144/100),K1-2024)</f>
        <v>78940.923431393574</v>
      </c>
      <c r="L12" s="135">
        <f>Settings!$E$142/POWER(1+(Settings!$B$144/100),L1-2024)</f>
        <v>76641.673234362694</v>
      </c>
      <c r="M12" s="135">
        <f>Settings!$E$142/POWER(1+(Settings!$B$144/100),M1-2024)</f>
        <v>74409.391489672518</v>
      </c>
      <c r="N12" s="135">
        <f>Settings!$E$142/POWER(1+(Settings!$B$144/100),N1-2024)</f>
        <v>72242.127659876234</v>
      </c>
      <c r="O12" s="135">
        <f>Settings!$E$142/POWER(1+(Settings!$B$144/100),O1-2024)</f>
        <v>70137.988019297321</v>
      </c>
      <c r="P12" s="135">
        <f>Settings!$E$142/POWER(1+(Settings!$B$144/100),P1-2024)</f>
        <v>68095.133999317797</v>
      </c>
      <c r="Q12" s="135">
        <f>Settings!$E$142/POWER(1+(Settings!$B$144/100),Q1-2024)</f>
        <v>66111.780581861924</v>
      </c>
      <c r="R12" s="135">
        <f>Settings!$E$142/POWER(1+(Settings!$B$144/100),R1-2024)</f>
        <v>64186.194739671766</v>
      </c>
      <c r="S12" s="135">
        <f>Settings!$E$142/POWER(1+(Settings!$B$144/100),S1-2024)</f>
        <v>62316.693922011436</v>
      </c>
      <c r="T12" s="135">
        <f>Settings!$E$142/POWER(1+(Settings!$B$144/100),T1-2024)</f>
        <v>60501.644584477122</v>
      </c>
      <c r="U12" s="135">
        <f>Settings!$E$142/POWER(1+(Settings!$B$144/100),U1-2024)</f>
        <v>58739.460761628274</v>
      </c>
      <c r="V12" s="135">
        <f>Settings!$E$142/POWER(1+(Settings!$B$144/100),V1-2024)</f>
        <v>57028.602681192504</v>
      </c>
      <c r="X12" s="135">
        <f t="shared" si="0"/>
        <v>1532379.9106269174</v>
      </c>
    </row>
    <row r="13" spans="1:24" x14ac:dyDescent="0.3">
      <c r="A13" s="138" t="s">
        <v>171</v>
      </c>
      <c r="B13" s="134" t="str">
        <f>Settings!F159</f>
        <v>Opex</v>
      </c>
      <c r="C13" s="135">
        <f>Settings!E143</f>
        <v>2000000</v>
      </c>
      <c r="D13" s="135">
        <f>Settings!$E$143/POWER(1+(Settings!$B$144/100),D1-2024)</f>
        <v>1941747.572815534</v>
      </c>
      <c r="E13" s="135">
        <f>Settings!$E$143/POWER(1+(Settings!$B$144/100),E1-2024)</f>
        <v>1885191.8182675089</v>
      </c>
      <c r="F13" s="135">
        <f>Settings!$E$143/POWER(1+(Settings!$B$144/100),F1-2024)</f>
        <v>1830283.3187063192</v>
      </c>
      <c r="G13" s="135">
        <f>Settings!$E$143/POWER(1+(Settings!$B$144/100),G1-2024)</f>
        <v>1776974.0958313779</v>
      </c>
      <c r="H13" s="135">
        <f>Settings!$E$143/POWER(1+(Settings!$B$144/100),H1-2024)</f>
        <v>1725217.5687683283</v>
      </c>
      <c r="I13" s="135">
        <f>Settings!$E$143/POWER(1+(Settings!$B$144/100),I1-2024)</f>
        <v>1674968.5133673088</v>
      </c>
      <c r="J13" s="135">
        <f>Settings!$E$143/POWER(1+(Settings!$B$144/100),J1-2024)</f>
        <v>1626183.0226867076</v>
      </c>
      <c r="K13" s="135">
        <f>Settings!$E$143/POWER(1+(Settings!$B$144/100),K1-2024)</f>
        <v>1578818.4686278715</v>
      </c>
      <c r="L13" s="135">
        <f>Settings!$E$143/POWER(1+(Settings!$B$144/100),L1-2024)</f>
        <v>1532833.4646872538</v>
      </c>
      <c r="M13" s="135">
        <f>Settings!$E$143/POWER(1+(Settings!$B$144/100),M1-2024)</f>
        <v>1488187.8297934504</v>
      </c>
      <c r="N13" s="135">
        <f>Settings!$E$143/POWER(1+(Settings!$B$144/100),N1-2024)</f>
        <v>1444842.5531975245</v>
      </c>
      <c r="O13" s="135">
        <f>Settings!$E$143/POWER(1+(Settings!$B$144/100),O1-2024)</f>
        <v>1402759.7603859464</v>
      </c>
      <c r="P13" s="135">
        <f>Settings!$E$143/POWER(1+(Settings!$B$144/100),P1-2024)</f>
        <v>1361902.6799863558</v>
      </c>
      <c r="Q13" s="135">
        <f>Settings!$E$143/POWER(1+(Settings!$B$144/100),Q1-2024)</f>
        <v>1322235.6116372384</v>
      </c>
      <c r="R13" s="135">
        <f>Settings!$E$143/POWER(1+(Settings!$B$144/100),R1-2024)</f>
        <v>1283723.8947934355</v>
      </c>
      <c r="S13" s="135">
        <f>Settings!$E$143/POWER(1+(Settings!$B$144/100),S1-2024)</f>
        <v>1246333.8784402288</v>
      </c>
      <c r="T13" s="135">
        <f>Settings!$E$143/POWER(1+(Settings!$B$144/100),T1-2024)</f>
        <v>1210032.8916895424</v>
      </c>
      <c r="U13" s="135">
        <f>Settings!$E$143/POWER(1+(Settings!$B$144/100),U1-2024)</f>
        <v>1174789.2152325655</v>
      </c>
      <c r="V13" s="135">
        <f>Settings!$E$143/POWER(1+(Settings!$B$144/100),V1-2024)</f>
        <v>1140572.05362385</v>
      </c>
      <c r="X13" s="135">
        <f t="shared" si="0"/>
        <v>30647598.212538347</v>
      </c>
    </row>
    <row r="14" spans="1:24" s="13" customFormat="1" x14ac:dyDescent="0.3">
      <c r="A14" s="139"/>
      <c r="B14" s="139"/>
      <c r="C14" s="132"/>
      <c r="D14" s="132"/>
      <c r="E14" s="132"/>
      <c r="F14" s="132"/>
      <c r="G14" s="132"/>
      <c r="H14" s="132"/>
      <c r="J14" s="132"/>
      <c r="K14" s="132"/>
      <c r="L14" s="132"/>
      <c r="M14" s="132"/>
      <c r="N14" s="132"/>
      <c r="O14" s="132"/>
      <c r="P14" s="132"/>
      <c r="Q14" s="132"/>
      <c r="R14" s="132"/>
      <c r="S14" s="132"/>
      <c r="T14" s="132"/>
      <c r="U14" s="132"/>
      <c r="V14" s="132"/>
      <c r="X14" s="132"/>
    </row>
    <row r="15" spans="1:24" s="13" customFormat="1" x14ac:dyDescent="0.3">
      <c r="A15" s="139"/>
      <c r="B15" s="139"/>
      <c r="C15" s="132"/>
      <c r="D15" s="132"/>
      <c r="E15" s="132"/>
      <c r="F15" s="132"/>
      <c r="G15" s="132"/>
      <c r="H15" s="132"/>
      <c r="I15" s="132"/>
      <c r="J15" s="132"/>
      <c r="K15" s="132"/>
      <c r="L15" s="132"/>
      <c r="M15" s="132"/>
      <c r="N15" s="132"/>
      <c r="O15" s="132"/>
      <c r="P15" s="132"/>
      <c r="Q15" s="132"/>
      <c r="R15" s="132"/>
      <c r="S15" s="132"/>
      <c r="T15" s="132"/>
      <c r="U15" s="132"/>
      <c r="V15" s="132"/>
      <c r="W15" s="133" t="s">
        <v>100</v>
      </c>
      <c r="X15" s="132">
        <f>SUM(X2:X13)</f>
        <v>323124097.47309846</v>
      </c>
    </row>
    <row r="17" spans="1:24" s="13" customFormat="1" x14ac:dyDescent="0.3">
      <c r="A17" s="33" t="s">
        <v>186</v>
      </c>
      <c r="B17" s="33"/>
      <c r="C17" s="84">
        <v>2024</v>
      </c>
      <c r="D17" s="83">
        <v>2025</v>
      </c>
      <c r="E17" s="84">
        <v>2026</v>
      </c>
      <c r="F17" s="83">
        <v>2027</v>
      </c>
      <c r="G17" s="84">
        <v>2028</v>
      </c>
      <c r="H17" s="83">
        <v>2029</v>
      </c>
      <c r="I17" s="84">
        <v>2030</v>
      </c>
      <c r="J17" s="83">
        <v>2031</v>
      </c>
      <c r="K17" s="84">
        <v>2032</v>
      </c>
      <c r="L17" s="83">
        <v>2033</v>
      </c>
      <c r="M17" s="84">
        <v>2034</v>
      </c>
      <c r="N17" s="83">
        <v>2035</v>
      </c>
      <c r="O17" s="84">
        <v>2036</v>
      </c>
      <c r="P17" s="83">
        <v>2037</v>
      </c>
      <c r="Q17" s="84">
        <v>2038</v>
      </c>
      <c r="R17" s="83">
        <v>2039</v>
      </c>
      <c r="S17" s="84">
        <v>2040</v>
      </c>
      <c r="T17" s="83">
        <v>2041</v>
      </c>
      <c r="U17" s="84">
        <v>2042</v>
      </c>
      <c r="V17" s="83">
        <v>2043</v>
      </c>
      <c r="X17" s="84" t="s">
        <v>190</v>
      </c>
    </row>
    <row r="18" spans="1:24" s="13" customFormat="1" x14ac:dyDescent="0.3">
      <c r="A18" s="134" t="s">
        <v>160</v>
      </c>
      <c r="B18" s="134" t="s">
        <v>176</v>
      </c>
      <c r="C18" s="135">
        <f>Settings!E150</f>
        <v>100000000</v>
      </c>
      <c r="D18" s="136"/>
      <c r="E18" s="136"/>
      <c r="F18" s="136"/>
      <c r="G18" s="136"/>
      <c r="H18" s="136"/>
      <c r="I18" s="136"/>
      <c r="J18" s="136"/>
      <c r="K18" s="136"/>
      <c r="L18" s="136"/>
      <c r="M18" s="136"/>
      <c r="N18" s="136"/>
      <c r="O18" s="136"/>
      <c r="P18" s="136"/>
      <c r="Q18" s="136"/>
      <c r="R18" s="136"/>
      <c r="S18" s="136"/>
      <c r="T18" s="136"/>
      <c r="U18" s="136"/>
      <c r="V18" s="136"/>
      <c r="X18" s="132">
        <f>SUM(C18:V18)</f>
        <v>100000000</v>
      </c>
    </row>
    <row r="19" spans="1:24" s="13" customFormat="1" x14ac:dyDescent="0.3">
      <c r="A19" s="134" t="s">
        <v>161</v>
      </c>
      <c r="B19" s="134" t="s">
        <v>176</v>
      </c>
      <c r="C19" s="135">
        <f>Settings!E151</f>
        <v>1000000</v>
      </c>
      <c r="D19" s="136"/>
      <c r="E19" s="136"/>
      <c r="F19" s="136"/>
      <c r="G19" s="136"/>
      <c r="H19" s="136"/>
      <c r="I19" s="136"/>
      <c r="J19" s="136"/>
      <c r="K19" s="136"/>
      <c r="L19" s="136"/>
      <c r="M19" s="136"/>
      <c r="N19" s="136"/>
      <c r="O19" s="136"/>
      <c r="P19" s="136"/>
      <c r="Q19" s="136"/>
      <c r="R19" s="136"/>
      <c r="S19" s="136"/>
      <c r="T19" s="136"/>
      <c r="U19" s="136"/>
      <c r="V19" s="136"/>
      <c r="X19" s="132">
        <f t="shared" ref="X19:X29" si="1">SUM(C19:V19)</f>
        <v>1000000</v>
      </c>
    </row>
    <row r="20" spans="1:24" s="13" customFormat="1" x14ac:dyDescent="0.3">
      <c r="A20" s="137" t="s">
        <v>162</v>
      </c>
      <c r="B20" s="134" t="s">
        <v>176</v>
      </c>
      <c r="C20" s="135">
        <f>Settings!E152</f>
        <v>1000000</v>
      </c>
      <c r="D20" s="136"/>
      <c r="E20" s="136"/>
      <c r="F20" s="136"/>
      <c r="G20" s="136"/>
      <c r="H20" s="136"/>
      <c r="I20" s="136"/>
      <c r="J20" s="136"/>
      <c r="K20" s="136"/>
      <c r="L20" s="136"/>
      <c r="M20" s="136"/>
      <c r="N20" s="136"/>
      <c r="O20" s="136"/>
      <c r="P20" s="136"/>
      <c r="Q20" s="136"/>
      <c r="R20" s="136"/>
      <c r="S20" s="136"/>
      <c r="T20" s="136"/>
      <c r="U20" s="136"/>
      <c r="V20" s="136"/>
      <c r="X20" s="132">
        <f t="shared" si="1"/>
        <v>1000000</v>
      </c>
    </row>
    <row r="21" spans="1:24" s="13" customFormat="1" x14ac:dyDescent="0.3">
      <c r="A21" s="138" t="s">
        <v>163</v>
      </c>
      <c r="B21" s="134" t="s">
        <v>176</v>
      </c>
      <c r="C21" s="135">
        <f>Settings!E153</f>
        <v>67500</v>
      </c>
      <c r="D21" s="136"/>
      <c r="E21" s="136"/>
      <c r="F21" s="136"/>
      <c r="G21" s="136"/>
      <c r="H21" s="136"/>
      <c r="I21" s="136"/>
      <c r="J21" s="136"/>
      <c r="K21" s="136"/>
      <c r="L21" s="136"/>
      <c r="M21" s="136"/>
      <c r="N21" s="136"/>
      <c r="O21" s="136"/>
      <c r="P21" s="136"/>
      <c r="Q21" s="136"/>
      <c r="R21" s="136"/>
      <c r="S21" s="136"/>
      <c r="T21" s="136"/>
      <c r="U21" s="136"/>
      <c r="V21" s="136"/>
      <c r="X21" s="132">
        <f t="shared" si="1"/>
        <v>67500</v>
      </c>
    </row>
    <row r="22" spans="1:24" s="13" customFormat="1" x14ac:dyDescent="0.3">
      <c r="A22" s="138" t="s">
        <v>164</v>
      </c>
      <c r="B22" s="134" t="s">
        <v>176</v>
      </c>
      <c r="C22" s="135">
        <f>Settings!E154</f>
        <v>200000</v>
      </c>
      <c r="D22" s="136"/>
      <c r="E22" s="136"/>
      <c r="F22" s="136"/>
      <c r="G22" s="136"/>
      <c r="H22" s="136"/>
      <c r="I22" s="136"/>
      <c r="J22" s="136"/>
      <c r="K22" s="136"/>
      <c r="L22" s="136"/>
      <c r="M22" s="136"/>
      <c r="N22" s="136"/>
      <c r="O22" s="136"/>
      <c r="P22" s="136"/>
      <c r="Q22" s="136"/>
      <c r="R22" s="136"/>
      <c r="S22" s="136"/>
      <c r="T22" s="136"/>
      <c r="U22" s="136"/>
      <c r="V22" s="136"/>
      <c r="X22" s="132">
        <f t="shared" si="1"/>
        <v>200000</v>
      </c>
    </row>
    <row r="23" spans="1:24" s="13" customFormat="1" x14ac:dyDescent="0.3">
      <c r="A23" s="138" t="s">
        <v>165</v>
      </c>
      <c r="B23" s="134" t="s">
        <v>176</v>
      </c>
      <c r="C23" s="135">
        <f>Settings!E155</f>
        <v>25000000</v>
      </c>
      <c r="D23" s="136"/>
      <c r="E23" s="136"/>
      <c r="F23" s="136"/>
      <c r="G23" s="136"/>
      <c r="H23" s="136"/>
      <c r="I23" s="136"/>
      <c r="J23" s="136"/>
      <c r="K23" s="136"/>
      <c r="L23" s="136"/>
      <c r="M23" s="136"/>
      <c r="N23" s="136"/>
      <c r="O23" s="136"/>
      <c r="P23" s="136"/>
      <c r="Q23" s="136"/>
      <c r="R23" s="136"/>
      <c r="S23" s="136"/>
      <c r="T23" s="136"/>
      <c r="U23" s="136"/>
      <c r="V23" s="136"/>
      <c r="X23" s="132">
        <f t="shared" si="1"/>
        <v>25000000</v>
      </c>
    </row>
    <row r="24" spans="1:24" s="13" customFormat="1" x14ac:dyDescent="0.3">
      <c r="A24" s="138" t="s">
        <v>166</v>
      </c>
      <c r="B24" s="134" t="s">
        <v>176</v>
      </c>
      <c r="C24" s="135">
        <f>Settings!E156</f>
        <v>5000000</v>
      </c>
      <c r="D24" s="136"/>
      <c r="E24" s="136"/>
      <c r="F24" s="136"/>
      <c r="G24" s="136"/>
      <c r="H24" s="136"/>
      <c r="I24" s="136"/>
      <c r="J24" s="136"/>
      <c r="K24" s="136"/>
      <c r="L24" s="136"/>
      <c r="M24" s="136"/>
      <c r="N24" s="136"/>
      <c r="O24" s="136"/>
      <c r="P24" s="136"/>
      <c r="Q24" s="136"/>
      <c r="R24" s="136"/>
      <c r="S24" s="136"/>
      <c r="T24" s="136"/>
      <c r="U24" s="136"/>
      <c r="V24" s="136"/>
      <c r="X24" s="132">
        <f t="shared" si="1"/>
        <v>5000000</v>
      </c>
    </row>
    <row r="25" spans="1:24" s="13" customFormat="1" x14ac:dyDescent="0.3">
      <c r="A25" s="138" t="s">
        <v>167</v>
      </c>
      <c r="B25" s="134" t="s">
        <v>179</v>
      </c>
      <c r="C25" s="135">
        <f>Settings!E157</f>
        <v>20000000</v>
      </c>
      <c r="D25" s="135">
        <f>Settings!$E$157/POWER(1+(Settings!$B$162/100),D17-2024)</f>
        <v>19417475.728155341</v>
      </c>
      <c r="E25" s="135">
        <f>Settings!$E$157/POWER(1+(Settings!$B$162/100),E17-2024)</f>
        <v>18851918.18267509</v>
      </c>
      <c r="F25" s="135">
        <f>Settings!$E$157/POWER(1+(Settings!$B$162/100),F17-2024)</f>
        <v>18302833.187063191</v>
      </c>
      <c r="G25" s="135">
        <f>Settings!$E$157/POWER(1+(Settings!$B$162/100),G17-2024)</f>
        <v>17769740.958313778</v>
      </c>
      <c r="H25" s="135">
        <f>Settings!$E$157/POWER(1+(Settings!$B$162/100),H17-2024)</f>
        <v>17252175.687683281</v>
      </c>
      <c r="I25" s="135">
        <f>Settings!$E$157/POWER(1+(Settings!$B$162/100),I17-2024)</f>
        <v>16749685.133673089</v>
      </c>
      <c r="J25" s="135">
        <f>Settings!$E$157/POWER(1+(Settings!$B$162/100),J17-2024)</f>
        <v>16261830.226867074</v>
      </c>
      <c r="K25" s="135">
        <f>Settings!$E$157/POWER(1+(Settings!$B$162/100),K17-2024)</f>
        <v>15788184.686278716</v>
      </c>
      <c r="L25" s="135">
        <f>Settings!$E$157/POWER(1+(Settings!$B$162/100),L17-2024)</f>
        <v>15328334.646872539</v>
      </c>
      <c r="M25" s="135">
        <f>Settings!$E$157/POWER(1+(Settings!$B$162/100),M17-2024)</f>
        <v>14881878.297934504</v>
      </c>
      <c r="N25" s="135">
        <f>Settings!$E$157/POWER(1+(Settings!$B$162/100),N17-2024)</f>
        <v>14448425.531975245</v>
      </c>
      <c r="O25" s="135">
        <f>Settings!$E$157/POWER(1+(Settings!$B$162/100),O17-2024)</f>
        <v>14027597.603859464</v>
      </c>
      <c r="P25" s="135">
        <f>Settings!$E$157/POWER(1+(Settings!$B$162/100),P17-2024)</f>
        <v>13619026.799863558</v>
      </c>
      <c r="Q25" s="135">
        <f>Settings!$E$157/POWER(1+(Settings!$B$162/100),Q17-2024)</f>
        <v>13222356.116372384</v>
      </c>
      <c r="R25" s="135">
        <f>Settings!$E$157/POWER(1+(Settings!$B$162/100),R17-2024)</f>
        <v>12837238.947934354</v>
      </c>
      <c r="S25" s="135">
        <f>Settings!$E$157/POWER(1+(Settings!$B$162/100),S17-2024)</f>
        <v>12463338.784402287</v>
      </c>
      <c r="T25" s="135">
        <f>Settings!$E$157/POWER(1+(Settings!$B$162/100),T17-2024)</f>
        <v>12100328.916895425</v>
      </c>
      <c r="U25" s="135">
        <f>Settings!$E$157/POWER(1+(Settings!$B$162/100),U17-2024)</f>
        <v>11747892.152325654</v>
      </c>
      <c r="V25" s="135">
        <f>Settings!$E$157/POWER(1+(Settings!$B$162/100),V17-2024)</f>
        <v>11405720.536238501</v>
      </c>
      <c r="X25" s="132">
        <f t="shared" si="1"/>
        <v>306475982.12538344</v>
      </c>
    </row>
    <row r="26" spans="1:24" s="13" customFormat="1" x14ac:dyDescent="0.3">
      <c r="A26" s="138" t="s">
        <v>168</v>
      </c>
      <c r="B26" s="134" t="s">
        <v>179</v>
      </c>
      <c r="C26" s="135">
        <f>Settings!E158</f>
        <v>1500</v>
      </c>
      <c r="D26" s="135">
        <f>Settings!$E$158/POWER(1+(Settings!$B$162/100),D17-2024)</f>
        <v>1456.3106796116504</v>
      </c>
      <c r="E26" s="135">
        <f>Settings!$E$158/POWER(1+(Settings!$B$162/100),E17-2024)</f>
        <v>1413.8938637006315</v>
      </c>
      <c r="F26" s="135">
        <f>Settings!$E$158/POWER(1+(Settings!$B$162/100),F17-2024)</f>
        <v>1372.7124890297393</v>
      </c>
      <c r="G26" s="135">
        <f>Settings!$E$158/POWER(1+(Settings!$B$162/100),G17-2024)</f>
        <v>1332.7305718735336</v>
      </c>
      <c r="H26" s="135">
        <f>Settings!$E$158/POWER(1+(Settings!$B$162/100),H17-2024)</f>
        <v>1293.9131765762461</v>
      </c>
      <c r="I26" s="135">
        <f>Settings!$E$158/POWER(1+(Settings!$B$162/100),I17-2024)</f>
        <v>1256.2263850254817</v>
      </c>
      <c r="J26" s="135">
        <f>Settings!$E$158/POWER(1+(Settings!$B$162/100),J17-2024)</f>
        <v>1219.6372670150306</v>
      </c>
      <c r="K26" s="135">
        <f>Settings!$E$158/POWER(1+(Settings!$B$162/100),K17-2024)</f>
        <v>1184.1138514709037</v>
      </c>
      <c r="L26" s="135">
        <f>Settings!$E$158/POWER(1+(Settings!$B$162/100),L17-2024)</f>
        <v>1149.6250985154404</v>
      </c>
      <c r="M26" s="135">
        <f>Settings!$E$158/POWER(1+(Settings!$B$162/100),M17-2024)</f>
        <v>1116.1408723450877</v>
      </c>
      <c r="N26" s="135">
        <f>Settings!$E$158/POWER(1+(Settings!$B$162/100),N17-2024)</f>
        <v>1083.6319148981434</v>
      </c>
      <c r="O26" s="135">
        <f>Settings!$E$158/POWER(1+(Settings!$B$162/100),O17-2024)</f>
        <v>1052.0698202894598</v>
      </c>
      <c r="P26" s="135">
        <f>Settings!$E$158/POWER(1+(Settings!$B$162/100),P17-2024)</f>
        <v>1021.4270099897668</v>
      </c>
      <c r="Q26" s="135">
        <f>Settings!$E$158/POWER(1+(Settings!$B$162/100),Q17-2024)</f>
        <v>991.67670872792883</v>
      </c>
      <c r="R26" s="135">
        <f>Settings!$E$158/POWER(1+(Settings!$B$162/100),R17-2024)</f>
        <v>962.79292109507651</v>
      </c>
      <c r="S26" s="135">
        <f>Settings!$E$158/POWER(1+(Settings!$B$162/100),S17-2024)</f>
        <v>934.75040883017152</v>
      </c>
      <c r="T26" s="135">
        <f>Settings!$E$158/POWER(1+(Settings!$B$162/100),T17-2024)</f>
        <v>907.52466876715687</v>
      </c>
      <c r="U26" s="135">
        <f>Settings!$E$158/POWER(1+(Settings!$B$162/100),U17-2024)</f>
        <v>881.0919114244241</v>
      </c>
      <c r="V26" s="135">
        <f>Settings!$E$158/POWER(1+(Settings!$B$162/100),V17-2024)</f>
        <v>855.42904021788752</v>
      </c>
      <c r="X26" s="132">
        <f t="shared" si="1"/>
        <v>22985.698659403759</v>
      </c>
    </row>
    <row r="27" spans="1:24" s="13" customFormat="1" x14ac:dyDescent="0.3">
      <c r="A27" s="138" t="s">
        <v>169</v>
      </c>
      <c r="B27" s="134" t="s">
        <v>179</v>
      </c>
      <c r="C27" s="135">
        <f>Settings!E159</f>
        <v>500000</v>
      </c>
      <c r="D27" s="135">
        <f>Settings!$E$159/POWER(1+(Settings!$B$162/100),D17-2024)</f>
        <v>485436.89320388349</v>
      </c>
      <c r="E27" s="135">
        <f>Settings!$E$159/POWER(1+(Settings!$B$162/100),E17-2024)</f>
        <v>471297.95456687722</v>
      </c>
      <c r="F27" s="135">
        <f>Settings!$E$159/POWER(1+(Settings!$B$162/100),F17-2024)</f>
        <v>457570.8296765798</v>
      </c>
      <c r="G27" s="135">
        <f>Settings!$E$159/POWER(1+(Settings!$B$162/100),G17-2024)</f>
        <v>444243.52395784447</v>
      </c>
      <c r="H27" s="135">
        <f>Settings!$E$159/POWER(1+(Settings!$B$162/100),H17-2024)</f>
        <v>431304.39219208207</v>
      </c>
      <c r="I27" s="135">
        <f>Settings!$E$159/POWER(1+(Settings!$B$162/100),I17-2024)</f>
        <v>418742.12834182719</v>
      </c>
      <c r="J27" s="135">
        <f>Settings!$E$159/POWER(1+(Settings!$B$162/100),J17-2024)</f>
        <v>406545.75567167689</v>
      </c>
      <c r="K27" s="135">
        <f>Settings!$E$159/POWER(1+(Settings!$B$162/100),K17-2024)</f>
        <v>394704.61715696787</v>
      </c>
      <c r="L27" s="135">
        <f>Settings!$E$159/POWER(1+(Settings!$B$162/100),L17-2024)</f>
        <v>383208.36617181345</v>
      </c>
      <c r="M27" s="135">
        <f>Settings!$E$159/POWER(1+(Settings!$B$162/100),M17-2024)</f>
        <v>372046.95744836261</v>
      </c>
      <c r="N27" s="135">
        <f>Settings!$E$159/POWER(1+(Settings!$B$162/100),N17-2024)</f>
        <v>361210.63829938113</v>
      </c>
      <c r="O27" s="135">
        <f>Settings!$E$159/POWER(1+(Settings!$B$162/100),O17-2024)</f>
        <v>350689.94009648659</v>
      </c>
      <c r="P27" s="135">
        <f>Settings!$E$159/POWER(1+(Settings!$B$162/100),P17-2024)</f>
        <v>340475.66999658896</v>
      </c>
      <c r="Q27" s="135">
        <f>Settings!$E$159/POWER(1+(Settings!$B$162/100),Q17-2024)</f>
        <v>330558.9029093096</v>
      </c>
      <c r="R27" s="135">
        <f>Settings!$E$159/POWER(1+(Settings!$B$162/100),R17-2024)</f>
        <v>320930.97369835887</v>
      </c>
      <c r="S27" s="135">
        <f>Settings!$E$159/POWER(1+(Settings!$B$162/100),S17-2024)</f>
        <v>311583.46961005719</v>
      </c>
      <c r="T27" s="135">
        <f>Settings!$E$159/POWER(1+(Settings!$B$162/100),T17-2024)</f>
        <v>302508.22292238561</v>
      </c>
      <c r="U27" s="135">
        <f>Settings!$E$159/POWER(1+(Settings!$B$162/100),U17-2024)</f>
        <v>293697.30380814138</v>
      </c>
      <c r="V27" s="135">
        <f>Settings!$E$159/POWER(1+(Settings!$B$162/100),V17-2024)</f>
        <v>285143.0134059625</v>
      </c>
      <c r="X27" s="132">
        <f t="shared" si="1"/>
        <v>7661899.5531345867</v>
      </c>
    </row>
    <row r="28" spans="1:24" s="13" customFormat="1" x14ac:dyDescent="0.3">
      <c r="A28" s="138" t="s">
        <v>170</v>
      </c>
      <c r="B28" s="134" t="s">
        <v>179</v>
      </c>
      <c r="C28" s="135">
        <f>Settings!E160</f>
        <v>100000</v>
      </c>
      <c r="D28" s="135">
        <f>Settings!$E$160/POWER(1+(Settings!$B$162/100),D17-2024)</f>
        <v>97087.378640776689</v>
      </c>
      <c r="E28" s="135">
        <f>Settings!$E$160/POWER(1+(Settings!$B$162/100),E17-2024)</f>
        <v>94259.590913375447</v>
      </c>
      <c r="F28" s="135">
        <f>Settings!$E$160/POWER(1+(Settings!$B$162/100),F17-2024)</f>
        <v>91514.165935315963</v>
      </c>
      <c r="G28" s="135">
        <f>Settings!$E$160/POWER(1+(Settings!$B$162/100),G17-2024)</f>
        <v>88848.704791568904</v>
      </c>
      <c r="H28" s="135">
        <f>Settings!$E$160/POWER(1+(Settings!$B$162/100),H17-2024)</f>
        <v>86260.878438416403</v>
      </c>
      <c r="I28" s="135">
        <f>Settings!$E$160/POWER(1+(Settings!$B$162/100),I17-2024)</f>
        <v>83748.425668365438</v>
      </c>
      <c r="J28" s="135">
        <f>Settings!$E$160/POWER(1+(Settings!$B$162/100),J17-2024)</f>
        <v>81309.151134335378</v>
      </c>
      <c r="K28" s="135">
        <f>Settings!$E$160/POWER(1+(Settings!$B$162/100),K17-2024)</f>
        <v>78940.923431393574</v>
      </c>
      <c r="L28" s="135">
        <f>Settings!$E$160/POWER(1+(Settings!$B$162/100),L17-2024)</f>
        <v>76641.673234362694</v>
      </c>
      <c r="M28" s="135">
        <f>Settings!$E$160/POWER(1+(Settings!$B$162/100),M17-2024)</f>
        <v>74409.391489672518</v>
      </c>
      <c r="N28" s="135">
        <f>Settings!$E$160/POWER(1+(Settings!$B$162/100),N17-2024)</f>
        <v>72242.127659876234</v>
      </c>
      <c r="O28" s="135">
        <f>Settings!$E$160/POWER(1+(Settings!$B$162/100),O17-2024)</f>
        <v>70137.988019297321</v>
      </c>
      <c r="P28" s="135">
        <f>Settings!$E$160/POWER(1+(Settings!$B$162/100),P17-2024)</f>
        <v>68095.133999317797</v>
      </c>
      <c r="Q28" s="135">
        <f>Settings!$E$160/POWER(1+(Settings!$B$162/100),Q17-2024)</f>
        <v>66111.780581861924</v>
      </c>
      <c r="R28" s="135">
        <f>Settings!$E$160/POWER(1+(Settings!$B$162/100),R17-2024)</f>
        <v>64186.194739671766</v>
      </c>
      <c r="S28" s="135">
        <f>Settings!$E$160/POWER(1+(Settings!$B$162/100),S17-2024)</f>
        <v>62316.693922011436</v>
      </c>
      <c r="T28" s="135">
        <f>Settings!$E$160/POWER(1+(Settings!$B$162/100),T17-2024)</f>
        <v>60501.644584477122</v>
      </c>
      <c r="U28" s="135">
        <f>Settings!$E$160/POWER(1+(Settings!$B$162/100),U17-2024)</f>
        <v>58739.460761628274</v>
      </c>
      <c r="V28" s="135">
        <f>Settings!$E$160/POWER(1+(Settings!$B$162/100),V17-2024)</f>
        <v>57028.602681192504</v>
      </c>
      <c r="X28" s="132">
        <f t="shared" si="1"/>
        <v>1532379.9106269174</v>
      </c>
    </row>
    <row r="29" spans="1:24" s="13" customFormat="1" x14ac:dyDescent="0.3">
      <c r="A29" s="138" t="s">
        <v>171</v>
      </c>
      <c r="B29" s="134" t="s">
        <v>179</v>
      </c>
      <c r="C29" s="135">
        <f>Settings!E161</f>
        <v>2000000</v>
      </c>
      <c r="D29" s="135">
        <f>Settings!$E$161/POWER(1+(Settings!$B$162/100),D17-2024)</f>
        <v>1941747.572815534</v>
      </c>
      <c r="E29" s="135">
        <f>Settings!$E$161/POWER(1+(Settings!$B$162/100),E17-2024)</f>
        <v>1885191.8182675089</v>
      </c>
      <c r="F29" s="135">
        <f>Settings!$E$161/POWER(1+(Settings!$B$162/100),F17-2024)</f>
        <v>1830283.3187063192</v>
      </c>
      <c r="G29" s="135">
        <f>Settings!$E$161/POWER(1+(Settings!$B$162/100),G17-2024)</f>
        <v>1776974.0958313779</v>
      </c>
      <c r="H29" s="135">
        <f>Settings!$E$161/POWER(1+(Settings!$B$162/100),H17-2024)</f>
        <v>1725217.5687683283</v>
      </c>
      <c r="I29" s="135">
        <f>Settings!$E$161/POWER(1+(Settings!$B$162/100),I17-2024)</f>
        <v>1674968.5133673088</v>
      </c>
      <c r="J29" s="135">
        <f>Settings!$E$161/POWER(1+(Settings!$B$162/100),J17-2024)</f>
        <v>1626183.0226867076</v>
      </c>
      <c r="K29" s="135">
        <f>Settings!$E$161/POWER(1+(Settings!$B$162/100),K17-2024)</f>
        <v>1578818.4686278715</v>
      </c>
      <c r="L29" s="135">
        <f>Settings!$E$161/POWER(1+(Settings!$B$162/100),L17-2024)</f>
        <v>1532833.4646872538</v>
      </c>
      <c r="M29" s="135">
        <f>Settings!$E$161/POWER(1+(Settings!$B$162/100),M17-2024)</f>
        <v>1488187.8297934504</v>
      </c>
      <c r="N29" s="135">
        <f>Settings!$E$161/POWER(1+(Settings!$B$162/100),N17-2024)</f>
        <v>1444842.5531975245</v>
      </c>
      <c r="O29" s="135">
        <f>Settings!$E$161/POWER(1+(Settings!$B$162/100),O17-2024)</f>
        <v>1402759.7603859464</v>
      </c>
      <c r="P29" s="135">
        <f>Settings!$E$161/POWER(1+(Settings!$B$162/100),P17-2024)</f>
        <v>1361902.6799863558</v>
      </c>
      <c r="Q29" s="135">
        <f>Settings!$E$161/POWER(1+(Settings!$B$162/100),Q17-2024)</f>
        <v>1322235.6116372384</v>
      </c>
      <c r="R29" s="135">
        <f>Settings!$E$161/POWER(1+(Settings!$B$162/100),R17-2024)</f>
        <v>1283723.8947934355</v>
      </c>
      <c r="S29" s="135">
        <f>Settings!$E$161/POWER(1+(Settings!$B$162/100),S17-2024)</f>
        <v>1246333.8784402288</v>
      </c>
      <c r="T29" s="135">
        <f>Settings!$E$161/POWER(1+(Settings!$B$162/100),T17-2024)</f>
        <v>1210032.8916895424</v>
      </c>
      <c r="U29" s="135">
        <f>Settings!$E$161/POWER(1+(Settings!$B$162/100),U17-2024)</f>
        <v>1174789.2152325655</v>
      </c>
      <c r="V29" s="135">
        <f>Settings!$E$161/POWER(1+(Settings!$B$162/100),V17-2024)</f>
        <v>1140572.05362385</v>
      </c>
      <c r="X29" s="132">
        <f t="shared" si="1"/>
        <v>30647598.212538347</v>
      </c>
    </row>
    <row r="31" spans="1:24" x14ac:dyDescent="0.3">
      <c r="W31" s="133" t="s">
        <v>100</v>
      </c>
      <c r="X31" s="132">
        <f>SUM(X18:X29)</f>
        <v>478608345.50034267</v>
      </c>
    </row>
    <row r="32" spans="1:24" x14ac:dyDescent="0.3">
      <c r="W32" s="133" t="s">
        <v>193</v>
      </c>
      <c r="X32" s="140">
        <f>X31/(60*24*364.25*Settings!B163)</f>
        <v>45.623460068285546</v>
      </c>
    </row>
    <row r="33" spans="23:24" x14ac:dyDescent="0.3">
      <c r="W33" s="133" t="s">
        <v>194</v>
      </c>
      <c r="X33" s="140">
        <f>X32+(X32*Settings!$D$127)</f>
        <v>45.623460068285546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33700-C910-465F-9A08-EFEB3D0FAB3D}">
  <sheetPr>
    <tabColor theme="5"/>
  </sheetPr>
  <dimension ref="A1:V224"/>
  <sheetViews>
    <sheetView zoomScaleNormal="100" workbookViewId="0">
      <selection activeCell="AI45" sqref="AI45"/>
    </sheetView>
  </sheetViews>
  <sheetFormatPr defaultRowHeight="14.4" x14ac:dyDescent="0.3"/>
  <cols>
    <col min="1" max="1" width="8.88671875" style="38"/>
    <col min="2" max="2" width="57.21875" style="38" customWidth="1"/>
    <col min="3" max="3" width="16.5546875" style="22" bestFit="1" customWidth="1"/>
    <col min="4" max="12" width="16.77734375" style="22" bestFit="1" customWidth="1"/>
    <col min="13" max="13" width="16.5546875" style="22" bestFit="1" customWidth="1"/>
    <col min="14" max="22" width="16.77734375" style="22" bestFit="1" customWidth="1"/>
    <col min="23" max="16384" width="8.88671875" style="38"/>
  </cols>
  <sheetData>
    <row r="1" spans="1:22" x14ac:dyDescent="0.3">
      <c r="A1" s="276">
        <v>0.2</v>
      </c>
      <c r="B1" s="38" t="s">
        <v>220</v>
      </c>
      <c r="L1" s="23"/>
      <c r="M1" s="23"/>
    </row>
    <row r="2" spans="1:22" x14ac:dyDescent="0.3">
      <c r="A2" s="277"/>
      <c r="B2" s="83" t="s">
        <v>98</v>
      </c>
      <c r="C2" s="83">
        <v>2021</v>
      </c>
      <c r="D2" s="84">
        <v>2022</v>
      </c>
      <c r="E2" s="83">
        <v>2023</v>
      </c>
      <c r="F2" s="84">
        <v>2024</v>
      </c>
      <c r="G2" s="83">
        <v>2025</v>
      </c>
      <c r="H2" s="84">
        <v>2026</v>
      </c>
      <c r="I2" s="83">
        <v>2027</v>
      </c>
      <c r="J2" s="84">
        <v>2028</v>
      </c>
      <c r="K2" s="83">
        <v>2029</v>
      </c>
      <c r="L2" s="84">
        <v>2030</v>
      </c>
      <c r="M2" s="83">
        <v>2031</v>
      </c>
      <c r="N2" s="84">
        <v>2032</v>
      </c>
      <c r="O2" s="83">
        <v>2033</v>
      </c>
      <c r="P2" s="84">
        <v>2034</v>
      </c>
      <c r="Q2" s="83">
        <v>2035</v>
      </c>
      <c r="R2" s="84">
        <v>2036</v>
      </c>
      <c r="S2" s="83">
        <v>2037</v>
      </c>
      <c r="T2" s="84">
        <v>2038</v>
      </c>
      <c r="U2" s="83">
        <v>2039</v>
      </c>
      <c r="V2" s="84">
        <v>2040</v>
      </c>
    </row>
    <row r="3" spans="1:22" x14ac:dyDescent="0.3">
      <c r="A3" s="277"/>
      <c r="B3" s="36" t="str">
        <f>DTE_demand_forecast!B62</f>
        <v>Human Space Flight</v>
      </c>
      <c r="C3" s="86">
        <f ca="1">IFERROR(DTE_demand_forecast!C62*Settings!$K$135,"-")</f>
        <v>4632083.7404457582</v>
      </c>
      <c r="D3" s="86">
        <f ca="1">IFERROR(DTE_demand_forecast!D62*Settings!$K$135,"-")</f>
        <v>4102438.9939166815</v>
      </c>
      <c r="E3" s="86">
        <f ca="1">IFERROR(DTE_demand_forecast!E62*Settings!$K$135,"-")</f>
        <v>3544680.1277167387</v>
      </c>
      <c r="F3" s="86">
        <f ca="1">IFERROR(DTE_demand_forecast!F62*Settings!$K$135,"-")</f>
        <v>2983534.5391318756</v>
      </c>
      <c r="G3" s="86">
        <f ca="1">IFERROR(DTE_demand_forecast!G62*Settings!$K$135,"-")</f>
        <v>2391306.5955122253</v>
      </c>
      <c r="H3" s="86">
        <f ca="1">IFERROR(DTE_demand_forecast!H62*Settings!$K$135,"-")</f>
        <v>1776250.9566112361</v>
      </c>
      <c r="I3" s="86">
        <f ca="1">IFERROR(DTE_demand_forecast!I62*Settings!$K$135,"-")</f>
        <v>1137691.4057951018</v>
      </c>
      <c r="J3" s="86">
        <f ca="1">IFERROR(DTE_demand_forecast!J62*Settings!$K$135,"-")</f>
        <v>474933.80884277925</v>
      </c>
      <c r="K3" s="86">
        <f ca="1">IFERROR(DTE_demand_forecast!K62*Settings!$K$135,"-")</f>
        <v>-212734.33227085703</v>
      </c>
      <c r="L3" s="86">
        <f ca="1">IFERROR(DTE_demand_forecast!L62*Settings!$K$135,"-")</f>
        <v>-926044.33627347532</v>
      </c>
      <c r="M3" s="86">
        <f ca="1">IFERROR(DTE_demand_forecast!M62*Settings!$K$135,"-")</f>
        <v>1981161.3000637742</v>
      </c>
      <c r="N3" s="86">
        <f ca="1">IFERROR(DTE_demand_forecast!N62*Settings!$K$135,"-")</f>
        <v>1919317.3227167479</v>
      </c>
      <c r="O3" s="86">
        <f ca="1">IFERROR(DTE_demand_forecast!O62*Settings!$K$135,"-")</f>
        <v>1856236.4658227793</v>
      </c>
      <c r="P3" s="86">
        <f ca="1">IFERROR(DTE_demand_forecast!P62*Settings!$K$135,"-")</f>
        <v>1791893.9917909328</v>
      </c>
      <c r="Q3" s="86">
        <f ca="1">IFERROR(DTE_demand_forecast!Q62*Settings!$K$135,"-")</f>
        <v>1726264.6682784483</v>
      </c>
      <c r="R3" s="86">
        <f ca="1">IFERROR(DTE_demand_forecast!R62*Settings!$K$135,"-")</f>
        <v>1659322.758295716</v>
      </c>
      <c r="S3" s="86">
        <f ca="1">IFERROR(DTE_demand_forecast!S62*Settings!$K$135,"-")</f>
        <v>1591042.0101133271</v>
      </c>
      <c r="T3" s="86">
        <f ca="1">IFERROR(DTE_demand_forecast!T62*Settings!$K$135,"-")</f>
        <v>1521395.6469672909</v>
      </c>
      <c r="U3" s="86">
        <f ca="1">IFERROR(DTE_demand_forecast!U62*Settings!$K$135,"-")</f>
        <v>1450356.3565583348</v>
      </c>
      <c r="V3" s="86">
        <f ca="1">IFERROR(DTE_demand_forecast!V62*Settings!$K$135,"-")</f>
        <v>1377896.2803411987</v>
      </c>
    </row>
    <row r="4" spans="1:22" x14ac:dyDescent="0.3">
      <c r="A4" s="277"/>
      <c r="B4" s="36" t="str">
        <f>DTE_demand_forecast!B63</f>
        <v>Near Earth Robotic - LEO Science</v>
      </c>
      <c r="C4" s="86">
        <f ca="1">IFERROR(DTE_demand_forecast!C63*Settings!$K$135,"-")</f>
        <v>7506164.2296555089</v>
      </c>
      <c r="D4" s="86">
        <f ca="1">IFERROR(DTE_demand_forecast!D63*Settings!$K$135,"-")</f>
        <v>6363474.2339325994</v>
      </c>
      <c r="E4" s="86">
        <f ca="1">IFERROR(DTE_demand_forecast!E63*Settings!$K$135,"-")</f>
        <v>5794419.0290950099</v>
      </c>
      <c r="F4" s="86">
        <f ca="1">IFERROR(DTE_demand_forecast!F63*Settings!$K$135,"-")</f>
        <v>5214347.6920693116</v>
      </c>
      <c r="G4" s="86">
        <f ca="1">IFERROR(DTE_demand_forecast!G63*Settings!$K$135,"-")</f>
        <v>6432873.3065716811</v>
      </c>
      <c r="H4" s="86">
        <f ca="1">IFERROR(DTE_demand_forecast!H63*Settings!$K$135,"-")</f>
        <v>6703996.5691774599</v>
      </c>
      <c r="I4" s="86">
        <f ca="1">IFERROR(DTE_demand_forecast!I63*Settings!$K$135,"-")</f>
        <v>7037646.7798008528</v>
      </c>
      <c r="J4" s="86">
        <f ca="1">IFERROR(DTE_demand_forecast!J63*Settings!$K$135,"-")</f>
        <v>8167321.9431567928</v>
      </c>
      <c r="K4" s="86">
        <f ca="1">IFERROR(DTE_demand_forecast!K63*Settings!$K$135,"-")</f>
        <v>8907079.9301756974</v>
      </c>
      <c r="L4" s="86">
        <f ca="1">IFERROR(DTE_demand_forecast!L63*Settings!$K$135,"-")</f>
        <v>9673170.5868242662</v>
      </c>
      <c r="M4" s="86">
        <f ca="1">IFERROR(DTE_demand_forecast!M63*Settings!$K$135,"-")</f>
        <v>9866170.0522522386</v>
      </c>
      <c r="N4" s="86">
        <f ca="1">IFERROR(DTE_demand_forecast!N63*Settings!$K$135,"-")</f>
        <v>10063029.506988768</v>
      </c>
      <c r="O4" s="86">
        <f ca="1">IFERROR(DTE_demand_forecast!O63*Settings!$K$135,"-")</f>
        <v>10263826.150820032</v>
      </c>
      <c r="P4" s="86">
        <f ca="1">IFERROR(DTE_demand_forecast!P63*Settings!$K$135,"-")</f>
        <v>10468638.727527915</v>
      </c>
      <c r="Q4" s="86">
        <f ca="1">IFERROR(DTE_demand_forecast!Q63*Settings!$K$135,"-")</f>
        <v>10677547.555769959</v>
      </c>
      <c r="R4" s="86">
        <f ca="1">IFERROR(DTE_demand_forecast!R63*Settings!$K$135,"-")</f>
        <v>10890634.560576841</v>
      </c>
      <c r="S4" s="86">
        <f ca="1">IFERROR(DTE_demand_forecast!S63*Settings!$K$135,"-")</f>
        <v>11107983.305479867</v>
      </c>
      <c r="T4" s="86">
        <f ca="1">IFERROR(DTE_demand_forecast!T63*Settings!$K$135,"-")</f>
        <v>11329679.025280952</v>
      </c>
      <c r="U4" s="86">
        <f ca="1">IFERROR(DTE_demand_forecast!U63*Settings!$K$135,"-")</f>
        <v>11555808.659478055</v>
      </c>
      <c r="V4" s="86">
        <f ca="1">IFERROR(DTE_demand_forecast!V63*Settings!$K$135,"-")</f>
        <v>11786460.886359101</v>
      </c>
    </row>
    <row r="5" spans="1:22" x14ac:dyDescent="0.3">
      <c r="A5" s="277"/>
      <c r="B5" s="36" t="str">
        <f>DTE_demand_forecast!B64</f>
        <v>Near Earth Robotic - GEO and Near Earth</v>
      </c>
      <c r="C5" s="86">
        <f ca="1">IFERROR(DTE_demand_forecast!C64*Settings!$K$135,"-")</f>
        <v>106068.06760326099</v>
      </c>
      <c r="D5" s="86">
        <f ca="1">IFERROR(DTE_demand_forecast!D64*Settings!$K$135,"-")</f>
        <v>99653.781376314</v>
      </c>
      <c r="E5" s="86">
        <f ca="1">IFERROR(DTE_demand_forecast!E64*Settings!$K$135,"-")</f>
        <v>109386.69442127021</v>
      </c>
      <c r="F5" s="86">
        <f ca="1">IFERROR(DTE_demand_forecast!F64*Settings!$K$135,"-")</f>
        <v>103591.9616898388</v>
      </c>
      <c r="G5" s="86">
        <f ca="1">IFERROR(DTE_demand_forecast!G64*Settings!$K$135,"-")</f>
        <v>97547.001863186495</v>
      </c>
      <c r="H5" s="86">
        <f ca="1">IFERROR(DTE_demand_forecast!H64*Settings!$K$135,"-")</f>
        <v>91244.12375059702</v>
      </c>
      <c r="I5" s="86">
        <f ca="1">IFERROR(DTE_demand_forecast!I64*Settings!$K$135,"-")</f>
        <v>84675.428604563553</v>
      </c>
      <c r="J5" s="86">
        <f ca="1">IFERROR(DTE_demand_forecast!J64*Settings!$K$135,"-")</f>
        <v>77832.804894993373</v>
      </c>
      <c r="K5" s="86">
        <f ca="1">IFERROR(DTE_demand_forecast!K64*Settings!$K$135,"-")</f>
        <v>70707.922957403411</v>
      </c>
      <c r="L5" s="86">
        <f ca="1">IFERROR(DTE_demand_forecast!L64*Settings!$K$135,"-")</f>
        <v>63292.229512156722</v>
      </c>
      <c r="M5" s="86">
        <f ca="1">IFERROR(DTE_demand_forecast!M64*Settings!$K$135,"-")</f>
        <v>63292.229512156722</v>
      </c>
      <c r="N5" s="86">
        <f ca="1">IFERROR(DTE_demand_forecast!N64*Settings!$K$135,"-")</f>
        <v>63292.229512156722</v>
      </c>
      <c r="O5" s="86">
        <f ca="1">IFERROR(DTE_demand_forecast!O64*Settings!$K$135,"-")</f>
        <v>63292.229512156722</v>
      </c>
      <c r="P5" s="86">
        <f ca="1">IFERROR(DTE_demand_forecast!P64*Settings!$K$135,"-")</f>
        <v>63292.229512156722</v>
      </c>
      <c r="Q5" s="86">
        <f ca="1">IFERROR(DTE_demand_forecast!Q64*Settings!$K$135,"-")</f>
        <v>63292.229512156722</v>
      </c>
      <c r="R5" s="86">
        <f ca="1">IFERROR(DTE_demand_forecast!R64*Settings!$K$135,"-")</f>
        <v>63292.229512156722</v>
      </c>
      <c r="S5" s="86">
        <f ca="1">IFERROR(DTE_demand_forecast!S64*Settings!$K$135,"-")</f>
        <v>63292.229512156722</v>
      </c>
      <c r="T5" s="86">
        <f ca="1">IFERROR(DTE_demand_forecast!T64*Settings!$K$135,"-")</f>
        <v>63292.229512156722</v>
      </c>
      <c r="U5" s="86">
        <f ca="1">IFERROR(DTE_demand_forecast!U64*Settings!$K$135,"-")</f>
        <v>63292.229512156722</v>
      </c>
      <c r="V5" s="86">
        <f ca="1">IFERROR(DTE_demand_forecast!V64*Settings!$K$135,"-")</f>
        <v>63292.229512156722</v>
      </c>
    </row>
    <row r="6" spans="1:22" x14ac:dyDescent="0.3">
      <c r="A6" s="277"/>
      <c r="B6" s="36" t="str">
        <f>DTE_demand_forecast!B65</f>
        <v>Deep Space Robotic</v>
      </c>
      <c r="C6" s="86">
        <f ca="1">IFERROR(DTE_demand_forecast!C65*Settings!$K$135,"-")</f>
        <v>0</v>
      </c>
      <c r="D6" s="86">
        <f ca="1">IFERROR(DTE_demand_forecast!D65*Settings!$K$135,"-")</f>
        <v>0</v>
      </c>
      <c r="E6" s="86">
        <f ca="1">IFERROR(DTE_demand_forecast!E65*Settings!$K$135,"-")</f>
        <v>0</v>
      </c>
      <c r="F6" s="86">
        <f ca="1">IFERROR(DTE_demand_forecast!F65*Settings!$K$135,"-")</f>
        <v>0</v>
      </c>
      <c r="G6" s="86">
        <f ca="1">IFERROR(DTE_demand_forecast!G65*Settings!$K$135,"-")</f>
        <v>0</v>
      </c>
      <c r="H6" s="86">
        <f ca="1">IFERROR(DTE_demand_forecast!H65*Settings!$K$135,"-")</f>
        <v>0</v>
      </c>
      <c r="I6" s="86">
        <f ca="1">IFERROR(DTE_demand_forecast!I65*Settings!$K$135,"-")</f>
        <v>0</v>
      </c>
      <c r="J6" s="86">
        <f ca="1">IFERROR(DTE_demand_forecast!J65*Settings!$K$135,"-")</f>
        <v>0</v>
      </c>
      <c r="K6" s="86">
        <f ca="1">IFERROR(DTE_demand_forecast!K65*Settings!$K$135,"-")</f>
        <v>0</v>
      </c>
      <c r="L6" s="86">
        <f ca="1">IFERROR(DTE_demand_forecast!L65*Settings!$K$135,"-")</f>
        <v>0</v>
      </c>
      <c r="M6" s="86">
        <f ca="1">IFERROR(DTE_demand_forecast!M65*Settings!$K$135,"-")</f>
        <v>0</v>
      </c>
      <c r="N6" s="86">
        <f ca="1">IFERROR(DTE_demand_forecast!N65*Settings!$K$135,"-")</f>
        <v>0</v>
      </c>
      <c r="O6" s="86">
        <f ca="1">IFERROR(DTE_demand_forecast!O65*Settings!$K$135,"-")</f>
        <v>0</v>
      </c>
      <c r="P6" s="86">
        <f ca="1">IFERROR(DTE_demand_forecast!P65*Settings!$K$135,"-")</f>
        <v>0</v>
      </c>
      <c r="Q6" s="86">
        <f ca="1">IFERROR(DTE_demand_forecast!Q65*Settings!$K$135,"-")</f>
        <v>0</v>
      </c>
      <c r="R6" s="86">
        <f ca="1">IFERROR(DTE_demand_forecast!R65*Settings!$K$135,"-")</f>
        <v>0</v>
      </c>
      <c r="S6" s="86">
        <f ca="1">IFERROR(DTE_demand_forecast!S65*Settings!$K$135,"-")</f>
        <v>0</v>
      </c>
      <c r="T6" s="86">
        <f ca="1">IFERROR(DTE_demand_forecast!T65*Settings!$K$135,"-")</f>
        <v>0</v>
      </c>
      <c r="U6" s="86">
        <f ca="1">IFERROR(DTE_demand_forecast!U65*Settings!$K$135,"-")</f>
        <v>0</v>
      </c>
      <c r="V6" s="86">
        <f ca="1">IFERROR(DTE_demand_forecast!V65*Settings!$K$135,"-")</f>
        <v>0</v>
      </c>
    </row>
    <row r="7" spans="1:22" x14ac:dyDescent="0.3">
      <c r="A7" s="277"/>
      <c r="B7" s="36" t="str">
        <f>DTE_demand_forecast!B66</f>
        <v>Near Earth Robotic - Low Latency &amp; Complex Needs</v>
      </c>
      <c r="C7" s="86">
        <f ca="1">IFERROR(DTE_demand_forecast!C66*Settings!$K$135,"-")</f>
        <v>0</v>
      </c>
      <c r="D7" s="86">
        <f ca="1">IFERROR(DTE_demand_forecast!D66*Settings!$K$135,"-")</f>
        <v>0</v>
      </c>
      <c r="E7" s="86">
        <f ca="1">IFERROR(DTE_demand_forecast!E66*Settings!$K$135,"-")</f>
        <v>0</v>
      </c>
      <c r="F7" s="86">
        <f ca="1">IFERROR(DTE_demand_forecast!F66*Settings!$K$135,"-")</f>
        <v>0</v>
      </c>
      <c r="G7" s="86">
        <f ca="1">IFERROR(DTE_demand_forecast!G66*Settings!$K$135,"-")</f>
        <v>0</v>
      </c>
      <c r="H7" s="86">
        <f ca="1">IFERROR(DTE_demand_forecast!H66*Settings!$K$135,"-")</f>
        <v>0</v>
      </c>
      <c r="I7" s="86">
        <f ca="1">IFERROR(DTE_demand_forecast!I66*Settings!$K$135,"-")</f>
        <v>0</v>
      </c>
      <c r="J7" s="86">
        <f ca="1">IFERROR(DTE_demand_forecast!J66*Settings!$K$135,"-")</f>
        <v>0</v>
      </c>
      <c r="K7" s="86">
        <f ca="1">IFERROR(DTE_demand_forecast!K66*Settings!$K$135,"-")</f>
        <v>0</v>
      </c>
      <c r="L7" s="86">
        <f ca="1">IFERROR(DTE_demand_forecast!L66*Settings!$K$135,"-")</f>
        <v>0</v>
      </c>
      <c r="M7" s="86">
        <f ca="1">IFERROR(DTE_demand_forecast!M66*Settings!$K$135,"-")</f>
        <v>0</v>
      </c>
      <c r="N7" s="86">
        <f ca="1">IFERROR(DTE_demand_forecast!N66*Settings!$K$135,"-")</f>
        <v>0</v>
      </c>
      <c r="O7" s="86">
        <f ca="1">IFERROR(DTE_demand_forecast!O66*Settings!$K$135,"-")</f>
        <v>0</v>
      </c>
      <c r="P7" s="86">
        <f ca="1">IFERROR(DTE_demand_forecast!P66*Settings!$K$135,"-")</f>
        <v>0</v>
      </c>
      <c r="Q7" s="86">
        <f ca="1">IFERROR(DTE_demand_forecast!Q66*Settings!$K$135,"-")</f>
        <v>0</v>
      </c>
      <c r="R7" s="86">
        <f ca="1">IFERROR(DTE_demand_forecast!R66*Settings!$K$135,"-")</f>
        <v>0</v>
      </c>
      <c r="S7" s="86">
        <f ca="1">IFERROR(DTE_demand_forecast!S66*Settings!$K$135,"-")</f>
        <v>0</v>
      </c>
      <c r="T7" s="86">
        <f ca="1">IFERROR(DTE_demand_forecast!T66*Settings!$K$135,"-")</f>
        <v>0</v>
      </c>
      <c r="U7" s="86">
        <f ca="1">IFERROR(DTE_demand_forecast!U66*Settings!$K$135,"-")</f>
        <v>0</v>
      </c>
      <c r="V7" s="86">
        <f ca="1">IFERROR(DTE_demand_forecast!V66*Settings!$K$135,"-")</f>
        <v>0</v>
      </c>
    </row>
    <row r="8" spans="1:22" x14ac:dyDescent="0.3">
      <c r="A8" s="277"/>
      <c r="B8" s="36" t="str">
        <f>DTE_demand_forecast!B67</f>
        <v>Mission Operations</v>
      </c>
      <c r="C8" s="86">
        <f ca="1">IFERROR(DTE_demand_forecast!C67*Settings!$K$135,"-")</f>
        <v>0</v>
      </c>
      <c r="D8" s="86">
        <f ca="1">IFERROR(DTE_demand_forecast!D67*Settings!$K$135,"-")</f>
        <v>0</v>
      </c>
      <c r="E8" s="86">
        <f ca="1">IFERROR(DTE_demand_forecast!E67*Settings!$K$135,"-")</f>
        <v>0</v>
      </c>
      <c r="F8" s="86">
        <f ca="1">IFERROR(DTE_demand_forecast!F67*Settings!$K$135,"-")</f>
        <v>0</v>
      </c>
      <c r="G8" s="86">
        <f ca="1">IFERROR(DTE_demand_forecast!G67*Settings!$K$135,"-")</f>
        <v>0</v>
      </c>
      <c r="H8" s="86">
        <f ca="1">IFERROR(DTE_demand_forecast!H67*Settings!$K$135,"-")</f>
        <v>0</v>
      </c>
      <c r="I8" s="86">
        <f ca="1">IFERROR(DTE_demand_forecast!I67*Settings!$K$135,"-")</f>
        <v>0</v>
      </c>
      <c r="J8" s="86">
        <f ca="1">IFERROR(DTE_demand_forecast!J67*Settings!$K$135,"-")</f>
        <v>0</v>
      </c>
      <c r="K8" s="86">
        <f ca="1">IFERROR(DTE_demand_forecast!K67*Settings!$K$135,"-")</f>
        <v>0</v>
      </c>
      <c r="L8" s="86">
        <f ca="1">IFERROR(DTE_demand_forecast!L67*Settings!$K$135,"-")</f>
        <v>0</v>
      </c>
      <c r="M8" s="86">
        <f ca="1">IFERROR(DTE_demand_forecast!M67*Settings!$K$135,"-")</f>
        <v>0</v>
      </c>
      <c r="N8" s="86">
        <f ca="1">IFERROR(DTE_demand_forecast!N67*Settings!$K$135,"-")</f>
        <v>0</v>
      </c>
      <c r="O8" s="86">
        <f ca="1">IFERROR(DTE_demand_forecast!O67*Settings!$K$135,"-")</f>
        <v>0</v>
      </c>
      <c r="P8" s="86">
        <f ca="1">IFERROR(DTE_demand_forecast!P67*Settings!$K$135,"-")</f>
        <v>0</v>
      </c>
      <c r="Q8" s="86">
        <f ca="1">IFERROR(DTE_demand_forecast!Q67*Settings!$K$135,"-")</f>
        <v>0</v>
      </c>
      <c r="R8" s="86">
        <f ca="1">IFERROR(DTE_demand_forecast!R67*Settings!$K$135,"-")</f>
        <v>0</v>
      </c>
      <c r="S8" s="86">
        <f ca="1">IFERROR(DTE_demand_forecast!S67*Settings!$K$135,"-")</f>
        <v>0</v>
      </c>
      <c r="T8" s="86">
        <f ca="1">IFERROR(DTE_demand_forecast!T67*Settings!$K$135,"-")</f>
        <v>0</v>
      </c>
      <c r="U8" s="86">
        <f ca="1">IFERROR(DTE_demand_forecast!U67*Settings!$K$135,"-")</f>
        <v>0</v>
      </c>
      <c r="V8" s="86">
        <f ca="1">IFERROR(DTE_demand_forecast!V67*Settings!$K$135,"-")</f>
        <v>0</v>
      </c>
    </row>
    <row r="9" spans="1:22" x14ac:dyDescent="0.3">
      <c r="A9" s="277"/>
      <c r="B9" s="36" t="str">
        <f>DTE_demand_forecast!B68</f>
        <v>Launch Events</v>
      </c>
      <c r="C9" s="86">
        <f>IFERROR(DTE_demand_forecast!C68*Settings!$K$135,"-")</f>
        <v>10887.502466904916</v>
      </c>
      <c r="D9" s="86">
        <f>IFERROR(DTE_demand_forecast!D68*Settings!$K$135,"-")</f>
        <v>11177.397100367185</v>
      </c>
      <c r="E9" s="86">
        <f>IFERROR(DTE_demand_forecast!E68*Settings!$K$135,"-")</f>
        <v>10796.797773271444</v>
      </c>
      <c r="F9" s="86">
        <f>IFERROR(DTE_demand_forecast!F68*Settings!$K$135,"-")</f>
        <v>10923.588136348992</v>
      </c>
      <c r="G9" s="86">
        <f>IFERROR(DTE_demand_forecast!G68*Settings!$K$135,"-")</f>
        <v>10661.594910169581</v>
      </c>
      <c r="H9" s="86">
        <f>IFERROR(DTE_demand_forecast!H68*Settings!$K$135,"-")</f>
        <v>10661.594910169581</v>
      </c>
      <c r="I9" s="86">
        <f>IFERROR(DTE_demand_forecast!I68*Settings!$K$135,"-")</f>
        <v>10661.594910169581</v>
      </c>
      <c r="J9" s="86">
        <f>IFERROR(DTE_demand_forecast!J68*Settings!$K$135,"-")</f>
        <v>10661.594910169581</v>
      </c>
      <c r="K9" s="86">
        <f>IFERROR(DTE_demand_forecast!K68*Settings!$K$135,"-")</f>
        <v>10661.594910169581</v>
      </c>
      <c r="L9" s="86">
        <f>IFERROR(DTE_demand_forecast!L68*Settings!$K$135,"-")</f>
        <v>10661.594910169581</v>
      </c>
      <c r="M9" s="86">
        <f>IFERROR(DTE_demand_forecast!M68*Settings!$K$135,"-")</f>
        <v>10661.594910169581</v>
      </c>
      <c r="N9" s="86">
        <f>IFERROR(DTE_demand_forecast!N68*Settings!$K$135,"-")</f>
        <v>10661.594910169581</v>
      </c>
      <c r="O9" s="86">
        <f>IFERROR(DTE_demand_forecast!O68*Settings!$K$135,"-")</f>
        <v>10661.594910169581</v>
      </c>
      <c r="P9" s="86">
        <f>IFERROR(DTE_demand_forecast!P68*Settings!$K$135,"-")</f>
        <v>10661.594910169581</v>
      </c>
      <c r="Q9" s="86">
        <f>IFERROR(DTE_demand_forecast!Q68*Settings!$K$135,"-")</f>
        <v>10661.594910169581</v>
      </c>
      <c r="R9" s="86">
        <f>IFERROR(DTE_demand_forecast!R68*Settings!$K$135,"-")</f>
        <v>10661.594910169581</v>
      </c>
      <c r="S9" s="86">
        <f>IFERROR(DTE_demand_forecast!S68*Settings!$K$135,"-")</f>
        <v>10661.594910169581</v>
      </c>
      <c r="T9" s="86">
        <f>IFERROR(DTE_demand_forecast!T68*Settings!$K$135,"-")</f>
        <v>10661.594910169581</v>
      </c>
      <c r="U9" s="86">
        <f>IFERROR(DTE_demand_forecast!U68*Settings!$K$135,"-")</f>
        <v>10661.594910169581</v>
      </c>
      <c r="V9" s="86">
        <f>IFERROR(DTE_demand_forecast!V68*Settings!$K$135,"-")</f>
        <v>10661.594910169581</v>
      </c>
    </row>
    <row r="10" spans="1:22" x14ac:dyDescent="0.3">
      <c r="A10" s="277"/>
      <c r="B10" s="36" t="str">
        <f>DTE_demand_forecast!B69</f>
        <v>Terrestrial &amp; Aerial</v>
      </c>
      <c r="C10" s="86">
        <f ca="1">IFERROR(DTE_demand_forecast!C69*Settings!$K$135,"-")</f>
        <v>473149.02151831688</v>
      </c>
      <c r="D10" s="86">
        <f ca="1">IFERROR(DTE_demand_forecast!D69*Settings!$K$135,"-")</f>
        <v>941807.21138704813</v>
      </c>
      <c r="E10" s="86">
        <f ca="1">IFERROR(DTE_demand_forecast!E69*Settings!$K$135,"-")</f>
        <v>740330.90557022358</v>
      </c>
      <c r="F10" s="86">
        <f ca="1">IFERROR(DTE_demand_forecast!F69*Settings!$K$135,"-")</f>
        <v>531234.48054897436</v>
      </c>
      <c r="G10" s="86">
        <f ca="1">IFERROR(DTE_demand_forecast!G69*Settings!$K$135,"-")</f>
        <v>313689.16906151903</v>
      </c>
      <c r="H10" s="86">
        <f ca="1">IFERROR(DTE_demand_forecast!H69*Settings!$K$135,"-")</f>
        <v>807305.27162881463</v>
      </c>
      <c r="I10" s="86">
        <f ca="1">IFERROR(DTE_demand_forecast!I69*Settings!$K$135,"-")</f>
        <v>586812.0106429836</v>
      </c>
      <c r="J10" s="86">
        <f ca="1">IFERROR(DTE_demand_forecast!J69*Settings!$K$135,"-")</f>
        <v>357440.61040686222</v>
      </c>
      <c r="K10" s="86">
        <f ca="1">IFERROR(DTE_demand_forecast!K69*Settings!$K$135,"-")</f>
        <v>118924.14265483306</v>
      </c>
      <c r="L10" s="86">
        <f ca="1">IFERROR(DTE_demand_forecast!L69*Settings!$K$135,"-")</f>
        <v>-129011.44675364559</v>
      </c>
      <c r="M10" s="86">
        <f ca="1">IFERROR(DTE_demand_forecast!M69*Settings!$K$135,"-")</f>
        <v>-144817.34057843607</v>
      </c>
      <c r="N10" s="86">
        <f ca="1">IFERROR(DTE_demand_forecast!N69*Settings!$K$135,"-")</f>
        <v>-160939.35227972225</v>
      </c>
      <c r="O10" s="86">
        <f ca="1">IFERROR(DTE_demand_forecast!O69*Settings!$K$135,"-")</f>
        <v>-177383.8042150345</v>
      </c>
      <c r="P10" s="86">
        <f ca="1">IFERROR(DTE_demand_forecast!P69*Settings!$K$135,"-")</f>
        <v>-194157.14518905271</v>
      </c>
      <c r="Q10" s="86">
        <f ca="1">IFERROR(DTE_demand_forecast!Q69*Settings!$K$135,"-")</f>
        <v>-211265.95298255148</v>
      </c>
      <c r="R10" s="86">
        <f ca="1">IFERROR(DTE_demand_forecast!R69*Settings!$K$135,"-")</f>
        <v>-228716.93693191989</v>
      </c>
      <c r="S10" s="86">
        <f ca="1">IFERROR(DTE_demand_forecast!S69*Settings!$K$135,"-")</f>
        <v>-246516.94056027604</v>
      </c>
      <c r="T10" s="86">
        <f ca="1">IFERROR(DTE_demand_forecast!T69*Settings!$K$135,"-")</f>
        <v>-264672.94426119915</v>
      </c>
      <c r="U10" s="86">
        <f ca="1">IFERROR(DTE_demand_forecast!U69*Settings!$K$135,"-")</f>
        <v>-283192.06803614064</v>
      </c>
      <c r="V10" s="86">
        <f ca="1">IFERROR(DTE_demand_forecast!V69*Settings!$K$135,"-")</f>
        <v>-302081.57428658108</v>
      </c>
    </row>
    <row r="11" spans="1:22" x14ac:dyDescent="0.3">
      <c r="A11" s="277"/>
      <c r="B11" s="37" t="s">
        <v>100</v>
      </c>
      <c r="C11" s="150">
        <f t="shared" ref="C11:V11" ca="1" si="0">SUM(C3:C10)</f>
        <v>12728352.561689747</v>
      </c>
      <c r="D11" s="150">
        <f t="shared" ca="1" si="0"/>
        <v>11518551.617713008</v>
      </c>
      <c r="E11" s="150">
        <f t="shared" ca="1" si="0"/>
        <v>10199613.554576514</v>
      </c>
      <c r="F11" s="150">
        <f t="shared" ca="1" si="0"/>
        <v>8843632.2615763489</v>
      </c>
      <c r="G11" s="150">
        <f t="shared" ca="1" si="0"/>
        <v>9246077.6679187827</v>
      </c>
      <c r="H11" s="150">
        <f t="shared" ca="1" si="0"/>
        <v>9389458.5160782766</v>
      </c>
      <c r="I11" s="150">
        <f t="shared" ca="1" si="0"/>
        <v>8857487.2197536714</v>
      </c>
      <c r="J11" s="150">
        <f t="shared" ca="1" si="0"/>
        <v>9088190.7622115966</v>
      </c>
      <c r="K11" s="150">
        <f t="shared" ca="1" si="0"/>
        <v>8894639.2584272455</v>
      </c>
      <c r="L11" s="150">
        <f t="shared" ca="1" si="0"/>
        <v>8692068.6282194722</v>
      </c>
      <c r="M11" s="150">
        <f t="shared" ca="1" si="0"/>
        <v>11776467.836159902</v>
      </c>
      <c r="N11" s="150">
        <f t="shared" ca="1" si="0"/>
        <v>11895361.301848119</v>
      </c>
      <c r="O11" s="150">
        <f t="shared" ca="1" si="0"/>
        <v>12016632.636850102</v>
      </c>
      <c r="P11" s="150">
        <f t="shared" ca="1" si="0"/>
        <v>12140329.398552122</v>
      </c>
      <c r="Q11" s="150">
        <f t="shared" ca="1" si="0"/>
        <v>12266500.095488181</v>
      </c>
      <c r="R11" s="150">
        <f t="shared" ca="1" si="0"/>
        <v>12395194.206362965</v>
      </c>
      <c r="S11" s="150">
        <f t="shared" ca="1" si="0"/>
        <v>12526462.199455244</v>
      </c>
      <c r="T11" s="150">
        <f t="shared" ca="1" si="0"/>
        <v>12660355.552409371</v>
      </c>
      <c r="U11" s="150">
        <f t="shared" ca="1" si="0"/>
        <v>12796926.772422574</v>
      </c>
      <c r="V11" s="150">
        <f t="shared" ca="1" si="0"/>
        <v>12936229.416836044</v>
      </c>
    </row>
    <row r="12" spans="1:22" x14ac:dyDescent="0.3">
      <c r="A12" s="277"/>
      <c r="B12" s="151"/>
      <c r="C12" s="152"/>
      <c r="D12" s="152"/>
      <c r="E12" s="152"/>
      <c r="F12" s="152"/>
      <c r="G12" s="152"/>
      <c r="H12" s="152"/>
      <c r="I12" s="152"/>
      <c r="J12" s="152"/>
      <c r="K12" s="152"/>
      <c r="L12" s="152"/>
      <c r="M12" s="152"/>
      <c r="N12" s="152"/>
      <c r="O12" s="152"/>
      <c r="P12" s="152"/>
      <c r="Q12" s="152"/>
      <c r="R12" s="152"/>
      <c r="S12" s="152"/>
      <c r="T12" s="152"/>
      <c r="U12" s="152"/>
      <c r="V12" s="152"/>
    </row>
    <row r="13" spans="1:22" x14ac:dyDescent="0.3">
      <c r="A13" s="277"/>
      <c r="B13" s="151"/>
      <c r="C13" s="152"/>
      <c r="D13" s="152"/>
      <c r="E13" s="152"/>
      <c r="F13" s="152"/>
      <c r="G13" s="152"/>
      <c r="H13" s="152"/>
      <c r="I13" s="152"/>
      <c r="J13" s="152"/>
      <c r="K13" s="152"/>
      <c r="L13" s="152"/>
      <c r="M13" s="152"/>
      <c r="N13" s="152"/>
      <c r="O13" s="152"/>
      <c r="P13" s="152"/>
      <c r="Q13" s="152"/>
      <c r="R13" s="152"/>
      <c r="S13" s="152"/>
      <c r="T13" s="152"/>
      <c r="U13" s="152"/>
      <c r="V13" s="152"/>
    </row>
    <row r="14" spans="1:22" x14ac:dyDescent="0.3">
      <c r="A14" s="277"/>
      <c r="B14" s="151"/>
      <c r="C14" s="152"/>
      <c r="D14" s="152"/>
      <c r="E14" s="152"/>
      <c r="F14" s="152"/>
      <c r="G14" s="152"/>
      <c r="H14" s="152"/>
      <c r="I14" s="152"/>
      <c r="J14" s="152"/>
      <c r="K14" s="152"/>
      <c r="L14" s="152"/>
      <c r="M14" s="152"/>
      <c r="N14" s="152"/>
      <c r="O14" s="152"/>
      <c r="P14" s="152"/>
      <c r="Q14" s="152"/>
      <c r="R14" s="152"/>
      <c r="S14" s="152"/>
      <c r="T14" s="152"/>
      <c r="U14" s="152"/>
      <c r="V14" s="152"/>
    </row>
    <row r="15" spans="1:22" x14ac:dyDescent="0.3">
      <c r="A15" s="277"/>
      <c r="B15" s="151"/>
      <c r="C15" s="152"/>
      <c r="D15" s="152"/>
      <c r="E15" s="152"/>
      <c r="F15" s="152"/>
      <c r="G15" s="152"/>
      <c r="H15" s="152"/>
      <c r="I15" s="152"/>
      <c r="J15" s="152"/>
      <c r="K15" s="152"/>
      <c r="L15" s="152"/>
      <c r="M15" s="152"/>
      <c r="N15" s="152"/>
      <c r="O15" s="152"/>
      <c r="P15" s="152"/>
      <c r="Q15" s="152"/>
      <c r="R15" s="152"/>
      <c r="S15" s="152"/>
      <c r="T15" s="152"/>
      <c r="U15" s="152"/>
      <c r="V15" s="152"/>
    </row>
    <row r="16" spans="1:22" x14ac:dyDescent="0.3">
      <c r="A16" s="277"/>
      <c r="B16" s="151"/>
      <c r="C16" s="152"/>
      <c r="D16" s="152"/>
      <c r="E16" s="152"/>
      <c r="F16" s="152"/>
      <c r="G16" s="152"/>
      <c r="H16" s="152"/>
      <c r="I16" s="152"/>
      <c r="J16" s="152"/>
      <c r="K16" s="152"/>
      <c r="L16" s="152"/>
      <c r="M16" s="152"/>
      <c r="N16" s="152"/>
      <c r="O16" s="152"/>
      <c r="P16" s="152"/>
      <c r="Q16" s="152"/>
      <c r="R16" s="152"/>
      <c r="S16" s="152"/>
      <c r="T16" s="152"/>
      <c r="U16" s="152"/>
      <c r="V16" s="152"/>
    </row>
    <row r="17" spans="1:22" x14ac:dyDescent="0.3">
      <c r="A17" s="277"/>
    </row>
    <row r="18" spans="1:22" x14ac:dyDescent="0.3">
      <c r="A18" s="277"/>
    </row>
    <row r="19" spans="1:22" x14ac:dyDescent="0.3">
      <c r="A19" s="277"/>
      <c r="B19" s="38" t="s">
        <v>221</v>
      </c>
      <c r="L19" s="23"/>
      <c r="M19" s="23"/>
    </row>
    <row r="20" spans="1:22" x14ac:dyDescent="0.3">
      <c r="A20" s="277"/>
      <c r="B20" s="83" t="s">
        <v>98</v>
      </c>
      <c r="C20" s="83">
        <v>2021</v>
      </c>
      <c r="D20" s="84">
        <v>2022</v>
      </c>
      <c r="E20" s="83">
        <v>2023</v>
      </c>
      <c r="F20" s="84">
        <v>2024</v>
      </c>
      <c r="G20" s="83">
        <v>2025</v>
      </c>
      <c r="H20" s="84">
        <v>2026</v>
      </c>
      <c r="I20" s="83">
        <v>2027</v>
      </c>
      <c r="J20" s="84">
        <v>2028</v>
      </c>
      <c r="K20" s="83">
        <v>2029</v>
      </c>
      <c r="L20" s="84">
        <v>2030</v>
      </c>
      <c r="M20" s="83">
        <v>2031</v>
      </c>
      <c r="N20" s="84">
        <v>2032</v>
      </c>
      <c r="O20" s="83">
        <v>2033</v>
      </c>
      <c r="P20" s="84">
        <v>2034</v>
      </c>
      <c r="Q20" s="83">
        <v>2035</v>
      </c>
      <c r="R20" s="84">
        <v>2036</v>
      </c>
      <c r="S20" s="83">
        <v>2037</v>
      </c>
      <c r="T20" s="84">
        <v>2038</v>
      </c>
      <c r="U20" s="83">
        <v>2039</v>
      </c>
      <c r="V20" s="84">
        <v>2040</v>
      </c>
    </row>
    <row r="21" spans="1:22" x14ac:dyDescent="0.3">
      <c r="A21" s="277"/>
      <c r="B21" s="36" t="s">
        <v>59</v>
      </c>
      <c r="C21" s="86">
        <f ca="1">IFERROR(DTE_demand_forecast!C141*Settings!$K$135,"-")</f>
        <v>4758917.7446311368</v>
      </c>
      <c r="D21" s="86">
        <f ca="1">IFERROR(DTE_demand_forecast!D141*Settings!$K$135,"-")</f>
        <v>4361180.362454853</v>
      </c>
      <c r="E21" s="86">
        <f ca="1">IFERROR(DTE_demand_forecast!E141*Settings!$K$135,"-")</f>
        <v>3940554.4215801419</v>
      </c>
      <c r="F21" s="86">
        <f ca="1">IFERROR(DTE_demand_forecast!F141*Settings!$K$135,"-")</f>
        <v>3521923.5787861021</v>
      </c>
      <c r="G21" s="86">
        <f ca="1">IFERROR(DTE_demand_forecast!G141*Settings!$K$135,"-")</f>
        <v>3077752.6210713652</v>
      </c>
      <c r="H21" s="86">
        <f ca="1">IFERROR(DTE_demand_forecast!H141*Settings!$K$135,"-")</f>
        <v>2616460.8918956229</v>
      </c>
      <c r="I21" s="86">
        <f ca="1">IFERROR(DTE_demand_forecast!I141*Settings!$K$135,"-")</f>
        <v>2137541.2287835223</v>
      </c>
      <c r="J21" s="86">
        <f ca="1">IFERROR(DTE_demand_forecast!J141*Settings!$K$135,"-")</f>
        <v>1640473.0310692801</v>
      </c>
      <c r="K21" s="86">
        <f ca="1">IFERROR(DTE_demand_forecast!K141*Settings!$K$135,"-")</f>
        <v>1124721.9252340535</v>
      </c>
      <c r="L21" s="86">
        <f ca="1">IFERROR(DTE_demand_forecast!L141*Settings!$K$135,"-")</f>
        <v>589739.4222320891</v>
      </c>
      <c r="M21" s="86">
        <f ca="1">IFERROR(DTE_demand_forecast!M141*Settings!$K$135,"-")</f>
        <v>3527260.7337394506</v>
      </c>
      <c r="N21" s="86">
        <f ca="1">IFERROR(DTE_demand_forecast!N141*Settings!$K$135,"-")</f>
        <v>3496338.7450659378</v>
      </c>
      <c r="O21" s="86">
        <f ca="1">IFERROR(DTE_demand_forecast!O141*Settings!$K$135,"-")</f>
        <v>3464798.3166189534</v>
      </c>
      <c r="P21" s="86">
        <f ca="1">IFERROR(DTE_demand_forecast!P141*Settings!$K$135,"-")</f>
        <v>3432627.0796030303</v>
      </c>
      <c r="Q21" s="86">
        <f ca="1">IFERROR(DTE_demand_forecast!Q141*Settings!$K$135,"-")</f>
        <v>3399812.4178467877</v>
      </c>
      <c r="R21" s="86">
        <f ca="1">IFERROR(DTE_demand_forecast!R141*Settings!$K$135,"-")</f>
        <v>3366341.4628554215</v>
      </c>
      <c r="S21" s="86">
        <f ca="1">IFERROR(DTE_demand_forecast!S141*Settings!$K$135,"-")</f>
        <v>3332201.0887642275</v>
      </c>
      <c r="T21" s="86">
        <f ca="1">IFERROR(DTE_demand_forecast!T141*Settings!$K$135,"-")</f>
        <v>3297377.907191209</v>
      </c>
      <c r="U21" s="86">
        <f ca="1">IFERROR(DTE_demand_forecast!U141*Settings!$K$135,"-")</f>
        <v>3261858.2619867311</v>
      </c>
      <c r="V21" s="86">
        <f ca="1">IFERROR(DTE_demand_forecast!V141*Settings!$K$135,"-")</f>
        <v>3225628.2238781634</v>
      </c>
    </row>
    <row r="22" spans="1:22" x14ac:dyDescent="0.3">
      <c r="A22" s="277"/>
      <c r="B22" s="36" t="s">
        <v>57</v>
      </c>
      <c r="C22" s="86">
        <f ca="1">IFERROR(DTE_demand_forecast!C142*Settings!$K$135,"-")</f>
        <v>7819095.3437888771</v>
      </c>
      <c r="D22" s="86">
        <f ca="1">IFERROR(DTE_demand_forecast!D142*Settings!$K$135,"-")</f>
        <v>6969855.9292844301</v>
      </c>
      <c r="E22" s="86">
        <f ca="1">IFERROR(DTE_demand_forecast!E142*Settings!$K$135,"-")</f>
        <v>6598037.7544512665</v>
      </c>
      <c r="F22" s="86">
        <f ca="1">IFERROR(DTE_demand_forecast!F142*Settings!$K$135,"-")</f>
        <v>6551932.0985260652</v>
      </c>
      <c r="G22" s="86">
        <f ca="1">IFERROR(DTE_demand_forecast!G142*Settings!$K$135,"-")</f>
        <v>8138293.424804043</v>
      </c>
      <c r="H22" s="86">
        <f ca="1">IFERROR(DTE_demand_forecast!H142*Settings!$K$135,"-")</f>
        <v>8791430.79389387</v>
      </c>
      <c r="I22" s="86">
        <f ca="1">IFERROR(DTE_demand_forecast!I142*Settings!$K$135,"-")</f>
        <v>9521693.5072133802</v>
      </c>
      <c r="J22" s="86">
        <f ca="1">IFERROR(DTE_demand_forecast!J142*Settings!$K$135,"-")</f>
        <v>11063010.699683398</v>
      </c>
      <c r="K22" s="86">
        <f ca="1">IFERROR(DTE_demand_forecast!K142*Settings!$K$135,"-")</f>
        <v>12229882.778289977</v>
      </c>
      <c r="L22" s="86">
        <f ca="1">IFERROR(DTE_demand_forecast!L142*Settings!$K$135,"-")</f>
        <v>13439013.814687118</v>
      </c>
      <c r="M22" s="86">
        <f ca="1">IFERROR(DTE_demand_forecast!M142*Settings!$K$135,"-")</f>
        <v>13707330.144672347</v>
      </c>
      <c r="N22" s="86">
        <f ca="1">IFERROR(DTE_demand_forecast!N142*Settings!$K$135,"-")</f>
        <v>13981012.801257277</v>
      </c>
      <c r="O22" s="86">
        <f ca="1">IFERROR(DTE_demand_forecast!O142*Settings!$K$135,"-")</f>
        <v>14260169.110973911</v>
      </c>
      <c r="P22" s="86">
        <f ca="1">IFERROR(DTE_demand_forecast!P142*Settings!$K$135,"-")</f>
        <v>14544908.546884874</v>
      </c>
      <c r="Q22" s="86">
        <f ca="1">IFERROR(DTE_demand_forecast!Q142*Settings!$K$135,"-")</f>
        <v>14835342.771514058</v>
      </c>
      <c r="R22" s="86">
        <f ca="1">IFERROR(DTE_demand_forecast!R142*Settings!$K$135,"-")</f>
        <v>15131585.680635821</v>
      </c>
      <c r="S22" s="86">
        <f ca="1">IFERROR(DTE_demand_forecast!S142*Settings!$K$135,"-")</f>
        <v>15433753.447940025</v>
      </c>
      <c r="T22" s="86">
        <f ca="1">IFERROR(DTE_demand_forecast!T142*Settings!$K$135,"-")</f>
        <v>15741964.570590314</v>
      </c>
      <c r="U22" s="86">
        <f ca="1">IFERROR(DTE_demand_forecast!U142*Settings!$K$135,"-")</f>
        <v>16056339.915693602</v>
      </c>
      <c r="V22" s="86">
        <f ca="1">IFERROR(DTE_demand_forecast!V142*Settings!$K$135,"-")</f>
        <v>16377002.767698959</v>
      </c>
    </row>
    <row r="23" spans="1:22" x14ac:dyDescent="0.3">
      <c r="A23" s="277"/>
      <c r="B23" s="36" t="s">
        <v>56</v>
      </c>
      <c r="C23" s="86">
        <f ca="1">IFERROR(DTE_demand_forecast!C143*Settings!$K$135,"-")</f>
        <v>109232.67907886884</v>
      </c>
      <c r="D23" s="86">
        <f ca="1">IFERROR(DTE_demand_forecast!D143*Settings!$K$135,"-")</f>
        <v>106109.58878655398</v>
      </c>
      <c r="E23" s="86">
        <f ca="1">IFERROR(DTE_demand_forecast!E143*Settings!$K$135,"-")</f>
        <v>119264.0797589374</v>
      </c>
      <c r="F23" s="86">
        <f ca="1">IFERROR(DTE_demand_forecast!F143*Settings!$K$135,"-")</f>
        <v>117025.20574906617</v>
      </c>
      <c r="G23" s="86">
        <f ca="1">IFERROR(DTE_demand_forecast!G143*Settings!$K$135,"-")</f>
        <v>114674.38803870138</v>
      </c>
      <c r="H23" s="86">
        <f ca="1">IFERROR(DTE_demand_forecast!H143*Settings!$K$135,"-")</f>
        <v>112208.04442942723</v>
      </c>
      <c r="I23" s="86">
        <f ca="1">IFERROR(DTE_demand_forecast!I143*Settings!$K$135,"-")</f>
        <v>109622.49421237152</v>
      </c>
      <c r="J23" s="86">
        <f ca="1">IFERROR(DTE_demand_forecast!J143*Settings!$K$135,"-")</f>
        <v>106913.95566066663</v>
      </c>
      <c r="K23" s="86">
        <f ca="1">IFERROR(DTE_demand_forecast!K143*Settings!$K$135,"-")</f>
        <v>104078.5434610135</v>
      </c>
      <c r="L23" s="86">
        <f ca="1">IFERROR(DTE_demand_forecast!L143*Settings!$K$135,"-")</f>
        <v>101112.26608291481</v>
      </c>
      <c r="M23" s="86">
        <f ca="1">IFERROR(DTE_demand_forecast!M143*Settings!$K$135,"-")</f>
        <v>101868.66681432999</v>
      </c>
      <c r="N23" s="86">
        <f ca="1">IFERROR(DTE_demand_forecast!N143*Settings!$K$135,"-")</f>
        <v>102640.19556037345</v>
      </c>
      <c r="O23" s="86">
        <f ca="1">IFERROR(DTE_demand_forecast!O143*Settings!$K$135,"-")</f>
        <v>103427.15488133777</v>
      </c>
      <c r="P23" s="86">
        <f ca="1">IFERROR(DTE_demand_forecast!P143*Settings!$K$135,"-")</f>
        <v>104229.8533887214</v>
      </c>
      <c r="Q23" s="86">
        <f ca="1">IFERROR(DTE_demand_forecast!Q143*Settings!$K$135,"-")</f>
        <v>105048.60586625269</v>
      </c>
      <c r="R23" s="86">
        <f ca="1">IFERROR(DTE_demand_forecast!R143*Settings!$K$135,"-")</f>
        <v>105883.73339333461</v>
      </c>
      <c r="S23" s="86">
        <f ca="1">IFERROR(DTE_demand_forecast!S143*Settings!$K$135,"-")</f>
        <v>106735.56347095818</v>
      </c>
      <c r="T23" s="86">
        <f ca="1">IFERROR(DTE_demand_forecast!T143*Settings!$K$135,"-")</f>
        <v>107604.43015013421</v>
      </c>
      <c r="U23" s="86">
        <f ca="1">IFERROR(DTE_demand_forecast!U143*Settings!$K$135,"-")</f>
        <v>108490.67416289376</v>
      </c>
      <c r="V23" s="86">
        <f ca="1">IFERROR(DTE_demand_forecast!V143*Settings!$K$135,"-")</f>
        <v>109394.6430559085</v>
      </c>
    </row>
    <row r="24" spans="1:22" x14ac:dyDescent="0.3">
      <c r="A24" s="277"/>
      <c r="B24" s="36" t="s">
        <v>96</v>
      </c>
      <c r="C24" s="86">
        <f ca="1">IFERROR(DTE_demand_forecast!C144*Settings!$K$135,"-")</f>
        <v>0</v>
      </c>
      <c r="D24" s="86">
        <f ca="1">IFERROR(DTE_demand_forecast!D144*Settings!$K$135,"-")</f>
        <v>0</v>
      </c>
      <c r="E24" s="86">
        <f ca="1">IFERROR(DTE_demand_forecast!E144*Settings!$K$135,"-")</f>
        <v>0</v>
      </c>
      <c r="F24" s="86">
        <f ca="1">IFERROR(DTE_demand_forecast!F144*Settings!$K$135,"-")</f>
        <v>0</v>
      </c>
      <c r="G24" s="86">
        <f ca="1">IFERROR(DTE_demand_forecast!G144*Settings!$K$135,"-")</f>
        <v>0</v>
      </c>
      <c r="H24" s="86">
        <f ca="1">IFERROR(DTE_demand_forecast!H144*Settings!$K$135,"-")</f>
        <v>0</v>
      </c>
      <c r="I24" s="86">
        <f ca="1">IFERROR(DTE_demand_forecast!I144*Settings!$K$135,"-")</f>
        <v>0</v>
      </c>
      <c r="J24" s="86">
        <f ca="1">IFERROR(DTE_demand_forecast!J144*Settings!$K$135,"-")</f>
        <v>0</v>
      </c>
      <c r="K24" s="86">
        <f ca="1">IFERROR(DTE_demand_forecast!K144*Settings!$K$135,"-")</f>
        <v>0</v>
      </c>
      <c r="L24" s="86">
        <f ca="1">IFERROR(DTE_demand_forecast!L144*Settings!$K$135,"-")</f>
        <v>0</v>
      </c>
      <c r="M24" s="86">
        <f ca="1">IFERROR(DTE_demand_forecast!M144*Settings!$K$135,"-")</f>
        <v>0</v>
      </c>
      <c r="N24" s="86">
        <f ca="1">IFERROR(DTE_demand_forecast!N144*Settings!$K$135,"-")</f>
        <v>0</v>
      </c>
      <c r="O24" s="86">
        <f ca="1">IFERROR(DTE_demand_forecast!O144*Settings!$K$135,"-")</f>
        <v>0</v>
      </c>
      <c r="P24" s="86">
        <f ca="1">IFERROR(DTE_demand_forecast!P144*Settings!$K$135,"-")</f>
        <v>0</v>
      </c>
      <c r="Q24" s="86">
        <f ca="1">IFERROR(DTE_demand_forecast!Q144*Settings!$K$135,"-")</f>
        <v>0</v>
      </c>
      <c r="R24" s="86">
        <f ca="1">IFERROR(DTE_demand_forecast!R144*Settings!$K$135,"-")</f>
        <v>0</v>
      </c>
      <c r="S24" s="86">
        <f ca="1">IFERROR(DTE_demand_forecast!S144*Settings!$K$135,"-")</f>
        <v>0</v>
      </c>
      <c r="T24" s="86">
        <f ca="1">IFERROR(DTE_demand_forecast!T144*Settings!$K$135,"-")</f>
        <v>0</v>
      </c>
      <c r="U24" s="86">
        <f ca="1">IFERROR(DTE_demand_forecast!U144*Settings!$K$135,"-")</f>
        <v>0</v>
      </c>
      <c r="V24" s="86">
        <f ca="1">IFERROR(DTE_demand_forecast!V144*Settings!$K$135,"-")</f>
        <v>0</v>
      </c>
    </row>
    <row r="25" spans="1:22" x14ac:dyDescent="0.3">
      <c r="A25" s="277"/>
      <c r="B25" s="36" t="s">
        <v>60</v>
      </c>
      <c r="C25" s="86">
        <f ca="1">IFERROR(DTE_demand_forecast!C145*Settings!$K$135,"-")</f>
        <v>0</v>
      </c>
      <c r="D25" s="86">
        <f ca="1">IFERROR(DTE_demand_forecast!D145*Settings!$K$135,"-")</f>
        <v>0</v>
      </c>
      <c r="E25" s="86">
        <f ca="1">IFERROR(DTE_demand_forecast!E145*Settings!$K$135,"-")</f>
        <v>0</v>
      </c>
      <c r="F25" s="86">
        <f ca="1">IFERROR(DTE_demand_forecast!F145*Settings!$K$135,"-")</f>
        <v>0</v>
      </c>
      <c r="G25" s="86">
        <f ca="1">IFERROR(DTE_demand_forecast!G145*Settings!$K$135,"-")</f>
        <v>0</v>
      </c>
      <c r="H25" s="86">
        <f ca="1">IFERROR(DTE_demand_forecast!H145*Settings!$K$135,"-")</f>
        <v>0</v>
      </c>
      <c r="I25" s="86">
        <f ca="1">IFERROR(DTE_demand_forecast!I145*Settings!$K$135,"-")</f>
        <v>0</v>
      </c>
      <c r="J25" s="86">
        <f ca="1">IFERROR(DTE_demand_forecast!J145*Settings!$K$135,"-")</f>
        <v>0</v>
      </c>
      <c r="K25" s="86">
        <f ca="1">IFERROR(DTE_demand_forecast!K145*Settings!$K$135,"-")</f>
        <v>0</v>
      </c>
      <c r="L25" s="86">
        <f ca="1">IFERROR(DTE_demand_forecast!L145*Settings!$K$135,"-")</f>
        <v>0</v>
      </c>
      <c r="M25" s="86">
        <f ca="1">IFERROR(DTE_demand_forecast!M145*Settings!$K$135,"-")</f>
        <v>0</v>
      </c>
      <c r="N25" s="86">
        <f ca="1">IFERROR(DTE_demand_forecast!N145*Settings!$K$135,"-")</f>
        <v>0</v>
      </c>
      <c r="O25" s="86">
        <f ca="1">IFERROR(DTE_demand_forecast!O145*Settings!$K$135,"-")</f>
        <v>0</v>
      </c>
      <c r="P25" s="86">
        <f ca="1">IFERROR(DTE_demand_forecast!P145*Settings!$K$135,"-")</f>
        <v>0</v>
      </c>
      <c r="Q25" s="86">
        <f ca="1">IFERROR(DTE_demand_forecast!Q145*Settings!$K$135,"-")</f>
        <v>0</v>
      </c>
      <c r="R25" s="86">
        <f ca="1">IFERROR(DTE_demand_forecast!R145*Settings!$K$135,"-")</f>
        <v>0</v>
      </c>
      <c r="S25" s="86">
        <f ca="1">IFERROR(DTE_demand_forecast!S145*Settings!$K$135,"-")</f>
        <v>0</v>
      </c>
      <c r="T25" s="86">
        <f ca="1">IFERROR(DTE_demand_forecast!T145*Settings!$K$135,"-")</f>
        <v>0</v>
      </c>
      <c r="U25" s="86">
        <f ca="1">IFERROR(DTE_demand_forecast!U145*Settings!$K$135,"-")</f>
        <v>0</v>
      </c>
      <c r="V25" s="86">
        <f ca="1">IFERROR(DTE_demand_forecast!V145*Settings!$K$135,"-")</f>
        <v>0</v>
      </c>
    </row>
    <row r="26" spans="1:22" x14ac:dyDescent="0.3">
      <c r="A26" s="277"/>
      <c r="B26" s="36" t="s">
        <v>97</v>
      </c>
      <c r="C26" s="86">
        <f ca="1">IFERROR(DTE_demand_forecast!C146*Settings!$K$135,"-")</f>
        <v>0</v>
      </c>
      <c r="D26" s="86">
        <f ca="1">IFERROR(DTE_demand_forecast!D146*Settings!$K$135,"-")</f>
        <v>0</v>
      </c>
      <c r="E26" s="86">
        <f ca="1">IFERROR(DTE_demand_forecast!E146*Settings!$K$135,"-")</f>
        <v>0</v>
      </c>
      <c r="F26" s="86">
        <f ca="1">IFERROR(DTE_demand_forecast!F146*Settings!$K$135,"-")</f>
        <v>0</v>
      </c>
      <c r="G26" s="86">
        <f ca="1">IFERROR(DTE_demand_forecast!G146*Settings!$K$135,"-")</f>
        <v>0</v>
      </c>
      <c r="H26" s="86">
        <f ca="1">IFERROR(DTE_demand_forecast!H146*Settings!$K$135,"-")</f>
        <v>0</v>
      </c>
      <c r="I26" s="86">
        <f ca="1">IFERROR(DTE_demand_forecast!I146*Settings!$K$135,"-")</f>
        <v>0</v>
      </c>
      <c r="J26" s="86">
        <f ca="1">IFERROR(DTE_demand_forecast!J146*Settings!$K$135,"-")</f>
        <v>0</v>
      </c>
      <c r="K26" s="86">
        <f ca="1">IFERROR(DTE_demand_forecast!K146*Settings!$K$135,"-")</f>
        <v>0</v>
      </c>
      <c r="L26" s="86">
        <f ca="1">IFERROR(DTE_demand_forecast!L146*Settings!$K$135,"-")</f>
        <v>0</v>
      </c>
      <c r="M26" s="86">
        <f ca="1">IFERROR(DTE_demand_forecast!M146*Settings!$K$135,"-")</f>
        <v>0</v>
      </c>
      <c r="N26" s="86">
        <f ca="1">IFERROR(DTE_demand_forecast!N146*Settings!$K$135,"-")</f>
        <v>0</v>
      </c>
      <c r="O26" s="86">
        <f ca="1">IFERROR(DTE_demand_forecast!O146*Settings!$K$135,"-")</f>
        <v>0</v>
      </c>
      <c r="P26" s="86">
        <f ca="1">IFERROR(DTE_demand_forecast!P146*Settings!$K$135,"-")</f>
        <v>0</v>
      </c>
      <c r="Q26" s="86">
        <f ca="1">IFERROR(DTE_demand_forecast!Q146*Settings!$K$135,"-")</f>
        <v>0</v>
      </c>
      <c r="R26" s="86">
        <f ca="1">IFERROR(DTE_demand_forecast!R146*Settings!$K$135,"-")</f>
        <v>0</v>
      </c>
      <c r="S26" s="86">
        <f ca="1">IFERROR(DTE_demand_forecast!S146*Settings!$K$135,"-")</f>
        <v>0</v>
      </c>
      <c r="T26" s="86">
        <f ca="1">IFERROR(DTE_demand_forecast!T146*Settings!$K$135,"-")</f>
        <v>0</v>
      </c>
      <c r="U26" s="86">
        <f ca="1">IFERROR(DTE_demand_forecast!U146*Settings!$K$135,"-")</f>
        <v>0</v>
      </c>
      <c r="V26" s="86">
        <f ca="1">IFERROR(DTE_demand_forecast!V146*Settings!$K$135,"-")</f>
        <v>0</v>
      </c>
    </row>
    <row r="27" spans="1:22" x14ac:dyDescent="0.3">
      <c r="A27" s="277"/>
      <c r="B27" s="36" t="s">
        <v>58</v>
      </c>
      <c r="C27" s="86">
        <f>IFERROR(DTE_demand_forecast!C147*Settings!$K$135,"-")</f>
        <v>10887.502466904916</v>
      </c>
      <c r="D27" s="86">
        <f>IFERROR(DTE_demand_forecast!D147*Settings!$K$135,"-")</f>
        <v>11177.397100367185</v>
      </c>
      <c r="E27" s="86">
        <f>IFERROR(DTE_demand_forecast!E147*Settings!$K$135,"-")</f>
        <v>10796.797773271444</v>
      </c>
      <c r="F27" s="86">
        <f>IFERROR(DTE_demand_forecast!F147*Settings!$K$135,"-")</f>
        <v>10923.588136348992</v>
      </c>
      <c r="G27" s="86">
        <f>IFERROR(DTE_demand_forecast!G147*Settings!$K$135,"-")</f>
        <v>10661.594910169581</v>
      </c>
      <c r="H27" s="86">
        <f>IFERROR(DTE_demand_forecast!H147*Settings!$K$135,"-")</f>
        <v>10661.594910169581</v>
      </c>
      <c r="I27" s="86">
        <f>IFERROR(DTE_demand_forecast!I147*Settings!$K$135,"-")</f>
        <v>10661.594910169581</v>
      </c>
      <c r="J27" s="86">
        <f>IFERROR(DTE_demand_forecast!J147*Settings!$K$135,"-")</f>
        <v>10661.594910169581</v>
      </c>
      <c r="K27" s="86">
        <f>IFERROR(DTE_demand_forecast!K147*Settings!$K$135,"-")</f>
        <v>10661.594910169581</v>
      </c>
      <c r="L27" s="86">
        <f>IFERROR(DTE_demand_forecast!L147*Settings!$K$135,"-")</f>
        <v>10661.594910169581</v>
      </c>
      <c r="M27" s="86">
        <f>IFERROR(DTE_demand_forecast!M147*Settings!$K$135,"-")</f>
        <v>10661.594910169581</v>
      </c>
      <c r="N27" s="86">
        <f>IFERROR(DTE_demand_forecast!N147*Settings!$K$135,"-")</f>
        <v>10661.594910169581</v>
      </c>
      <c r="O27" s="86">
        <f>IFERROR(DTE_demand_forecast!O147*Settings!$K$135,"-")</f>
        <v>10661.594910169581</v>
      </c>
      <c r="P27" s="86">
        <f>IFERROR(DTE_demand_forecast!P147*Settings!$K$135,"-")</f>
        <v>10661.594910169581</v>
      </c>
      <c r="Q27" s="86">
        <f>IFERROR(DTE_demand_forecast!Q147*Settings!$K$135,"-")</f>
        <v>10661.594910169581</v>
      </c>
      <c r="R27" s="86">
        <f>IFERROR(DTE_demand_forecast!R147*Settings!$K$135,"-")</f>
        <v>10661.594910169581</v>
      </c>
      <c r="S27" s="86">
        <f>IFERROR(DTE_demand_forecast!S147*Settings!$K$135,"-")</f>
        <v>10661.594910169581</v>
      </c>
      <c r="T27" s="86">
        <f>IFERROR(DTE_demand_forecast!T147*Settings!$K$135,"-")</f>
        <v>10661.594910169581</v>
      </c>
      <c r="U27" s="86">
        <f>IFERROR(DTE_demand_forecast!U147*Settings!$K$135,"-")</f>
        <v>10661.594910169581</v>
      </c>
      <c r="V27" s="86">
        <f>IFERROR(DTE_demand_forecast!V147*Settings!$K$135,"-")</f>
        <v>10661.594910169581</v>
      </c>
    </row>
    <row r="28" spans="1:22" x14ac:dyDescent="0.3">
      <c r="A28" s="277"/>
      <c r="B28" s="36" t="s">
        <v>61</v>
      </c>
      <c r="C28" s="86">
        <f ca="1">IFERROR(DTE_demand_forecast!C148*Settings!$K$135,"-")</f>
        <v>473149.02151831688</v>
      </c>
      <c r="D28" s="86">
        <f ca="1">IFERROR(DTE_demand_forecast!D148*Settings!$K$135,"-")</f>
        <v>941807.21138704813</v>
      </c>
      <c r="E28" s="86">
        <f ca="1">IFERROR(DTE_demand_forecast!E148*Settings!$K$135,"-")</f>
        <v>740330.90557022358</v>
      </c>
      <c r="F28" s="86">
        <f ca="1">IFERROR(DTE_demand_forecast!F148*Settings!$K$135,"-")</f>
        <v>531234.48054897436</v>
      </c>
      <c r="G28" s="86">
        <f ca="1">IFERROR(DTE_demand_forecast!G148*Settings!$K$135,"-")</f>
        <v>313689.16906151903</v>
      </c>
      <c r="H28" s="86">
        <f ca="1">IFERROR(DTE_demand_forecast!H148*Settings!$K$135,"-")</f>
        <v>807305.27162881463</v>
      </c>
      <c r="I28" s="86">
        <f ca="1">IFERROR(DTE_demand_forecast!I148*Settings!$K$135,"-")</f>
        <v>586812.0106429836</v>
      </c>
      <c r="J28" s="86">
        <f ca="1">IFERROR(DTE_demand_forecast!J148*Settings!$K$135,"-")</f>
        <v>357440.61040686222</v>
      </c>
      <c r="K28" s="86">
        <f ca="1">IFERROR(DTE_demand_forecast!K148*Settings!$K$135,"-")</f>
        <v>118924.14265483306</v>
      </c>
      <c r="L28" s="86">
        <f ca="1">IFERROR(DTE_demand_forecast!L148*Settings!$K$135,"-")</f>
        <v>-129011.44675364559</v>
      </c>
      <c r="M28" s="86">
        <f ca="1">IFERROR(DTE_demand_forecast!M148*Settings!$K$135,"-")</f>
        <v>-144817.34057843607</v>
      </c>
      <c r="N28" s="86">
        <f ca="1">IFERROR(DTE_demand_forecast!N148*Settings!$K$135,"-")</f>
        <v>-160939.35227972225</v>
      </c>
      <c r="O28" s="86">
        <f ca="1">IFERROR(DTE_demand_forecast!O148*Settings!$K$135,"-")</f>
        <v>-177383.8042150345</v>
      </c>
      <c r="P28" s="86">
        <f ca="1">IFERROR(DTE_demand_forecast!P148*Settings!$K$135,"-")</f>
        <v>-194157.14518905271</v>
      </c>
      <c r="Q28" s="86">
        <f ca="1">IFERROR(DTE_demand_forecast!Q148*Settings!$K$135,"-")</f>
        <v>-211265.95298255148</v>
      </c>
      <c r="R28" s="86">
        <f ca="1">IFERROR(DTE_demand_forecast!R148*Settings!$K$135,"-")</f>
        <v>-228716.93693191989</v>
      </c>
      <c r="S28" s="86">
        <f ca="1">IFERROR(DTE_demand_forecast!S148*Settings!$K$135,"-")</f>
        <v>-246516.94056027604</v>
      </c>
      <c r="T28" s="86">
        <f ca="1">IFERROR(DTE_demand_forecast!T148*Settings!$K$135,"-")</f>
        <v>-264672.94426119915</v>
      </c>
      <c r="U28" s="86">
        <f ca="1">IFERROR(DTE_demand_forecast!U148*Settings!$K$135,"-")</f>
        <v>-283192.06803614064</v>
      </c>
      <c r="V28" s="86">
        <f ca="1">IFERROR(DTE_demand_forecast!V148*Settings!$K$135,"-")</f>
        <v>-302081.57428658108</v>
      </c>
    </row>
    <row r="29" spans="1:22" x14ac:dyDescent="0.3">
      <c r="A29" s="277"/>
      <c r="B29" s="36" t="s">
        <v>100</v>
      </c>
      <c r="C29" s="150">
        <f t="shared" ref="C29:V29" ca="1" si="1">SUM(C21:C28)</f>
        <v>13171282.291484104</v>
      </c>
      <c r="D29" s="150">
        <f t="shared" ca="1" si="1"/>
        <v>12390130.489013251</v>
      </c>
      <c r="E29" s="150">
        <f t="shared" ca="1" si="1"/>
        <v>11408983.959133841</v>
      </c>
      <c r="F29" s="150">
        <f t="shared" ca="1" si="1"/>
        <v>10733038.951746557</v>
      </c>
      <c r="G29" s="150">
        <f t="shared" ca="1" si="1"/>
        <v>11655071.197885798</v>
      </c>
      <c r="H29" s="150">
        <f t="shared" ca="1" si="1"/>
        <v>12338066.596757902</v>
      </c>
      <c r="I29" s="150">
        <f t="shared" ca="1" si="1"/>
        <v>12366330.835762426</v>
      </c>
      <c r="J29" s="150">
        <f t="shared" ca="1" si="1"/>
        <v>13178499.891730377</v>
      </c>
      <c r="K29" s="150">
        <f t="shared" ca="1" si="1"/>
        <v>13588268.984550046</v>
      </c>
      <c r="L29" s="150">
        <f t="shared" ca="1" si="1"/>
        <v>14011515.651158646</v>
      </c>
      <c r="M29" s="150">
        <f t="shared" ca="1" si="1"/>
        <v>17202303.799557865</v>
      </c>
      <c r="N29" s="150">
        <f t="shared" ca="1" si="1"/>
        <v>17429713.984514035</v>
      </c>
      <c r="O29" s="150">
        <f t="shared" ca="1" si="1"/>
        <v>17661672.37316934</v>
      </c>
      <c r="P29" s="150">
        <f t="shared" ca="1" si="1"/>
        <v>17898269.929597743</v>
      </c>
      <c r="Q29" s="150">
        <f t="shared" ca="1" si="1"/>
        <v>18139599.437154718</v>
      </c>
      <c r="R29" s="150">
        <f t="shared" ca="1" si="1"/>
        <v>18385755.534862828</v>
      </c>
      <c r="S29" s="150">
        <f t="shared" ca="1" si="1"/>
        <v>18636834.754525106</v>
      </c>
      <c r="T29" s="150">
        <f t="shared" ca="1" si="1"/>
        <v>18892935.558580626</v>
      </c>
      <c r="U29" s="150">
        <f t="shared" ca="1" si="1"/>
        <v>19154158.378717259</v>
      </c>
      <c r="V29" s="150">
        <f t="shared" ca="1" si="1"/>
        <v>19420605.655256622</v>
      </c>
    </row>
    <row r="30" spans="1:22" x14ac:dyDescent="0.3">
      <c r="A30" s="277"/>
    </row>
    <row r="31" spans="1:22" x14ac:dyDescent="0.3">
      <c r="A31" s="277"/>
    </row>
    <row r="32" spans="1:22" x14ac:dyDescent="0.3">
      <c r="A32" s="277"/>
    </row>
    <row r="33" spans="1:22" x14ac:dyDescent="0.3">
      <c r="A33" s="277"/>
    </row>
    <row r="34" spans="1:22" x14ac:dyDescent="0.3">
      <c r="A34" s="277"/>
    </row>
    <row r="35" spans="1:22" x14ac:dyDescent="0.3">
      <c r="A35" s="277"/>
    </row>
    <row r="36" spans="1:22" x14ac:dyDescent="0.3">
      <c r="A36" s="277"/>
    </row>
    <row r="37" spans="1:22" x14ac:dyDescent="0.3">
      <c r="A37" s="277"/>
      <c r="B37" s="38" t="s">
        <v>222</v>
      </c>
      <c r="L37" s="23"/>
      <c r="M37" s="23"/>
    </row>
    <row r="38" spans="1:22" x14ac:dyDescent="0.3">
      <c r="A38" s="277"/>
      <c r="B38" s="83" t="s">
        <v>98</v>
      </c>
      <c r="C38" s="83">
        <v>2021</v>
      </c>
      <c r="D38" s="84">
        <v>2022</v>
      </c>
      <c r="E38" s="83">
        <v>2023</v>
      </c>
      <c r="F38" s="84">
        <v>2024</v>
      </c>
      <c r="G38" s="83">
        <v>2025</v>
      </c>
      <c r="H38" s="84">
        <v>2026</v>
      </c>
      <c r="I38" s="83">
        <v>2027</v>
      </c>
      <c r="J38" s="84">
        <v>2028</v>
      </c>
      <c r="K38" s="83">
        <v>2029</v>
      </c>
      <c r="L38" s="84">
        <v>2030</v>
      </c>
      <c r="M38" s="83">
        <v>2031</v>
      </c>
      <c r="N38" s="84">
        <v>2032</v>
      </c>
      <c r="O38" s="83">
        <v>2033</v>
      </c>
      <c r="P38" s="84">
        <v>2034</v>
      </c>
      <c r="Q38" s="83">
        <v>2035</v>
      </c>
      <c r="R38" s="84">
        <v>2036</v>
      </c>
      <c r="S38" s="83">
        <v>2037</v>
      </c>
      <c r="T38" s="84">
        <v>2038</v>
      </c>
      <c r="U38" s="83">
        <v>2039</v>
      </c>
      <c r="V38" s="84">
        <v>2040</v>
      </c>
    </row>
    <row r="39" spans="1:22" x14ac:dyDescent="0.3">
      <c r="A39" s="277"/>
      <c r="B39" s="36" t="s">
        <v>59</v>
      </c>
      <c r="C39" s="86">
        <f ca="1">IFERROR(DTE_demand_forecast!C220*Settings!$K$135,"-")</f>
        <v>4885751.7488165144</v>
      </c>
      <c r="D39" s="86">
        <f ca="1">IFERROR(DTE_demand_forecast!D220*Settings!$K$135,"-")</f>
        <v>4619921.7309930241</v>
      </c>
      <c r="E39" s="86">
        <f ca="1">IFERROR(DTE_demand_forecast!E220*Settings!$K$135,"-")</f>
        <v>4336428.7154435432</v>
      </c>
      <c r="F39" s="86">
        <f ca="1">IFERROR(DTE_demand_forecast!F220*Settings!$K$135,"-")</f>
        <v>4060312.6184403296</v>
      </c>
      <c r="G39" s="86">
        <f ca="1">IFERROR(DTE_demand_forecast!G220*Settings!$K$135,"-")</f>
        <v>3764198.6466305046</v>
      </c>
      <c r="H39" s="86">
        <f ca="1">IFERROR(DTE_demand_forecast!H220*Settings!$K$135,"-")</f>
        <v>3456670.8271800103</v>
      </c>
      <c r="I39" s="86">
        <f ca="1">IFERROR(DTE_demand_forecast!I220*Settings!$K$135,"-")</f>
        <v>3137391.051771943</v>
      </c>
      <c r="J39" s="86">
        <f ca="1">IFERROR(DTE_demand_forecast!J220*Settings!$K$135,"-")</f>
        <v>2806012.2532957816</v>
      </c>
      <c r="K39" s="86">
        <f ca="1">IFERROR(DTE_demand_forecast!K220*Settings!$K$135,"-")</f>
        <v>2462178.1827389635</v>
      </c>
      <c r="L39" s="86">
        <f ca="1">IFERROR(DTE_demand_forecast!L220*Settings!$K$135,"-")</f>
        <v>2105523.1807376542</v>
      </c>
      <c r="M39" s="86">
        <f ca="1">IFERROR(DTE_demand_forecast!M220*Settings!$K$135,"-")</f>
        <v>5073360.1674151262</v>
      </c>
      <c r="N39" s="86">
        <f ca="1">IFERROR(DTE_demand_forecast!N220*Settings!$K$135,"-")</f>
        <v>5073360.1674151262</v>
      </c>
      <c r="O39" s="86">
        <f ca="1">IFERROR(DTE_demand_forecast!O220*Settings!$K$135,"-")</f>
        <v>5073360.1674151262</v>
      </c>
      <c r="P39" s="86">
        <f ca="1">IFERROR(DTE_demand_forecast!P220*Settings!$K$135,"-")</f>
        <v>5073360.1674151262</v>
      </c>
      <c r="Q39" s="86">
        <f ca="1">IFERROR(DTE_demand_forecast!Q220*Settings!$K$135,"-")</f>
        <v>5073360.1674151262</v>
      </c>
      <c r="R39" s="86">
        <f ca="1">IFERROR(DTE_demand_forecast!R220*Settings!$K$135,"-")</f>
        <v>5073360.1674151262</v>
      </c>
      <c r="S39" s="86">
        <f ca="1">IFERROR(DTE_demand_forecast!S220*Settings!$K$135,"-")</f>
        <v>5073360.1674151262</v>
      </c>
      <c r="T39" s="86">
        <f ca="1">IFERROR(DTE_demand_forecast!T220*Settings!$K$135,"-")</f>
        <v>5073360.1674151262</v>
      </c>
      <c r="U39" s="86">
        <f ca="1">IFERROR(DTE_demand_forecast!U220*Settings!$K$135,"-")</f>
        <v>5073360.1674151262</v>
      </c>
      <c r="V39" s="86">
        <f ca="1">IFERROR(DTE_demand_forecast!V220*Settings!$K$135,"-")</f>
        <v>5073360.1674151262</v>
      </c>
    </row>
    <row r="40" spans="1:22" x14ac:dyDescent="0.3">
      <c r="A40" s="277"/>
      <c r="B40" s="36" t="s">
        <v>57</v>
      </c>
      <c r="C40" s="86">
        <f ca="1">IFERROR(DTE_demand_forecast!C221*Settings!$K$135,"-")</f>
        <v>8112468.2632889086</v>
      </c>
      <c r="D40" s="86">
        <f ca="1">IFERROR(DTE_demand_forecast!D221*Settings!$K$135,"-")</f>
        <v>7538338.7686767709</v>
      </c>
      <c r="E40" s="86">
        <f ca="1">IFERROR(DTE_demand_forecast!E221*Settings!$K$135,"-")</f>
        <v>7351430.3094727565</v>
      </c>
      <c r="F40" s="86">
        <f ca="1">IFERROR(DTE_demand_forecast!F221*Settings!$K$135,"-")</f>
        <v>7805917.4795792699</v>
      </c>
      <c r="G40" s="86">
        <f ca="1">IFERROR(DTE_demand_forecast!G221*Settings!$K$135,"-")</f>
        <v>9737124.7856468819</v>
      </c>
      <c r="H40" s="86">
        <f ca="1">IFERROR(DTE_demand_forecast!H221*Settings!$K$135,"-")</f>
        <v>10748400.379565505</v>
      </c>
      <c r="I40" s="86">
        <f ca="1">IFERROR(DTE_demand_forecast!I221*Settings!$K$135,"-")</f>
        <v>11850487.314162625</v>
      </c>
      <c r="J40" s="86">
        <f ca="1">IFERROR(DTE_demand_forecast!J221*Settings!$K$135,"-")</f>
        <v>13777718.908927089</v>
      </c>
      <c r="K40" s="86">
        <f ca="1">IFERROR(DTE_demand_forecast!K221*Settings!$K$135,"-")</f>
        <v>15345010.448397115</v>
      </c>
      <c r="L40" s="86">
        <f ca="1">IFERROR(DTE_demand_forecast!L221*Settings!$K$135,"-")</f>
        <v>16969491.840808537</v>
      </c>
      <c r="M40" s="86">
        <f ca="1">IFERROR(DTE_demand_forecast!M221*Settings!$K$135,"-")</f>
        <v>17308417.731316194</v>
      </c>
      <c r="N40" s="86">
        <f ca="1">IFERROR(DTE_demand_forecast!N221*Settings!$K$135,"-")</f>
        <v>17654122.139633998</v>
      </c>
      <c r="O40" s="86">
        <f ca="1">IFERROR(DTE_demand_forecast!O221*Settings!$K$135,"-")</f>
        <v>18006740.636118166</v>
      </c>
      <c r="P40" s="86">
        <f ca="1">IFERROR(DTE_demand_forecast!P221*Settings!$K$135,"-")</f>
        <v>18366411.502532016</v>
      </c>
      <c r="Q40" s="86">
        <f ca="1">IFERROR(DTE_demand_forecast!Q221*Settings!$K$135,"-")</f>
        <v>18733275.786274146</v>
      </c>
      <c r="R40" s="86">
        <f ca="1">IFERROR(DTE_demand_forecast!R221*Settings!$K$135,"-")</f>
        <v>19107477.355691109</v>
      </c>
      <c r="S40" s="86">
        <f ca="1">IFERROR(DTE_demand_forecast!S221*Settings!$K$135,"-")</f>
        <v>19489162.956496421</v>
      </c>
      <c r="T40" s="86">
        <f ca="1">IFERROR(DTE_demand_forecast!T221*Settings!$K$135,"-")</f>
        <v>19878482.269317836</v>
      </c>
      <c r="U40" s="86">
        <f ca="1">IFERROR(DTE_demand_forecast!U221*Settings!$K$135,"-")</f>
        <v>20275587.968395673</v>
      </c>
      <c r="V40" s="86">
        <f ca="1">IFERROR(DTE_demand_forecast!V221*Settings!$K$135,"-")</f>
        <v>20680635.781455074</v>
      </c>
    </row>
    <row r="41" spans="1:22" x14ac:dyDescent="0.3">
      <c r="A41" s="277"/>
      <c r="B41" s="36" t="s">
        <v>56</v>
      </c>
      <c r="C41" s="86">
        <f ca="1">IFERROR(DTE_demand_forecast!C222*Settings!$K$135,"-")</f>
        <v>112397.29055447667</v>
      </c>
      <c r="D41" s="86">
        <f ca="1">IFERROR(DTE_demand_forecast!D222*Settings!$K$135,"-")</f>
        <v>112565.39619679397</v>
      </c>
      <c r="E41" s="86">
        <f ca="1">IFERROR(DTE_demand_forecast!E222*Settings!$K$135,"-")</f>
        <v>129141.46509660457</v>
      </c>
      <c r="F41" s="86">
        <f ca="1">IFERROR(DTE_demand_forecast!F222*Settings!$K$135,"-")</f>
        <v>130458.44980829353</v>
      </c>
      <c r="G41" s="86">
        <f ca="1">IFERROR(DTE_demand_forecast!G222*Settings!$K$135,"-")</f>
        <v>131801.77421421625</v>
      </c>
      <c r="H41" s="86">
        <f ca="1">IFERROR(DTE_demand_forecast!H222*Settings!$K$135,"-")</f>
        <v>133171.96510825746</v>
      </c>
      <c r="I41" s="86">
        <f ca="1">IFERROR(DTE_demand_forecast!I222*Settings!$K$135,"-")</f>
        <v>134569.55982017948</v>
      </c>
      <c r="J41" s="86">
        <f ca="1">IFERROR(DTE_demand_forecast!J222*Settings!$K$135,"-")</f>
        <v>135995.10642633992</v>
      </c>
      <c r="K41" s="86">
        <f ca="1">IFERROR(DTE_demand_forecast!K222*Settings!$K$135,"-")</f>
        <v>137449.16396462359</v>
      </c>
      <c r="L41" s="86">
        <f ca="1">IFERROR(DTE_demand_forecast!L222*Settings!$K$135,"-")</f>
        <v>138932.30265367293</v>
      </c>
      <c r="M41" s="86">
        <f ca="1">IFERROR(DTE_demand_forecast!M222*Settings!$K$135,"-")</f>
        <v>140445.10411650324</v>
      </c>
      <c r="N41" s="86">
        <f ca="1">IFERROR(DTE_demand_forecast!N222*Settings!$K$135,"-")</f>
        <v>141988.16160859016</v>
      </c>
      <c r="O41" s="86">
        <f ca="1">IFERROR(DTE_demand_forecast!O222*Settings!$K$135,"-")</f>
        <v>143562.08025051886</v>
      </c>
      <c r="P41" s="86">
        <f ca="1">IFERROR(DTE_demand_forecast!P222*Settings!$K$135,"-")</f>
        <v>145167.47726528608</v>
      </c>
      <c r="Q41" s="86">
        <f ca="1">IFERROR(DTE_demand_forecast!Q222*Settings!$K$135,"-")</f>
        <v>146804.98222034867</v>
      </c>
      <c r="R41" s="86">
        <f ca="1">IFERROR(DTE_demand_forecast!R222*Settings!$K$135,"-")</f>
        <v>148475.2372745125</v>
      </c>
      <c r="S41" s="86">
        <f ca="1">IFERROR(DTE_demand_forecast!S222*Settings!$K$135,"-")</f>
        <v>150178.89742975961</v>
      </c>
      <c r="T41" s="86">
        <f ca="1">IFERROR(DTE_demand_forecast!T222*Settings!$K$135,"-")</f>
        <v>151916.63078811168</v>
      </c>
      <c r="U41" s="86">
        <f ca="1">IFERROR(DTE_demand_forecast!U222*Settings!$K$135,"-")</f>
        <v>153689.11881363078</v>
      </c>
      <c r="V41" s="86">
        <f ca="1">IFERROR(DTE_demand_forecast!V222*Settings!$K$135,"-")</f>
        <v>155497.05659966025</v>
      </c>
    </row>
    <row r="42" spans="1:22" x14ac:dyDescent="0.3">
      <c r="A42" s="277"/>
      <c r="B42" s="36" t="s">
        <v>96</v>
      </c>
      <c r="C42" s="86">
        <f ca="1">IFERROR(DTE_demand_forecast!C223*Settings!$K$135,"-")</f>
        <v>0</v>
      </c>
      <c r="D42" s="86">
        <f ca="1">IFERROR(DTE_demand_forecast!D223*Settings!$K$135,"-")</f>
        <v>0</v>
      </c>
      <c r="E42" s="86">
        <f ca="1">IFERROR(DTE_demand_forecast!E223*Settings!$K$135,"-")</f>
        <v>0</v>
      </c>
      <c r="F42" s="86">
        <f ca="1">IFERROR(DTE_demand_forecast!F223*Settings!$K$135,"-")</f>
        <v>0</v>
      </c>
      <c r="G42" s="86">
        <f ca="1">IFERROR(DTE_demand_forecast!G223*Settings!$K$135,"-")</f>
        <v>0</v>
      </c>
      <c r="H42" s="86">
        <f ca="1">IFERROR(DTE_demand_forecast!H223*Settings!$K$135,"-")</f>
        <v>0</v>
      </c>
      <c r="I42" s="86">
        <f ca="1">IFERROR(DTE_demand_forecast!I223*Settings!$K$135,"-")</f>
        <v>0</v>
      </c>
      <c r="J42" s="86">
        <f ca="1">IFERROR(DTE_demand_forecast!J223*Settings!$K$135,"-")</f>
        <v>0</v>
      </c>
      <c r="K42" s="86">
        <f ca="1">IFERROR(DTE_demand_forecast!K223*Settings!$K$135,"-")</f>
        <v>0</v>
      </c>
      <c r="L42" s="86">
        <f ca="1">IFERROR(DTE_demand_forecast!L223*Settings!$K$135,"-")</f>
        <v>0</v>
      </c>
      <c r="M42" s="86">
        <f ca="1">IFERROR(DTE_demand_forecast!M223*Settings!$K$135,"-")</f>
        <v>0</v>
      </c>
      <c r="N42" s="86">
        <f ca="1">IFERROR(DTE_demand_forecast!N223*Settings!$K$135,"-")</f>
        <v>0</v>
      </c>
      <c r="O42" s="86">
        <f ca="1">IFERROR(DTE_demand_forecast!O223*Settings!$K$135,"-")</f>
        <v>0</v>
      </c>
      <c r="P42" s="86">
        <f ca="1">IFERROR(DTE_demand_forecast!P223*Settings!$K$135,"-")</f>
        <v>0</v>
      </c>
      <c r="Q42" s="86">
        <f ca="1">IFERROR(DTE_demand_forecast!Q223*Settings!$K$135,"-")</f>
        <v>0</v>
      </c>
      <c r="R42" s="86">
        <f ca="1">IFERROR(DTE_demand_forecast!R223*Settings!$K$135,"-")</f>
        <v>0</v>
      </c>
      <c r="S42" s="86">
        <f ca="1">IFERROR(DTE_demand_forecast!S223*Settings!$K$135,"-")</f>
        <v>0</v>
      </c>
      <c r="T42" s="86">
        <f ca="1">IFERROR(DTE_demand_forecast!T223*Settings!$K$135,"-")</f>
        <v>0</v>
      </c>
      <c r="U42" s="86">
        <f ca="1">IFERROR(DTE_demand_forecast!U223*Settings!$K$135,"-")</f>
        <v>0</v>
      </c>
      <c r="V42" s="86">
        <f ca="1">IFERROR(DTE_demand_forecast!V223*Settings!$K$135,"-")</f>
        <v>0</v>
      </c>
    </row>
    <row r="43" spans="1:22" x14ac:dyDescent="0.3">
      <c r="A43" s="277"/>
      <c r="B43" s="36" t="s">
        <v>60</v>
      </c>
      <c r="C43" s="86">
        <f ca="1">IFERROR(DTE_demand_forecast!C224*Settings!$K$135,"-")</f>
        <v>0</v>
      </c>
      <c r="D43" s="86">
        <f ca="1">IFERROR(DTE_demand_forecast!D224*Settings!$K$135,"-")</f>
        <v>0</v>
      </c>
      <c r="E43" s="86">
        <f ca="1">IFERROR(DTE_demand_forecast!E224*Settings!$K$135,"-")</f>
        <v>0</v>
      </c>
      <c r="F43" s="86">
        <f ca="1">IFERROR(DTE_demand_forecast!F224*Settings!$K$135,"-")</f>
        <v>0</v>
      </c>
      <c r="G43" s="86">
        <f ca="1">IFERROR(DTE_demand_forecast!G224*Settings!$K$135,"-")</f>
        <v>0</v>
      </c>
      <c r="H43" s="86">
        <f ca="1">IFERROR(DTE_demand_forecast!H224*Settings!$K$135,"-")</f>
        <v>0</v>
      </c>
      <c r="I43" s="86">
        <f ca="1">IFERROR(DTE_demand_forecast!I224*Settings!$K$135,"-")</f>
        <v>0</v>
      </c>
      <c r="J43" s="86">
        <f ca="1">IFERROR(DTE_demand_forecast!J224*Settings!$K$135,"-")</f>
        <v>0</v>
      </c>
      <c r="K43" s="86">
        <f ca="1">IFERROR(DTE_demand_forecast!K224*Settings!$K$135,"-")</f>
        <v>0</v>
      </c>
      <c r="L43" s="86">
        <f ca="1">IFERROR(DTE_demand_forecast!L224*Settings!$K$135,"-")</f>
        <v>0</v>
      </c>
      <c r="M43" s="86">
        <f ca="1">IFERROR(DTE_demand_forecast!M224*Settings!$K$135,"-")</f>
        <v>0</v>
      </c>
      <c r="N43" s="86">
        <f ca="1">IFERROR(DTE_demand_forecast!N224*Settings!$K$135,"-")</f>
        <v>0</v>
      </c>
      <c r="O43" s="86">
        <f ca="1">IFERROR(DTE_demand_forecast!O224*Settings!$K$135,"-")</f>
        <v>0</v>
      </c>
      <c r="P43" s="86">
        <f ca="1">IFERROR(DTE_demand_forecast!P224*Settings!$K$135,"-")</f>
        <v>0</v>
      </c>
      <c r="Q43" s="86">
        <f ca="1">IFERROR(DTE_demand_forecast!Q224*Settings!$K$135,"-")</f>
        <v>0</v>
      </c>
      <c r="R43" s="86">
        <f ca="1">IFERROR(DTE_demand_forecast!R224*Settings!$K$135,"-")</f>
        <v>0</v>
      </c>
      <c r="S43" s="86">
        <f ca="1">IFERROR(DTE_demand_forecast!S224*Settings!$K$135,"-")</f>
        <v>0</v>
      </c>
      <c r="T43" s="86">
        <f ca="1">IFERROR(DTE_demand_forecast!T224*Settings!$K$135,"-")</f>
        <v>0</v>
      </c>
      <c r="U43" s="86">
        <f ca="1">IFERROR(DTE_demand_forecast!U224*Settings!$K$135,"-")</f>
        <v>0</v>
      </c>
      <c r="V43" s="86">
        <f ca="1">IFERROR(DTE_demand_forecast!V224*Settings!$K$135,"-")</f>
        <v>0</v>
      </c>
    </row>
    <row r="44" spans="1:22" x14ac:dyDescent="0.3">
      <c r="A44" s="277"/>
      <c r="B44" s="36" t="s">
        <v>97</v>
      </c>
      <c r="C44" s="86">
        <f ca="1">IFERROR(DTE_demand_forecast!C225*Settings!$K$135,"-")</f>
        <v>0</v>
      </c>
      <c r="D44" s="86">
        <f ca="1">IFERROR(DTE_demand_forecast!D225*Settings!$K$135,"-")</f>
        <v>0</v>
      </c>
      <c r="E44" s="86">
        <f ca="1">IFERROR(DTE_demand_forecast!E225*Settings!$K$135,"-")</f>
        <v>0</v>
      </c>
      <c r="F44" s="86">
        <f ca="1">IFERROR(DTE_demand_forecast!F225*Settings!$K$135,"-")</f>
        <v>0</v>
      </c>
      <c r="G44" s="86">
        <f ca="1">IFERROR(DTE_demand_forecast!G225*Settings!$K$135,"-")</f>
        <v>0</v>
      </c>
      <c r="H44" s="86">
        <f ca="1">IFERROR(DTE_demand_forecast!H225*Settings!$K$135,"-")</f>
        <v>0</v>
      </c>
      <c r="I44" s="86">
        <f ca="1">IFERROR(DTE_demand_forecast!I225*Settings!$K$135,"-")</f>
        <v>0</v>
      </c>
      <c r="J44" s="86">
        <f ca="1">IFERROR(DTE_demand_forecast!J225*Settings!$K$135,"-")</f>
        <v>0</v>
      </c>
      <c r="K44" s="86">
        <f ca="1">IFERROR(DTE_demand_forecast!K225*Settings!$K$135,"-")</f>
        <v>0</v>
      </c>
      <c r="L44" s="86">
        <f ca="1">IFERROR(DTE_demand_forecast!L225*Settings!$K$135,"-")</f>
        <v>0</v>
      </c>
      <c r="M44" s="86">
        <f ca="1">IFERROR(DTE_demand_forecast!M225*Settings!$K$135,"-")</f>
        <v>0</v>
      </c>
      <c r="N44" s="86">
        <f ca="1">IFERROR(DTE_demand_forecast!N225*Settings!$K$135,"-")</f>
        <v>0</v>
      </c>
      <c r="O44" s="86">
        <f ca="1">IFERROR(DTE_demand_forecast!O225*Settings!$K$135,"-")</f>
        <v>0</v>
      </c>
      <c r="P44" s="86">
        <f ca="1">IFERROR(DTE_demand_forecast!P225*Settings!$K$135,"-")</f>
        <v>0</v>
      </c>
      <c r="Q44" s="86">
        <f ca="1">IFERROR(DTE_demand_forecast!Q225*Settings!$K$135,"-")</f>
        <v>0</v>
      </c>
      <c r="R44" s="86">
        <f ca="1">IFERROR(DTE_demand_forecast!R225*Settings!$K$135,"-")</f>
        <v>0</v>
      </c>
      <c r="S44" s="86">
        <f ca="1">IFERROR(DTE_demand_forecast!S225*Settings!$K$135,"-")</f>
        <v>0</v>
      </c>
      <c r="T44" s="86">
        <f ca="1">IFERROR(DTE_demand_forecast!T225*Settings!$K$135,"-")</f>
        <v>0</v>
      </c>
      <c r="U44" s="86">
        <f ca="1">IFERROR(DTE_demand_forecast!U225*Settings!$K$135,"-")</f>
        <v>0</v>
      </c>
      <c r="V44" s="86">
        <f ca="1">IFERROR(DTE_demand_forecast!V225*Settings!$K$135,"-")</f>
        <v>0</v>
      </c>
    </row>
    <row r="45" spans="1:22" x14ac:dyDescent="0.3">
      <c r="A45" s="277"/>
      <c r="B45" s="36" t="s">
        <v>58</v>
      </c>
      <c r="C45" s="86">
        <f>IFERROR(DTE_demand_forecast!C226*Settings!$K$135,"-")</f>
        <v>10887.502466904916</v>
      </c>
      <c r="D45" s="86">
        <f>IFERROR(DTE_demand_forecast!D226*Settings!$K$135,"-")</f>
        <v>11177.397100367185</v>
      </c>
      <c r="E45" s="86">
        <f>IFERROR(DTE_demand_forecast!E226*Settings!$K$135,"-")</f>
        <v>10796.797773271444</v>
      </c>
      <c r="F45" s="86">
        <f>IFERROR(DTE_demand_forecast!F226*Settings!$K$135,"-")</f>
        <v>10923.588136348992</v>
      </c>
      <c r="G45" s="86">
        <f>IFERROR(DTE_demand_forecast!G226*Settings!$K$135,"-")</f>
        <v>10661.594910169581</v>
      </c>
      <c r="H45" s="86">
        <f>IFERROR(DTE_demand_forecast!H226*Settings!$K$135,"-")</f>
        <v>10661.594910169581</v>
      </c>
      <c r="I45" s="86">
        <f>IFERROR(DTE_demand_forecast!I226*Settings!$K$135,"-")</f>
        <v>10661.594910169581</v>
      </c>
      <c r="J45" s="86">
        <f>IFERROR(DTE_demand_forecast!J226*Settings!$K$135,"-")</f>
        <v>10661.594910169581</v>
      </c>
      <c r="K45" s="86">
        <f>IFERROR(DTE_demand_forecast!K226*Settings!$K$135,"-")</f>
        <v>10661.594910169581</v>
      </c>
      <c r="L45" s="86">
        <f>IFERROR(DTE_demand_forecast!L226*Settings!$K$135,"-")</f>
        <v>10661.594910169581</v>
      </c>
      <c r="M45" s="86">
        <f>IFERROR(DTE_demand_forecast!M226*Settings!$K$135,"-")</f>
        <v>10661.594910169581</v>
      </c>
      <c r="N45" s="86">
        <f>IFERROR(DTE_demand_forecast!N226*Settings!$K$135,"-")</f>
        <v>10661.594910169581</v>
      </c>
      <c r="O45" s="86">
        <f>IFERROR(DTE_demand_forecast!O226*Settings!$K$135,"-")</f>
        <v>10661.594910169581</v>
      </c>
      <c r="P45" s="86">
        <f>IFERROR(DTE_demand_forecast!P226*Settings!$K$135,"-")</f>
        <v>10661.594910169581</v>
      </c>
      <c r="Q45" s="86">
        <f>IFERROR(DTE_demand_forecast!Q226*Settings!$K$135,"-")</f>
        <v>10661.594910169581</v>
      </c>
      <c r="R45" s="86">
        <f>IFERROR(DTE_demand_forecast!R226*Settings!$K$135,"-")</f>
        <v>10661.594910169581</v>
      </c>
      <c r="S45" s="86">
        <f>IFERROR(DTE_demand_forecast!S226*Settings!$K$135,"-")</f>
        <v>10661.594910169581</v>
      </c>
      <c r="T45" s="86">
        <f>IFERROR(DTE_demand_forecast!T226*Settings!$K$135,"-")</f>
        <v>10661.594910169581</v>
      </c>
      <c r="U45" s="86">
        <f>IFERROR(DTE_demand_forecast!U226*Settings!$K$135,"-")</f>
        <v>10661.594910169581</v>
      </c>
      <c r="V45" s="86">
        <f>IFERROR(DTE_demand_forecast!V226*Settings!$K$135,"-")</f>
        <v>10661.594910169581</v>
      </c>
    </row>
    <row r="46" spans="1:22" x14ac:dyDescent="0.3">
      <c r="A46" s="277"/>
      <c r="B46" s="36" t="s">
        <v>61</v>
      </c>
      <c r="C46" s="86">
        <f ca="1">IFERROR(DTE_demand_forecast!C227*Settings!$K$135,"-")</f>
        <v>473149.02151831688</v>
      </c>
      <c r="D46" s="86">
        <f ca="1">IFERROR(DTE_demand_forecast!D227*Settings!$K$135,"-")</f>
        <v>941807.21138704813</v>
      </c>
      <c r="E46" s="86">
        <f ca="1">IFERROR(DTE_demand_forecast!E227*Settings!$K$135,"-")</f>
        <v>740330.90557022358</v>
      </c>
      <c r="F46" s="86">
        <f ca="1">IFERROR(DTE_demand_forecast!F227*Settings!$K$135,"-")</f>
        <v>531234.48054897436</v>
      </c>
      <c r="G46" s="86">
        <f ca="1">IFERROR(DTE_demand_forecast!G227*Settings!$K$135,"-")</f>
        <v>313689.16906151903</v>
      </c>
      <c r="H46" s="86">
        <f ca="1">IFERROR(DTE_demand_forecast!H227*Settings!$K$135,"-")</f>
        <v>807305.27162881463</v>
      </c>
      <c r="I46" s="86">
        <f ca="1">IFERROR(DTE_demand_forecast!I227*Settings!$K$135,"-")</f>
        <v>586812.0106429836</v>
      </c>
      <c r="J46" s="86">
        <f ca="1">IFERROR(DTE_demand_forecast!J227*Settings!$K$135,"-")</f>
        <v>357440.61040686222</v>
      </c>
      <c r="K46" s="86">
        <f ca="1">IFERROR(DTE_demand_forecast!K227*Settings!$K$135,"-")</f>
        <v>118924.14265483306</v>
      </c>
      <c r="L46" s="86">
        <f ca="1">IFERROR(DTE_demand_forecast!L227*Settings!$K$135,"-")</f>
        <v>-129011.44675364559</v>
      </c>
      <c r="M46" s="86">
        <f ca="1">IFERROR(DTE_demand_forecast!M227*Settings!$K$135,"-")</f>
        <v>-144817.34057843607</v>
      </c>
      <c r="N46" s="86">
        <f ca="1">IFERROR(DTE_demand_forecast!N227*Settings!$K$135,"-")</f>
        <v>-160939.35227972225</v>
      </c>
      <c r="O46" s="86">
        <f ca="1">IFERROR(DTE_demand_forecast!O227*Settings!$K$135,"-")</f>
        <v>-177383.8042150345</v>
      </c>
      <c r="P46" s="86">
        <f ca="1">IFERROR(DTE_demand_forecast!P227*Settings!$K$135,"-")</f>
        <v>-194157.14518905271</v>
      </c>
      <c r="Q46" s="86">
        <f ca="1">IFERROR(DTE_demand_forecast!Q227*Settings!$K$135,"-")</f>
        <v>-211265.95298255148</v>
      </c>
      <c r="R46" s="86">
        <f ca="1">IFERROR(DTE_demand_forecast!R227*Settings!$K$135,"-")</f>
        <v>-228716.93693191989</v>
      </c>
      <c r="S46" s="86">
        <f ca="1">IFERROR(DTE_demand_forecast!S227*Settings!$K$135,"-")</f>
        <v>-246516.94056027604</v>
      </c>
      <c r="T46" s="86">
        <f ca="1">IFERROR(DTE_demand_forecast!T227*Settings!$K$135,"-")</f>
        <v>-264672.94426119915</v>
      </c>
      <c r="U46" s="86">
        <f ca="1">IFERROR(DTE_demand_forecast!U227*Settings!$K$135,"-")</f>
        <v>-283192.06803614064</v>
      </c>
      <c r="V46" s="86">
        <f ca="1">IFERROR(DTE_demand_forecast!V227*Settings!$K$135,"-")</f>
        <v>-302081.57428658108</v>
      </c>
    </row>
    <row r="47" spans="1:22" x14ac:dyDescent="0.3">
      <c r="A47" s="277"/>
      <c r="B47" s="36" t="s">
        <v>100</v>
      </c>
      <c r="C47" s="150">
        <f t="shared" ref="C47:V47" ca="1" si="2">SUM(C39:C46)</f>
        <v>13594653.826645121</v>
      </c>
      <c r="D47" s="150">
        <f t="shared" ca="1" si="2"/>
        <v>13223810.504354002</v>
      </c>
      <c r="E47" s="150">
        <f t="shared" ca="1" si="2"/>
        <v>12568128.193356398</v>
      </c>
      <c r="F47" s="150">
        <f t="shared" ca="1" si="2"/>
        <v>12538846.616513217</v>
      </c>
      <c r="G47" s="150">
        <f t="shared" ca="1" si="2"/>
        <v>13957475.970463291</v>
      </c>
      <c r="H47" s="150">
        <f t="shared" ca="1" si="2"/>
        <v>15156210.038392756</v>
      </c>
      <c r="I47" s="150">
        <f t="shared" ca="1" si="2"/>
        <v>15719921.531307898</v>
      </c>
      <c r="J47" s="150">
        <f t="shared" ca="1" si="2"/>
        <v>17087828.473966241</v>
      </c>
      <c r="K47" s="150">
        <f t="shared" ca="1" si="2"/>
        <v>18074223.532665707</v>
      </c>
      <c r="L47" s="150">
        <f t="shared" ca="1" si="2"/>
        <v>19095597.47235639</v>
      </c>
      <c r="M47" s="150">
        <f t="shared" ca="1" si="2"/>
        <v>22388067.257179558</v>
      </c>
      <c r="N47" s="150">
        <f t="shared" ca="1" si="2"/>
        <v>22719192.711288165</v>
      </c>
      <c r="O47" s="150">
        <f t="shared" ca="1" si="2"/>
        <v>23056940.674478948</v>
      </c>
      <c r="P47" s="150">
        <f t="shared" ca="1" si="2"/>
        <v>23401443.596933547</v>
      </c>
      <c r="Q47" s="150">
        <f t="shared" ca="1" si="2"/>
        <v>23752836.57783724</v>
      </c>
      <c r="R47" s="150">
        <f t="shared" ca="1" si="2"/>
        <v>24111257.418359</v>
      </c>
      <c r="S47" s="150">
        <f t="shared" ca="1" si="2"/>
        <v>24476846.675691202</v>
      </c>
      <c r="T47" s="150">
        <f t="shared" ca="1" si="2"/>
        <v>24849747.718170043</v>
      </c>
      <c r="U47" s="150">
        <f t="shared" ca="1" si="2"/>
        <v>25230106.781498462</v>
      </c>
      <c r="V47" s="150">
        <f t="shared" ca="1" si="2"/>
        <v>25618073.026093453</v>
      </c>
    </row>
    <row r="48" spans="1:22" x14ac:dyDescent="0.3">
      <c r="A48" s="277"/>
    </row>
    <row r="49" spans="1:22" x14ac:dyDescent="0.3">
      <c r="A49" s="277"/>
    </row>
    <row r="50" spans="1:22" x14ac:dyDescent="0.3">
      <c r="A50" s="277"/>
    </row>
    <row r="51" spans="1:22" x14ac:dyDescent="0.3">
      <c r="A51" s="277"/>
    </row>
    <row r="52" spans="1:22" x14ac:dyDescent="0.3">
      <c r="A52" s="277"/>
    </row>
    <row r="53" spans="1:22" x14ac:dyDescent="0.3">
      <c r="A53" s="277"/>
    </row>
    <row r="54" spans="1:22" x14ac:dyDescent="0.3">
      <c r="A54" s="277"/>
    </row>
    <row r="55" spans="1:22" x14ac:dyDescent="0.3">
      <c r="A55" s="277"/>
    </row>
    <row r="56" spans="1:22" x14ac:dyDescent="0.3">
      <c r="A56" s="277"/>
    </row>
    <row r="57" spans="1:22" x14ac:dyDescent="0.3">
      <c r="A57" s="276">
        <v>0.4</v>
      </c>
      <c r="B57" s="38" t="s">
        <v>220</v>
      </c>
      <c r="L57" s="23"/>
      <c r="M57" s="23"/>
    </row>
    <row r="58" spans="1:22" x14ac:dyDescent="0.3">
      <c r="A58" s="277"/>
      <c r="B58" s="83" t="s">
        <v>98</v>
      </c>
      <c r="C58" s="83">
        <v>2021</v>
      </c>
      <c r="D58" s="84">
        <v>2022</v>
      </c>
      <c r="E58" s="83">
        <v>2023</v>
      </c>
      <c r="F58" s="84">
        <v>2024</v>
      </c>
      <c r="G58" s="83">
        <v>2025</v>
      </c>
      <c r="H58" s="84">
        <v>2026</v>
      </c>
      <c r="I58" s="83">
        <v>2027</v>
      </c>
      <c r="J58" s="84">
        <v>2028</v>
      </c>
      <c r="K58" s="83">
        <v>2029</v>
      </c>
      <c r="L58" s="84">
        <v>2030</v>
      </c>
      <c r="M58" s="83">
        <v>2031</v>
      </c>
      <c r="N58" s="84">
        <v>2032</v>
      </c>
      <c r="O58" s="83">
        <v>2033</v>
      </c>
      <c r="P58" s="84">
        <v>2034</v>
      </c>
      <c r="Q58" s="83">
        <v>2035</v>
      </c>
      <c r="R58" s="84">
        <v>2036</v>
      </c>
      <c r="S58" s="83">
        <v>2037</v>
      </c>
      <c r="T58" s="84">
        <v>2038</v>
      </c>
      <c r="U58" s="83">
        <v>2039</v>
      </c>
      <c r="V58" s="84">
        <v>2040</v>
      </c>
    </row>
    <row r="59" spans="1:22" x14ac:dyDescent="0.3">
      <c r="A59" s="277"/>
      <c r="B59" s="36" t="s">
        <v>59</v>
      </c>
      <c r="C59" s="86">
        <f ca="1">IFERROR(DTE_demand_forecast!C62*Settings!$K$137,"-")</f>
        <v>5404097.6971867187</v>
      </c>
      <c r="D59" s="86">
        <f ca="1">IFERROR(DTE_demand_forecast!D62*Settings!$K$137,"-")</f>
        <v>4786178.8262361288</v>
      </c>
      <c r="E59" s="86">
        <f ca="1">IFERROR(DTE_demand_forecast!E62*Settings!$K$137,"-")</f>
        <v>4135460.1490028622</v>
      </c>
      <c r="F59" s="86">
        <f ca="1">IFERROR(DTE_demand_forecast!F62*Settings!$K$137,"-")</f>
        <v>3480790.295653855</v>
      </c>
      <c r="G59" s="86">
        <f ca="1">IFERROR(DTE_demand_forecast!G62*Settings!$K$137,"-")</f>
        <v>2789857.694764263</v>
      </c>
      <c r="H59" s="86">
        <f ca="1">IFERROR(DTE_demand_forecast!H62*Settings!$K$137,"-")</f>
        <v>2072292.7827131089</v>
      </c>
      <c r="I59" s="86">
        <f ca="1">IFERROR(DTE_demand_forecast!I62*Settings!$K$137,"-")</f>
        <v>1327306.6400942856</v>
      </c>
      <c r="J59" s="86">
        <f ca="1">IFERROR(DTE_demand_forecast!J62*Settings!$K$137,"-")</f>
        <v>554089.44364990911</v>
      </c>
      <c r="K59" s="86">
        <f ca="1">IFERROR(DTE_demand_forecast!K62*Settings!$K$137,"-")</f>
        <v>-248190.05431599988</v>
      </c>
      <c r="L59" s="86">
        <f ca="1">IFERROR(DTE_demand_forecast!L62*Settings!$K$137,"-")</f>
        <v>-1080385.0589857213</v>
      </c>
      <c r="M59" s="86">
        <f ca="1">IFERROR(DTE_demand_forecast!M62*Settings!$K$137,"-")</f>
        <v>2311354.8500744035</v>
      </c>
      <c r="N59" s="86">
        <f ca="1">IFERROR(DTE_demand_forecast!N62*Settings!$K$137,"-")</f>
        <v>2239203.543169539</v>
      </c>
      <c r="O59" s="86">
        <f ca="1">IFERROR(DTE_demand_forecast!O62*Settings!$K$137,"-")</f>
        <v>2165609.210126576</v>
      </c>
      <c r="P59" s="86">
        <f ca="1">IFERROR(DTE_demand_forecast!P62*Settings!$K$137,"-")</f>
        <v>2090542.990422755</v>
      </c>
      <c r="Q59" s="86">
        <f ca="1">IFERROR(DTE_demand_forecast!Q62*Settings!$K$137,"-")</f>
        <v>2013975.4463248565</v>
      </c>
      <c r="R59" s="86">
        <f ca="1">IFERROR(DTE_demand_forecast!R62*Settings!$K$137,"-")</f>
        <v>1935876.5513450021</v>
      </c>
      <c r="S59" s="86">
        <f ca="1">IFERROR(DTE_demand_forecast!S62*Settings!$K$137,"-")</f>
        <v>1856215.6784655482</v>
      </c>
      <c r="T59" s="86">
        <f ca="1">IFERROR(DTE_demand_forecast!T62*Settings!$K$137,"-")</f>
        <v>1774961.5881285062</v>
      </c>
      <c r="U59" s="86">
        <f ca="1">IFERROR(DTE_demand_forecast!U62*Settings!$K$137,"-")</f>
        <v>1692082.4159847239</v>
      </c>
      <c r="V59" s="86">
        <f ca="1">IFERROR(DTE_demand_forecast!V62*Settings!$K$137,"-")</f>
        <v>1607545.6603980651</v>
      </c>
    </row>
    <row r="60" spans="1:22" x14ac:dyDescent="0.3">
      <c r="A60" s="277"/>
      <c r="B60" s="36" t="s">
        <v>57</v>
      </c>
      <c r="C60" s="86">
        <f ca="1">IFERROR(DTE_demand_forecast!C63*Settings!$K$137,"-")</f>
        <v>8757191.6012647599</v>
      </c>
      <c r="D60" s="86">
        <f ca="1">IFERROR(DTE_demand_forecast!D63*Settings!$K$137,"-")</f>
        <v>7424053.2729213657</v>
      </c>
      <c r="E60" s="86">
        <f ca="1">IFERROR(DTE_demand_forecast!E63*Settings!$K$137,"-")</f>
        <v>6760155.5339441784</v>
      </c>
      <c r="F60" s="86">
        <f ca="1">IFERROR(DTE_demand_forecast!F63*Settings!$K$137,"-")</f>
        <v>6083405.6407475304</v>
      </c>
      <c r="G60" s="86">
        <f ca="1">IFERROR(DTE_demand_forecast!G63*Settings!$K$137,"-")</f>
        <v>7505018.8576669618</v>
      </c>
      <c r="H60" s="86">
        <f ca="1">IFERROR(DTE_demand_forecast!H63*Settings!$K$137,"-")</f>
        <v>7821329.3307070369</v>
      </c>
      <c r="I60" s="86">
        <f ca="1">IFERROR(DTE_demand_forecast!I63*Settings!$K$137,"-")</f>
        <v>8210587.9097676612</v>
      </c>
      <c r="J60" s="86">
        <f ca="1">IFERROR(DTE_demand_forecast!J63*Settings!$K$137,"-")</f>
        <v>9528542.2670162581</v>
      </c>
      <c r="K60" s="86">
        <f ca="1">IFERROR(DTE_demand_forecast!K63*Settings!$K$137,"-")</f>
        <v>10391593.251871647</v>
      </c>
      <c r="L60" s="86">
        <f ca="1">IFERROR(DTE_demand_forecast!L63*Settings!$K$137,"-")</f>
        <v>11285365.684628312</v>
      </c>
      <c r="M60" s="86">
        <f ca="1">IFERROR(DTE_demand_forecast!M63*Settings!$K$137,"-")</f>
        <v>11510531.727627613</v>
      </c>
      <c r="N60" s="86">
        <f ca="1">IFERROR(DTE_demand_forecast!N63*Settings!$K$137,"-")</f>
        <v>11740201.091486895</v>
      </c>
      <c r="O60" s="86">
        <f ca="1">IFERROR(DTE_demand_forecast!O63*Settings!$K$137,"-")</f>
        <v>11974463.84262337</v>
      </c>
      <c r="P60" s="86">
        <f ca="1">IFERROR(DTE_demand_forecast!P63*Settings!$K$137,"-")</f>
        <v>12213411.848782567</v>
      </c>
      <c r="Q60" s="86">
        <f ca="1">IFERROR(DTE_demand_forecast!Q63*Settings!$K$137,"-")</f>
        <v>12457138.815064954</v>
      </c>
      <c r="R60" s="86">
        <f ca="1">IFERROR(DTE_demand_forecast!R63*Settings!$K$137,"-")</f>
        <v>12705740.320672983</v>
      </c>
      <c r="S60" s="86">
        <f ca="1">IFERROR(DTE_demand_forecast!S63*Settings!$K$137,"-")</f>
        <v>12959313.856393179</v>
      </c>
      <c r="T60" s="86">
        <f ca="1">IFERROR(DTE_demand_forecast!T63*Settings!$K$137,"-")</f>
        <v>13217958.862827778</v>
      </c>
      <c r="U60" s="86">
        <f ca="1">IFERROR(DTE_demand_forecast!U63*Settings!$K$137,"-")</f>
        <v>13481776.769391064</v>
      </c>
      <c r="V60" s="86">
        <f ca="1">IFERROR(DTE_demand_forecast!V63*Settings!$K$137,"-")</f>
        <v>13750871.034085618</v>
      </c>
    </row>
    <row r="61" spans="1:22" x14ac:dyDescent="0.3">
      <c r="A61" s="277"/>
      <c r="B61" s="36" t="s">
        <v>56</v>
      </c>
      <c r="C61" s="86">
        <f ca="1">IFERROR(DTE_demand_forecast!C64*Settings!$K$137,"-")</f>
        <v>123746.07887047116</v>
      </c>
      <c r="D61" s="86">
        <f ca="1">IFERROR(DTE_demand_forecast!D64*Settings!$K$137,"-")</f>
        <v>116262.744939033</v>
      </c>
      <c r="E61" s="86">
        <f ca="1">IFERROR(DTE_demand_forecast!E64*Settings!$K$137,"-")</f>
        <v>127617.81015814858</v>
      </c>
      <c r="F61" s="86">
        <f ca="1">IFERROR(DTE_demand_forecast!F64*Settings!$K$137,"-")</f>
        <v>120857.28863814527</v>
      </c>
      <c r="G61" s="86">
        <f ca="1">IFERROR(DTE_demand_forecast!G64*Settings!$K$137,"-")</f>
        <v>113804.83550705091</v>
      </c>
      <c r="H61" s="86">
        <f ca="1">IFERROR(DTE_demand_forecast!H64*Settings!$K$137,"-")</f>
        <v>106451.47770902986</v>
      </c>
      <c r="I61" s="86">
        <f ca="1">IFERROR(DTE_demand_forecast!I64*Settings!$K$137,"-")</f>
        <v>98788.000038657483</v>
      </c>
      <c r="J61" s="86">
        <f ca="1">IFERROR(DTE_demand_forecast!J64*Settings!$K$137,"-")</f>
        <v>90804.939044158935</v>
      </c>
      <c r="K61" s="86">
        <f ca="1">IFERROR(DTE_demand_forecast!K64*Settings!$K$137,"-")</f>
        <v>82492.576783637327</v>
      </c>
      <c r="L61" s="86">
        <f ca="1">IFERROR(DTE_demand_forecast!L64*Settings!$K$137,"-")</f>
        <v>73840.934430849506</v>
      </c>
      <c r="M61" s="86">
        <f ca="1">IFERROR(DTE_demand_forecast!M64*Settings!$K$137,"-")</f>
        <v>73840.934430849506</v>
      </c>
      <c r="N61" s="86">
        <f ca="1">IFERROR(DTE_demand_forecast!N64*Settings!$K$137,"-")</f>
        <v>73840.934430849506</v>
      </c>
      <c r="O61" s="86">
        <f ca="1">IFERROR(DTE_demand_forecast!O64*Settings!$K$137,"-")</f>
        <v>73840.934430849506</v>
      </c>
      <c r="P61" s="86">
        <f ca="1">IFERROR(DTE_demand_forecast!P64*Settings!$K$137,"-")</f>
        <v>73840.934430849506</v>
      </c>
      <c r="Q61" s="86">
        <f ca="1">IFERROR(DTE_demand_forecast!Q64*Settings!$K$137,"-")</f>
        <v>73840.934430849506</v>
      </c>
      <c r="R61" s="86">
        <f ca="1">IFERROR(DTE_demand_forecast!R64*Settings!$K$137,"-")</f>
        <v>73840.934430849506</v>
      </c>
      <c r="S61" s="86">
        <f ca="1">IFERROR(DTE_demand_forecast!S64*Settings!$K$137,"-")</f>
        <v>73840.934430849506</v>
      </c>
      <c r="T61" s="86">
        <f ca="1">IFERROR(DTE_demand_forecast!T64*Settings!$K$137,"-")</f>
        <v>73840.934430849506</v>
      </c>
      <c r="U61" s="86">
        <f ca="1">IFERROR(DTE_demand_forecast!U64*Settings!$K$137,"-")</f>
        <v>73840.934430849506</v>
      </c>
      <c r="V61" s="86">
        <f ca="1">IFERROR(DTE_demand_forecast!V64*Settings!$K$137,"-")</f>
        <v>73840.934430849506</v>
      </c>
    </row>
    <row r="62" spans="1:22" x14ac:dyDescent="0.3">
      <c r="A62" s="277"/>
      <c r="B62" s="36" t="s">
        <v>96</v>
      </c>
      <c r="C62" s="86">
        <f ca="1">IFERROR(DTE_demand_forecast!C65*Settings!$K$137,"-")</f>
        <v>0</v>
      </c>
      <c r="D62" s="86">
        <f ca="1">IFERROR(DTE_demand_forecast!D65*Settings!$K$137,"-")</f>
        <v>0</v>
      </c>
      <c r="E62" s="86">
        <f ca="1">IFERROR(DTE_demand_forecast!E65*Settings!$K$137,"-")</f>
        <v>0</v>
      </c>
      <c r="F62" s="86">
        <f ca="1">IFERROR(DTE_demand_forecast!F65*Settings!$K$137,"-")</f>
        <v>0</v>
      </c>
      <c r="G62" s="86">
        <f ca="1">IFERROR(DTE_demand_forecast!G65*Settings!$K$137,"-")</f>
        <v>0</v>
      </c>
      <c r="H62" s="86">
        <f ca="1">IFERROR(DTE_demand_forecast!H65*Settings!$K$137,"-")</f>
        <v>0</v>
      </c>
      <c r="I62" s="86">
        <f ca="1">IFERROR(DTE_demand_forecast!I65*Settings!$K$137,"-")</f>
        <v>0</v>
      </c>
      <c r="J62" s="86">
        <f ca="1">IFERROR(DTE_demand_forecast!J65*Settings!$K$137,"-")</f>
        <v>0</v>
      </c>
      <c r="K62" s="86">
        <f ca="1">IFERROR(DTE_demand_forecast!K65*Settings!$K$137,"-")</f>
        <v>0</v>
      </c>
      <c r="L62" s="86">
        <f ca="1">IFERROR(DTE_demand_forecast!L65*Settings!$K$137,"-")</f>
        <v>0</v>
      </c>
      <c r="M62" s="86">
        <f ca="1">IFERROR(DTE_demand_forecast!M65*Settings!$K$137,"-")</f>
        <v>0</v>
      </c>
      <c r="N62" s="86">
        <f ca="1">IFERROR(DTE_demand_forecast!N65*Settings!$K$137,"-")</f>
        <v>0</v>
      </c>
      <c r="O62" s="86">
        <f ca="1">IFERROR(DTE_demand_forecast!O65*Settings!$K$137,"-")</f>
        <v>0</v>
      </c>
      <c r="P62" s="86">
        <f ca="1">IFERROR(DTE_demand_forecast!P65*Settings!$K$137,"-")</f>
        <v>0</v>
      </c>
      <c r="Q62" s="86">
        <f ca="1">IFERROR(DTE_demand_forecast!Q65*Settings!$K$137,"-")</f>
        <v>0</v>
      </c>
      <c r="R62" s="86">
        <f ca="1">IFERROR(DTE_demand_forecast!R65*Settings!$K$137,"-")</f>
        <v>0</v>
      </c>
      <c r="S62" s="86">
        <f ca="1">IFERROR(DTE_demand_forecast!S65*Settings!$K$137,"-")</f>
        <v>0</v>
      </c>
      <c r="T62" s="86">
        <f ca="1">IFERROR(DTE_demand_forecast!T65*Settings!$K$137,"-")</f>
        <v>0</v>
      </c>
      <c r="U62" s="86">
        <f ca="1">IFERROR(DTE_demand_forecast!U65*Settings!$K$137,"-")</f>
        <v>0</v>
      </c>
      <c r="V62" s="86">
        <f ca="1">IFERROR(DTE_demand_forecast!V65*Settings!$K$137,"-")</f>
        <v>0</v>
      </c>
    </row>
    <row r="63" spans="1:22" x14ac:dyDescent="0.3">
      <c r="A63" s="277"/>
      <c r="B63" s="36" t="s">
        <v>60</v>
      </c>
      <c r="C63" s="86">
        <f ca="1">IFERROR(DTE_demand_forecast!C66*Settings!$K$137,"-")</f>
        <v>0</v>
      </c>
      <c r="D63" s="86">
        <f ca="1">IFERROR(DTE_demand_forecast!D66*Settings!$K$137,"-")</f>
        <v>0</v>
      </c>
      <c r="E63" s="86">
        <f ca="1">IFERROR(DTE_demand_forecast!E66*Settings!$K$137,"-")</f>
        <v>0</v>
      </c>
      <c r="F63" s="86">
        <f ca="1">IFERROR(DTE_demand_forecast!F66*Settings!$K$137,"-")</f>
        <v>0</v>
      </c>
      <c r="G63" s="86">
        <f ca="1">IFERROR(DTE_demand_forecast!G66*Settings!$K$137,"-")</f>
        <v>0</v>
      </c>
      <c r="H63" s="86">
        <f ca="1">IFERROR(DTE_demand_forecast!H66*Settings!$K$137,"-")</f>
        <v>0</v>
      </c>
      <c r="I63" s="86">
        <f ca="1">IFERROR(DTE_demand_forecast!I66*Settings!$K$137,"-")</f>
        <v>0</v>
      </c>
      <c r="J63" s="86">
        <f ca="1">IFERROR(DTE_demand_forecast!J66*Settings!$K$137,"-")</f>
        <v>0</v>
      </c>
      <c r="K63" s="86">
        <f ca="1">IFERROR(DTE_demand_forecast!K66*Settings!$K$137,"-")</f>
        <v>0</v>
      </c>
      <c r="L63" s="86">
        <f ca="1">IFERROR(DTE_demand_forecast!L66*Settings!$K$137,"-")</f>
        <v>0</v>
      </c>
      <c r="M63" s="86">
        <f ca="1">IFERROR(DTE_demand_forecast!M66*Settings!$K$137,"-")</f>
        <v>0</v>
      </c>
      <c r="N63" s="86">
        <f ca="1">IFERROR(DTE_demand_forecast!N66*Settings!$K$137,"-")</f>
        <v>0</v>
      </c>
      <c r="O63" s="86">
        <f ca="1">IFERROR(DTE_demand_forecast!O66*Settings!$K$137,"-")</f>
        <v>0</v>
      </c>
      <c r="P63" s="86">
        <f ca="1">IFERROR(DTE_demand_forecast!P66*Settings!$K$137,"-")</f>
        <v>0</v>
      </c>
      <c r="Q63" s="86">
        <f ca="1">IFERROR(DTE_demand_forecast!Q66*Settings!$K$137,"-")</f>
        <v>0</v>
      </c>
      <c r="R63" s="86">
        <f ca="1">IFERROR(DTE_demand_forecast!R66*Settings!$K$137,"-")</f>
        <v>0</v>
      </c>
      <c r="S63" s="86">
        <f ca="1">IFERROR(DTE_demand_forecast!S66*Settings!$K$137,"-")</f>
        <v>0</v>
      </c>
      <c r="T63" s="86">
        <f ca="1">IFERROR(DTE_demand_forecast!T66*Settings!$K$137,"-")</f>
        <v>0</v>
      </c>
      <c r="U63" s="86">
        <f ca="1">IFERROR(DTE_demand_forecast!U66*Settings!$K$137,"-")</f>
        <v>0</v>
      </c>
      <c r="V63" s="86">
        <f ca="1">IFERROR(DTE_demand_forecast!V66*Settings!$K$137,"-")</f>
        <v>0</v>
      </c>
    </row>
    <row r="64" spans="1:22" x14ac:dyDescent="0.3">
      <c r="A64" s="277"/>
      <c r="B64" s="36" t="s">
        <v>97</v>
      </c>
      <c r="C64" s="86">
        <f ca="1">IFERROR(DTE_demand_forecast!C67*Settings!$K$137,"-")</f>
        <v>0</v>
      </c>
      <c r="D64" s="86">
        <f ca="1">IFERROR(DTE_demand_forecast!D67*Settings!$K$137,"-")</f>
        <v>0</v>
      </c>
      <c r="E64" s="86">
        <f ca="1">IFERROR(DTE_demand_forecast!E67*Settings!$K$137,"-")</f>
        <v>0</v>
      </c>
      <c r="F64" s="86">
        <f ca="1">IFERROR(DTE_demand_forecast!F67*Settings!$K$137,"-")</f>
        <v>0</v>
      </c>
      <c r="G64" s="86">
        <f ca="1">IFERROR(DTE_demand_forecast!G67*Settings!$K$137,"-")</f>
        <v>0</v>
      </c>
      <c r="H64" s="86">
        <f ca="1">IFERROR(DTE_demand_forecast!H67*Settings!$K$137,"-")</f>
        <v>0</v>
      </c>
      <c r="I64" s="86">
        <f ca="1">IFERROR(DTE_demand_forecast!I67*Settings!$K$137,"-")</f>
        <v>0</v>
      </c>
      <c r="J64" s="86">
        <f ca="1">IFERROR(DTE_demand_forecast!J67*Settings!$K$137,"-")</f>
        <v>0</v>
      </c>
      <c r="K64" s="86">
        <f ca="1">IFERROR(DTE_demand_forecast!K67*Settings!$K$137,"-")</f>
        <v>0</v>
      </c>
      <c r="L64" s="86">
        <f ca="1">IFERROR(DTE_demand_forecast!L67*Settings!$K$137,"-")</f>
        <v>0</v>
      </c>
      <c r="M64" s="86">
        <f ca="1">IFERROR(DTE_demand_forecast!M67*Settings!$K$137,"-")</f>
        <v>0</v>
      </c>
      <c r="N64" s="86">
        <f ca="1">IFERROR(DTE_demand_forecast!N67*Settings!$K$137,"-")</f>
        <v>0</v>
      </c>
      <c r="O64" s="86">
        <f ca="1">IFERROR(DTE_demand_forecast!O67*Settings!$K$137,"-")</f>
        <v>0</v>
      </c>
      <c r="P64" s="86">
        <f ca="1">IFERROR(DTE_demand_forecast!P67*Settings!$K$137,"-")</f>
        <v>0</v>
      </c>
      <c r="Q64" s="86">
        <f ca="1">IFERROR(DTE_demand_forecast!Q67*Settings!$K$137,"-")</f>
        <v>0</v>
      </c>
      <c r="R64" s="86">
        <f ca="1">IFERROR(DTE_demand_forecast!R67*Settings!$K$137,"-")</f>
        <v>0</v>
      </c>
      <c r="S64" s="86">
        <f ca="1">IFERROR(DTE_demand_forecast!S67*Settings!$K$137,"-")</f>
        <v>0</v>
      </c>
      <c r="T64" s="86">
        <f ca="1">IFERROR(DTE_demand_forecast!T67*Settings!$K$137,"-")</f>
        <v>0</v>
      </c>
      <c r="U64" s="86">
        <f ca="1">IFERROR(DTE_demand_forecast!U67*Settings!$K$137,"-")</f>
        <v>0</v>
      </c>
      <c r="V64" s="86">
        <f ca="1">IFERROR(DTE_demand_forecast!V67*Settings!$K$137,"-")</f>
        <v>0</v>
      </c>
    </row>
    <row r="65" spans="1:22" x14ac:dyDescent="0.3">
      <c r="A65" s="277"/>
      <c r="B65" s="36" t="s">
        <v>58</v>
      </c>
      <c r="C65" s="86">
        <f>IFERROR(DTE_demand_forecast!C68*Settings!$K$137,"-")</f>
        <v>12702.086211389071</v>
      </c>
      <c r="D65" s="86">
        <f>IFERROR(DTE_demand_forecast!D68*Settings!$K$137,"-")</f>
        <v>13040.296617095049</v>
      </c>
      <c r="E65" s="86">
        <f>IFERROR(DTE_demand_forecast!E68*Settings!$K$137,"-")</f>
        <v>12596.264068816687</v>
      </c>
      <c r="F65" s="86">
        <f>IFERROR(DTE_demand_forecast!F68*Settings!$K$137,"-")</f>
        <v>12744.186159073823</v>
      </c>
      <c r="G65" s="86">
        <f>IFERROR(DTE_demand_forecast!G68*Settings!$K$137,"-")</f>
        <v>12438.527395197843</v>
      </c>
      <c r="H65" s="86">
        <f>IFERROR(DTE_demand_forecast!H68*Settings!$K$137,"-")</f>
        <v>12438.527395197843</v>
      </c>
      <c r="I65" s="86">
        <f>IFERROR(DTE_demand_forecast!I68*Settings!$K$137,"-")</f>
        <v>12438.527395197843</v>
      </c>
      <c r="J65" s="86">
        <f>IFERROR(DTE_demand_forecast!J68*Settings!$K$137,"-")</f>
        <v>12438.527395197843</v>
      </c>
      <c r="K65" s="86">
        <f>IFERROR(DTE_demand_forecast!K68*Settings!$K$137,"-")</f>
        <v>12438.527395197843</v>
      </c>
      <c r="L65" s="86">
        <f>IFERROR(DTE_demand_forecast!L68*Settings!$K$137,"-")</f>
        <v>12438.527395197843</v>
      </c>
      <c r="M65" s="86">
        <f>IFERROR(DTE_demand_forecast!M68*Settings!$K$137,"-")</f>
        <v>12438.527395197843</v>
      </c>
      <c r="N65" s="86">
        <f>IFERROR(DTE_demand_forecast!N68*Settings!$K$137,"-")</f>
        <v>12438.527395197843</v>
      </c>
      <c r="O65" s="86">
        <f>IFERROR(DTE_demand_forecast!O68*Settings!$K$137,"-")</f>
        <v>12438.527395197843</v>
      </c>
      <c r="P65" s="86">
        <f>IFERROR(DTE_demand_forecast!P68*Settings!$K$137,"-")</f>
        <v>12438.527395197843</v>
      </c>
      <c r="Q65" s="86">
        <f>IFERROR(DTE_demand_forecast!Q68*Settings!$K$137,"-")</f>
        <v>12438.527395197843</v>
      </c>
      <c r="R65" s="86">
        <f>IFERROR(DTE_demand_forecast!R68*Settings!$K$137,"-")</f>
        <v>12438.527395197843</v>
      </c>
      <c r="S65" s="86">
        <f>IFERROR(DTE_demand_forecast!S68*Settings!$K$137,"-")</f>
        <v>12438.527395197843</v>
      </c>
      <c r="T65" s="86">
        <f>IFERROR(DTE_demand_forecast!T68*Settings!$K$137,"-")</f>
        <v>12438.527395197843</v>
      </c>
      <c r="U65" s="86">
        <f>IFERROR(DTE_demand_forecast!U68*Settings!$K$137,"-")</f>
        <v>12438.527395197843</v>
      </c>
      <c r="V65" s="86">
        <f>IFERROR(DTE_demand_forecast!V68*Settings!$K$137,"-")</f>
        <v>12438.527395197843</v>
      </c>
    </row>
    <row r="66" spans="1:22" x14ac:dyDescent="0.3">
      <c r="A66" s="277"/>
      <c r="B66" s="36" t="s">
        <v>61</v>
      </c>
      <c r="C66" s="86">
        <f ca="1">IFERROR(DTE_demand_forecast!C69*Settings!$K$137,"-")</f>
        <v>552007.19177136966</v>
      </c>
      <c r="D66" s="86">
        <f ca="1">IFERROR(DTE_demand_forecast!D69*Settings!$K$137,"-")</f>
        <v>1098775.0799515562</v>
      </c>
      <c r="E66" s="86">
        <f ca="1">IFERROR(DTE_demand_forecast!E69*Settings!$K$137,"-")</f>
        <v>863719.38983192749</v>
      </c>
      <c r="F66" s="86">
        <f ca="1">IFERROR(DTE_demand_forecast!F69*Settings!$K$137,"-")</f>
        <v>619773.56064047012</v>
      </c>
      <c r="G66" s="86">
        <f ca="1">IFERROR(DTE_demand_forecast!G69*Settings!$K$137,"-")</f>
        <v>365970.69723843888</v>
      </c>
      <c r="H66" s="86">
        <f ca="1">IFERROR(DTE_demand_forecast!H69*Settings!$K$137,"-")</f>
        <v>941856.15023361717</v>
      </c>
      <c r="I66" s="86">
        <f ca="1">IFERROR(DTE_demand_forecast!I69*Settings!$K$137,"-")</f>
        <v>684614.01241681422</v>
      </c>
      <c r="J66" s="86">
        <f ca="1">IFERROR(DTE_demand_forecast!J69*Settings!$K$137,"-")</f>
        <v>417014.04547467263</v>
      </c>
      <c r="K66" s="86">
        <f ca="1">IFERROR(DTE_demand_forecast!K69*Settings!$K$137,"-")</f>
        <v>138744.83309730527</v>
      </c>
      <c r="L66" s="86">
        <f ca="1">IFERROR(DTE_demand_forecast!L69*Settings!$K$137,"-")</f>
        <v>-150513.35454591986</v>
      </c>
      <c r="M66" s="86">
        <f ca="1">IFERROR(DTE_demand_forecast!M69*Settings!$K$137,"-")</f>
        <v>-168953.56400817542</v>
      </c>
      <c r="N66" s="86">
        <f ca="1">IFERROR(DTE_demand_forecast!N69*Settings!$K$137,"-")</f>
        <v>-187762.57765967597</v>
      </c>
      <c r="O66" s="86">
        <f ca="1">IFERROR(DTE_demand_forecast!O69*Settings!$K$137,"-")</f>
        <v>-206947.77158420693</v>
      </c>
      <c r="P66" s="86">
        <f ca="1">IFERROR(DTE_demand_forecast!P69*Settings!$K$137,"-")</f>
        <v>-226516.66938722818</v>
      </c>
      <c r="Q66" s="86">
        <f ca="1">IFERROR(DTE_demand_forecast!Q69*Settings!$K$137,"-")</f>
        <v>-246476.94514631008</v>
      </c>
      <c r="R66" s="86">
        <f ca="1">IFERROR(DTE_demand_forecast!R69*Settings!$K$137,"-")</f>
        <v>-266836.4264205732</v>
      </c>
      <c r="S66" s="86">
        <f ca="1">IFERROR(DTE_demand_forecast!S69*Settings!$K$137,"-")</f>
        <v>-287603.09732032206</v>
      </c>
      <c r="T66" s="86">
        <f ca="1">IFERROR(DTE_demand_forecast!T69*Settings!$K$137,"-")</f>
        <v>-308785.10163806571</v>
      </c>
      <c r="U66" s="86">
        <f ca="1">IFERROR(DTE_demand_forecast!U69*Settings!$K$137,"-")</f>
        <v>-330390.7460421641</v>
      </c>
      <c r="V66" s="86">
        <f ca="1">IFERROR(DTE_demand_forecast!V69*Settings!$K$137,"-")</f>
        <v>-352428.5033343446</v>
      </c>
    </row>
    <row r="67" spans="1:22" x14ac:dyDescent="0.3">
      <c r="A67" s="277"/>
      <c r="B67" s="37" t="s">
        <v>100</v>
      </c>
      <c r="C67" s="150">
        <f t="shared" ref="C67:V67" ca="1" si="3">SUM(C59:C66)</f>
        <v>14849744.655304709</v>
      </c>
      <c r="D67" s="150">
        <f t="shared" ca="1" si="3"/>
        <v>13438310.220665177</v>
      </c>
      <c r="E67" s="150">
        <f t="shared" ca="1" si="3"/>
        <v>11899549.147005931</v>
      </c>
      <c r="F67" s="150">
        <f t="shared" ca="1" si="3"/>
        <v>10317570.971839074</v>
      </c>
      <c r="G67" s="150">
        <f t="shared" ca="1" si="3"/>
        <v>10787090.612571914</v>
      </c>
      <c r="H67" s="150">
        <f t="shared" ca="1" si="3"/>
        <v>10954368.268757991</v>
      </c>
      <c r="I67" s="150">
        <f t="shared" ca="1" si="3"/>
        <v>10333735.089712616</v>
      </c>
      <c r="J67" s="150">
        <f t="shared" ca="1" si="3"/>
        <v>10602889.222580196</v>
      </c>
      <c r="K67" s="150">
        <f t="shared" ca="1" si="3"/>
        <v>10377079.134831788</v>
      </c>
      <c r="L67" s="150">
        <f t="shared" ca="1" si="3"/>
        <v>10140746.732922718</v>
      </c>
      <c r="M67" s="150">
        <f t="shared" ca="1" si="3"/>
        <v>13739212.475519886</v>
      </c>
      <c r="N67" s="150">
        <f t="shared" ca="1" si="3"/>
        <v>13877921.518822806</v>
      </c>
      <c r="O67" s="150">
        <f t="shared" ca="1" si="3"/>
        <v>14019404.742991786</v>
      </c>
      <c r="P67" s="150">
        <f t="shared" ca="1" si="3"/>
        <v>14163717.631644141</v>
      </c>
      <c r="Q67" s="150">
        <f t="shared" ca="1" si="3"/>
        <v>14310916.778069548</v>
      </c>
      <c r="R67" s="150">
        <f t="shared" ca="1" si="3"/>
        <v>14461059.907423459</v>
      </c>
      <c r="S67" s="150">
        <f t="shared" ca="1" si="3"/>
        <v>14614205.899364453</v>
      </c>
      <c r="T67" s="150">
        <f t="shared" ca="1" si="3"/>
        <v>14770414.811144266</v>
      </c>
      <c r="U67" s="150">
        <f t="shared" ca="1" si="3"/>
        <v>14929747.90115967</v>
      </c>
      <c r="V67" s="150">
        <f t="shared" ca="1" si="3"/>
        <v>15092267.652975384</v>
      </c>
    </row>
    <row r="68" spans="1:22" x14ac:dyDescent="0.3">
      <c r="A68" s="277"/>
      <c r="B68" s="151"/>
      <c r="C68" s="152"/>
      <c r="D68" s="152"/>
      <c r="E68" s="152"/>
      <c r="F68" s="152"/>
      <c r="G68" s="152"/>
      <c r="H68" s="152"/>
      <c r="I68" s="152"/>
      <c r="J68" s="152"/>
      <c r="K68" s="152"/>
      <c r="L68" s="152"/>
      <c r="M68" s="152"/>
      <c r="N68" s="152"/>
      <c r="O68" s="152"/>
      <c r="P68" s="152"/>
      <c r="Q68" s="152"/>
      <c r="R68" s="152"/>
      <c r="S68" s="152"/>
      <c r="T68" s="152"/>
      <c r="U68" s="152"/>
      <c r="V68" s="152"/>
    </row>
    <row r="69" spans="1:22" x14ac:dyDescent="0.3">
      <c r="A69" s="277"/>
      <c r="B69" s="151"/>
      <c r="C69" s="152"/>
      <c r="D69" s="152"/>
      <c r="E69" s="152"/>
      <c r="F69" s="152"/>
      <c r="G69" s="152"/>
      <c r="H69" s="152"/>
      <c r="I69" s="152"/>
      <c r="J69" s="152"/>
      <c r="K69" s="152"/>
      <c r="L69" s="152"/>
      <c r="M69" s="152"/>
      <c r="N69" s="152"/>
      <c r="O69" s="152"/>
      <c r="P69" s="152"/>
      <c r="Q69" s="152"/>
      <c r="R69" s="152"/>
      <c r="S69" s="152"/>
      <c r="T69" s="152"/>
      <c r="U69" s="152"/>
      <c r="V69" s="152"/>
    </row>
    <row r="70" spans="1:22" x14ac:dyDescent="0.3">
      <c r="A70" s="277"/>
      <c r="B70" s="151"/>
      <c r="C70" s="152"/>
      <c r="D70" s="152"/>
      <c r="E70" s="152"/>
      <c r="F70" s="152"/>
      <c r="G70" s="152"/>
      <c r="H70" s="152"/>
      <c r="I70" s="152"/>
      <c r="J70" s="152"/>
      <c r="K70" s="152"/>
      <c r="L70" s="152"/>
      <c r="M70" s="152"/>
      <c r="N70" s="152"/>
      <c r="O70" s="152"/>
      <c r="P70" s="152"/>
      <c r="Q70" s="152"/>
      <c r="R70" s="152"/>
      <c r="S70" s="152"/>
      <c r="T70" s="152"/>
      <c r="U70" s="152"/>
      <c r="V70" s="152"/>
    </row>
    <row r="71" spans="1:22" x14ac:dyDescent="0.3">
      <c r="A71" s="277"/>
      <c r="B71" s="151"/>
      <c r="C71" s="152"/>
      <c r="D71" s="152"/>
      <c r="E71" s="152"/>
      <c r="F71" s="152"/>
      <c r="G71" s="152"/>
      <c r="H71" s="152"/>
      <c r="I71" s="152"/>
      <c r="J71" s="152"/>
      <c r="K71" s="152"/>
      <c r="L71" s="152"/>
      <c r="M71" s="152"/>
      <c r="N71" s="152"/>
      <c r="O71" s="152"/>
      <c r="P71" s="152"/>
      <c r="Q71" s="152"/>
      <c r="R71" s="152"/>
      <c r="S71" s="152"/>
      <c r="T71" s="152"/>
      <c r="U71" s="152"/>
      <c r="V71" s="152"/>
    </row>
    <row r="72" spans="1:22" x14ac:dyDescent="0.3">
      <c r="A72" s="277"/>
      <c r="B72" s="151"/>
      <c r="C72" s="152"/>
      <c r="D72" s="152"/>
      <c r="E72" s="152"/>
      <c r="F72" s="152"/>
      <c r="G72" s="152"/>
      <c r="H72" s="152"/>
      <c r="I72" s="152"/>
      <c r="J72" s="152"/>
      <c r="K72" s="152"/>
      <c r="L72" s="152"/>
      <c r="M72" s="152"/>
      <c r="N72" s="152"/>
      <c r="O72" s="152"/>
      <c r="P72" s="152"/>
      <c r="Q72" s="152"/>
      <c r="R72" s="152"/>
      <c r="S72" s="152"/>
      <c r="T72" s="152"/>
      <c r="U72" s="152"/>
      <c r="V72" s="152"/>
    </row>
    <row r="73" spans="1:22" x14ac:dyDescent="0.3">
      <c r="A73" s="277"/>
    </row>
    <row r="74" spans="1:22" x14ac:dyDescent="0.3">
      <c r="A74" s="277"/>
    </row>
    <row r="75" spans="1:22" x14ac:dyDescent="0.3">
      <c r="A75" s="277"/>
      <c r="B75" s="38" t="s">
        <v>221</v>
      </c>
      <c r="L75" s="23"/>
      <c r="M75" s="23"/>
    </row>
    <row r="76" spans="1:22" x14ac:dyDescent="0.3">
      <c r="A76" s="277"/>
      <c r="B76" s="83" t="s">
        <v>98</v>
      </c>
      <c r="C76" s="83">
        <v>2021</v>
      </c>
      <c r="D76" s="84">
        <v>2022</v>
      </c>
      <c r="E76" s="83">
        <v>2023</v>
      </c>
      <c r="F76" s="84">
        <v>2024</v>
      </c>
      <c r="G76" s="83">
        <v>2025</v>
      </c>
      <c r="H76" s="84">
        <v>2026</v>
      </c>
      <c r="I76" s="83">
        <v>2027</v>
      </c>
      <c r="J76" s="84">
        <v>2028</v>
      </c>
      <c r="K76" s="83">
        <v>2029</v>
      </c>
      <c r="L76" s="84">
        <v>2030</v>
      </c>
      <c r="M76" s="83">
        <v>2031</v>
      </c>
      <c r="N76" s="84">
        <v>2032</v>
      </c>
      <c r="O76" s="83">
        <v>2033</v>
      </c>
      <c r="P76" s="84">
        <v>2034</v>
      </c>
      <c r="Q76" s="83">
        <v>2035</v>
      </c>
      <c r="R76" s="84">
        <v>2036</v>
      </c>
      <c r="S76" s="83">
        <v>2037</v>
      </c>
      <c r="T76" s="84">
        <v>2038</v>
      </c>
      <c r="U76" s="83">
        <v>2039</v>
      </c>
      <c r="V76" s="84">
        <v>2040</v>
      </c>
    </row>
    <row r="77" spans="1:22" x14ac:dyDescent="0.3">
      <c r="A77" s="277"/>
      <c r="B77" s="36" t="s">
        <v>59</v>
      </c>
      <c r="C77" s="86">
        <f ca="1">IFERROR(DTE_demand_forecast!C141*Settings!$K$137,"-")</f>
        <v>5552070.7020696597</v>
      </c>
      <c r="D77" s="86">
        <f ca="1">IFERROR(DTE_demand_forecast!D141*Settings!$K$137,"-")</f>
        <v>5088043.7561973287</v>
      </c>
      <c r="E77" s="86">
        <f ca="1">IFERROR(DTE_demand_forecast!E141*Settings!$K$137,"-")</f>
        <v>4597313.4918434992</v>
      </c>
      <c r="F77" s="86">
        <f ca="1">IFERROR(DTE_demand_forecast!F141*Settings!$K$137,"-")</f>
        <v>4108910.8419171195</v>
      </c>
      <c r="G77" s="86">
        <f ca="1">IFERROR(DTE_demand_forecast!G141*Settings!$K$137,"-")</f>
        <v>3590711.3912499263</v>
      </c>
      <c r="H77" s="86">
        <f ca="1">IFERROR(DTE_demand_forecast!H141*Settings!$K$137,"-")</f>
        <v>3052537.7072115601</v>
      </c>
      <c r="I77" s="86">
        <f ca="1">IFERROR(DTE_demand_forecast!I141*Settings!$K$137,"-")</f>
        <v>2493798.1002474427</v>
      </c>
      <c r="J77" s="86">
        <f ca="1">IFERROR(DTE_demand_forecast!J141*Settings!$K$137,"-")</f>
        <v>1913885.2029141602</v>
      </c>
      <c r="K77" s="86">
        <f ca="1">IFERROR(DTE_demand_forecast!K141*Settings!$K$137,"-")</f>
        <v>1312175.579439729</v>
      </c>
      <c r="L77" s="86">
        <f ca="1">IFERROR(DTE_demand_forecast!L141*Settings!$K$137,"-")</f>
        <v>688029.32593743724</v>
      </c>
      <c r="M77" s="86">
        <f ca="1">IFERROR(DTE_demand_forecast!M141*Settings!$K$137,"-")</f>
        <v>4115137.5226960261</v>
      </c>
      <c r="N77" s="86">
        <f ca="1">IFERROR(DTE_demand_forecast!N141*Settings!$K$137,"-")</f>
        <v>4079061.8692435944</v>
      </c>
      <c r="O77" s="86">
        <f ca="1">IFERROR(DTE_demand_forecast!O141*Settings!$K$137,"-")</f>
        <v>4042264.7027221126</v>
      </c>
      <c r="P77" s="86">
        <f ca="1">IFERROR(DTE_demand_forecast!P141*Settings!$K$137,"-")</f>
        <v>4004731.5928702019</v>
      </c>
      <c r="Q77" s="86">
        <f ca="1">IFERROR(DTE_demand_forecast!Q141*Settings!$K$137,"-")</f>
        <v>3966447.8208212527</v>
      </c>
      <c r="R77" s="86">
        <f ca="1">IFERROR(DTE_demand_forecast!R141*Settings!$K$137,"-")</f>
        <v>3927398.3733313256</v>
      </c>
      <c r="S77" s="86">
        <f ca="1">IFERROR(DTE_demand_forecast!S141*Settings!$K$137,"-")</f>
        <v>3887567.9368915991</v>
      </c>
      <c r="T77" s="86">
        <f ca="1">IFERROR(DTE_demand_forecast!T141*Settings!$K$137,"-")</f>
        <v>3846940.8917230773</v>
      </c>
      <c r="U77" s="86">
        <f ca="1">IFERROR(DTE_demand_forecast!U141*Settings!$K$137,"-")</f>
        <v>3805501.3056511865</v>
      </c>
      <c r="V77" s="86">
        <f ca="1">IFERROR(DTE_demand_forecast!V141*Settings!$K$137,"-")</f>
        <v>3763232.9278578577</v>
      </c>
    </row>
    <row r="78" spans="1:22" x14ac:dyDescent="0.3">
      <c r="A78" s="277"/>
      <c r="B78" s="36" t="s">
        <v>57</v>
      </c>
      <c r="C78" s="86">
        <f ca="1">IFERROR(DTE_demand_forecast!C142*Settings!$K$137,"-")</f>
        <v>9122277.9010870233</v>
      </c>
      <c r="D78" s="86">
        <f ca="1">IFERROR(DTE_demand_forecast!D142*Settings!$K$137,"-")</f>
        <v>8131498.584165168</v>
      </c>
      <c r="E78" s="86">
        <f ca="1">IFERROR(DTE_demand_forecast!E142*Settings!$K$137,"-")</f>
        <v>7697710.713526478</v>
      </c>
      <c r="F78" s="86">
        <f ca="1">IFERROR(DTE_demand_forecast!F142*Settings!$K$137,"-")</f>
        <v>7643920.7816137429</v>
      </c>
      <c r="G78" s="86">
        <f ca="1">IFERROR(DTE_demand_forecast!G142*Settings!$K$137,"-")</f>
        <v>9494675.6622713841</v>
      </c>
      <c r="H78" s="86">
        <f ca="1">IFERROR(DTE_demand_forecast!H142*Settings!$K$137,"-")</f>
        <v>10256669.259542849</v>
      </c>
      <c r="I78" s="86">
        <f ca="1">IFERROR(DTE_demand_forecast!I142*Settings!$K$137,"-")</f>
        <v>11108642.425082278</v>
      </c>
      <c r="J78" s="86">
        <f ca="1">IFERROR(DTE_demand_forecast!J142*Settings!$K$137,"-")</f>
        <v>12906845.816297298</v>
      </c>
      <c r="K78" s="86">
        <f ca="1">IFERROR(DTE_demand_forecast!K142*Settings!$K$137,"-")</f>
        <v>14268196.574671641</v>
      </c>
      <c r="L78" s="86">
        <f ca="1">IFERROR(DTE_demand_forecast!L142*Settings!$K$137,"-")</f>
        <v>15678849.450468305</v>
      </c>
      <c r="M78" s="86">
        <f ca="1">IFERROR(DTE_demand_forecast!M142*Settings!$K$137,"-")</f>
        <v>15991885.168784406</v>
      </c>
      <c r="N78" s="86">
        <f ca="1">IFERROR(DTE_demand_forecast!N142*Settings!$K$137,"-")</f>
        <v>16311181.601466825</v>
      </c>
      <c r="O78" s="86">
        <f ca="1">IFERROR(DTE_demand_forecast!O142*Settings!$K$137,"-")</f>
        <v>16636863.962802898</v>
      </c>
      <c r="P78" s="86">
        <f ca="1">IFERROR(DTE_demand_forecast!P142*Settings!$K$137,"-")</f>
        <v>16969059.971365687</v>
      </c>
      <c r="Q78" s="86">
        <f ca="1">IFERROR(DTE_demand_forecast!Q142*Settings!$K$137,"-")</f>
        <v>17307899.900099736</v>
      </c>
      <c r="R78" s="86">
        <f ca="1">IFERROR(DTE_demand_forecast!R142*Settings!$K$137,"-")</f>
        <v>17653516.62740846</v>
      </c>
      <c r="S78" s="86">
        <f ca="1">IFERROR(DTE_demand_forecast!S142*Settings!$K$137,"-")</f>
        <v>18006045.689263366</v>
      </c>
      <c r="T78" s="86">
        <f ca="1">IFERROR(DTE_demand_forecast!T142*Settings!$K$137,"-")</f>
        <v>18365625.332355365</v>
      </c>
      <c r="U78" s="86">
        <f ca="1">IFERROR(DTE_demand_forecast!U142*Settings!$K$137,"-")</f>
        <v>18732396.568309203</v>
      </c>
      <c r="V78" s="86">
        <f ca="1">IFERROR(DTE_demand_forecast!V142*Settings!$K$137,"-")</f>
        <v>19106503.228982121</v>
      </c>
    </row>
    <row r="79" spans="1:22" x14ac:dyDescent="0.3">
      <c r="A79" s="277"/>
      <c r="B79" s="36" t="s">
        <v>56</v>
      </c>
      <c r="C79" s="86">
        <f ca="1">IFERROR(DTE_demand_forecast!C143*Settings!$K$137,"-")</f>
        <v>127438.12559201365</v>
      </c>
      <c r="D79" s="86">
        <f ca="1">IFERROR(DTE_demand_forecast!D143*Settings!$K$137,"-")</f>
        <v>123794.52025097965</v>
      </c>
      <c r="E79" s="86">
        <f ca="1">IFERROR(DTE_demand_forecast!E143*Settings!$K$137,"-")</f>
        <v>139141.42638542695</v>
      </c>
      <c r="F79" s="86">
        <f ca="1">IFERROR(DTE_demand_forecast!F143*Settings!$K$137,"-")</f>
        <v>136529.40670724385</v>
      </c>
      <c r="G79" s="86">
        <f ca="1">IFERROR(DTE_demand_forecast!G143*Settings!$K$137,"-")</f>
        <v>133786.78604515162</v>
      </c>
      <c r="H79" s="86">
        <f ca="1">IFERROR(DTE_demand_forecast!H143*Settings!$K$137,"-")</f>
        <v>130909.38516766511</v>
      </c>
      <c r="I79" s="86">
        <f ca="1">IFERROR(DTE_demand_forecast!I143*Settings!$K$137,"-")</f>
        <v>127892.90991443345</v>
      </c>
      <c r="J79" s="86">
        <f ca="1">IFERROR(DTE_demand_forecast!J143*Settings!$K$137,"-")</f>
        <v>124732.94827077775</v>
      </c>
      <c r="K79" s="86">
        <f ca="1">IFERROR(DTE_demand_forecast!K143*Settings!$K$137,"-")</f>
        <v>121424.96737118241</v>
      </c>
      <c r="L79" s="86">
        <f ca="1">IFERROR(DTE_demand_forecast!L143*Settings!$K$137,"-")</f>
        <v>117964.31043006729</v>
      </c>
      <c r="M79" s="86">
        <f ca="1">IFERROR(DTE_demand_forecast!M143*Settings!$K$137,"-")</f>
        <v>118846.77795005166</v>
      </c>
      <c r="N79" s="86">
        <f ca="1">IFERROR(DTE_demand_forecast!N143*Settings!$K$137,"-")</f>
        <v>119746.8948204357</v>
      </c>
      <c r="O79" s="86">
        <f ca="1">IFERROR(DTE_demand_forecast!O143*Settings!$K$137,"-")</f>
        <v>120665.01402822741</v>
      </c>
      <c r="P79" s="86">
        <f ca="1">IFERROR(DTE_demand_forecast!P143*Settings!$K$137,"-")</f>
        <v>121601.49562017497</v>
      </c>
      <c r="Q79" s="86">
        <f ca="1">IFERROR(DTE_demand_forecast!Q143*Settings!$K$137,"-")</f>
        <v>122556.70684396148</v>
      </c>
      <c r="R79" s="86">
        <f ca="1">IFERROR(DTE_demand_forecast!R143*Settings!$K$137,"-")</f>
        <v>123531.02229222372</v>
      </c>
      <c r="S79" s="86">
        <f ca="1">IFERROR(DTE_demand_forecast!S143*Settings!$K$137,"-")</f>
        <v>124524.8240494512</v>
      </c>
      <c r="T79" s="86">
        <f ca="1">IFERROR(DTE_demand_forecast!T143*Settings!$K$137,"-")</f>
        <v>125538.50184182325</v>
      </c>
      <c r="U79" s="86">
        <f ca="1">IFERROR(DTE_demand_forecast!U143*Settings!$K$137,"-")</f>
        <v>126572.45319004272</v>
      </c>
      <c r="V79" s="86">
        <f ca="1">IFERROR(DTE_demand_forecast!V143*Settings!$K$137,"-")</f>
        <v>127627.08356522658</v>
      </c>
    </row>
    <row r="80" spans="1:22" x14ac:dyDescent="0.3">
      <c r="A80" s="277"/>
      <c r="B80" s="36" t="s">
        <v>96</v>
      </c>
      <c r="C80" s="86">
        <f ca="1">IFERROR(DTE_demand_forecast!C144*Settings!$K$137,"-")</f>
        <v>0</v>
      </c>
      <c r="D80" s="86">
        <f ca="1">IFERROR(DTE_demand_forecast!D144*Settings!$K$137,"-")</f>
        <v>0</v>
      </c>
      <c r="E80" s="86">
        <f ca="1">IFERROR(DTE_demand_forecast!E144*Settings!$K$137,"-")</f>
        <v>0</v>
      </c>
      <c r="F80" s="86">
        <f ca="1">IFERROR(DTE_demand_forecast!F144*Settings!$K$137,"-")</f>
        <v>0</v>
      </c>
      <c r="G80" s="86">
        <f ca="1">IFERROR(DTE_demand_forecast!G144*Settings!$K$137,"-")</f>
        <v>0</v>
      </c>
      <c r="H80" s="86">
        <f ca="1">IFERROR(DTE_demand_forecast!H144*Settings!$K$137,"-")</f>
        <v>0</v>
      </c>
      <c r="I80" s="86">
        <f ca="1">IFERROR(DTE_demand_forecast!I144*Settings!$K$137,"-")</f>
        <v>0</v>
      </c>
      <c r="J80" s="86">
        <f ca="1">IFERROR(DTE_demand_forecast!J144*Settings!$K$137,"-")</f>
        <v>0</v>
      </c>
      <c r="K80" s="86">
        <f ca="1">IFERROR(DTE_demand_forecast!K144*Settings!$K$137,"-")</f>
        <v>0</v>
      </c>
      <c r="L80" s="86">
        <f ca="1">IFERROR(DTE_demand_forecast!L144*Settings!$K$137,"-")</f>
        <v>0</v>
      </c>
      <c r="M80" s="86">
        <f ca="1">IFERROR(DTE_demand_forecast!M144*Settings!$K$137,"-")</f>
        <v>0</v>
      </c>
      <c r="N80" s="86">
        <f ca="1">IFERROR(DTE_demand_forecast!N144*Settings!$K$137,"-")</f>
        <v>0</v>
      </c>
      <c r="O80" s="86">
        <f ca="1">IFERROR(DTE_demand_forecast!O144*Settings!$K$137,"-")</f>
        <v>0</v>
      </c>
      <c r="P80" s="86">
        <f ca="1">IFERROR(DTE_demand_forecast!P144*Settings!$K$137,"-")</f>
        <v>0</v>
      </c>
      <c r="Q80" s="86">
        <f ca="1">IFERROR(DTE_demand_forecast!Q144*Settings!$K$137,"-")</f>
        <v>0</v>
      </c>
      <c r="R80" s="86">
        <f ca="1">IFERROR(DTE_demand_forecast!R144*Settings!$K$137,"-")</f>
        <v>0</v>
      </c>
      <c r="S80" s="86">
        <f ca="1">IFERROR(DTE_demand_forecast!S144*Settings!$K$137,"-")</f>
        <v>0</v>
      </c>
      <c r="T80" s="86">
        <f ca="1">IFERROR(DTE_demand_forecast!T144*Settings!$K$137,"-")</f>
        <v>0</v>
      </c>
      <c r="U80" s="86">
        <f ca="1">IFERROR(DTE_demand_forecast!U144*Settings!$K$137,"-")</f>
        <v>0</v>
      </c>
      <c r="V80" s="86">
        <f ca="1">IFERROR(DTE_demand_forecast!V144*Settings!$K$137,"-")</f>
        <v>0</v>
      </c>
    </row>
    <row r="81" spans="1:22" x14ac:dyDescent="0.3">
      <c r="A81" s="277"/>
      <c r="B81" s="36" t="s">
        <v>60</v>
      </c>
      <c r="C81" s="86">
        <f ca="1">IFERROR(DTE_demand_forecast!C145*Settings!$K$137,"-")</f>
        <v>0</v>
      </c>
      <c r="D81" s="86">
        <f ca="1">IFERROR(DTE_demand_forecast!D145*Settings!$K$137,"-")</f>
        <v>0</v>
      </c>
      <c r="E81" s="86">
        <f ca="1">IFERROR(DTE_demand_forecast!E145*Settings!$K$137,"-")</f>
        <v>0</v>
      </c>
      <c r="F81" s="86">
        <f ca="1">IFERROR(DTE_demand_forecast!F145*Settings!$K$137,"-")</f>
        <v>0</v>
      </c>
      <c r="G81" s="86">
        <f ca="1">IFERROR(DTE_demand_forecast!G145*Settings!$K$137,"-")</f>
        <v>0</v>
      </c>
      <c r="H81" s="86">
        <f ca="1">IFERROR(DTE_demand_forecast!H145*Settings!$K$137,"-")</f>
        <v>0</v>
      </c>
      <c r="I81" s="86">
        <f ca="1">IFERROR(DTE_demand_forecast!I145*Settings!$K$137,"-")</f>
        <v>0</v>
      </c>
      <c r="J81" s="86">
        <f ca="1">IFERROR(DTE_demand_forecast!J145*Settings!$K$137,"-")</f>
        <v>0</v>
      </c>
      <c r="K81" s="86">
        <f ca="1">IFERROR(DTE_demand_forecast!K145*Settings!$K$137,"-")</f>
        <v>0</v>
      </c>
      <c r="L81" s="86">
        <f ca="1">IFERROR(DTE_demand_forecast!L145*Settings!$K$137,"-")</f>
        <v>0</v>
      </c>
      <c r="M81" s="86">
        <f ca="1">IFERROR(DTE_demand_forecast!M145*Settings!$K$137,"-")</f>
        <v>0</v>
      </c>
      <c r="N81" s="86">
        <f ca="1">IFERROR(DTE_demand_forecast!N145*Settings!$K$137,"-")</f>
        <v>0</v>
      </c>
      <c r="O81" s="86">
        <f ca="1">IFERROR(DTE_demand_forecast!O145*Settings!$K$137,"-")</f>
        <v>0</v>
      </c>
      <c r="P81" s="86">
        <f ca="1">IFERROR(DTE_demand_forecast!P145*Settings!$K$137,"-")</f>
        <v>0</v>
      </c>
      <c r="Q81" s="86">
        <f ca="1">IFERROR(DTE_demand_forecast!Q145*Settings!$K$137,"-")</f>
        <v>0</v>
      </c>
      <c r="R81" s="86">
        <f ca="1">IFERROR(DTE_demand_forecast!R145*Settings!$K$137,"-")</f>
        <v>0</v>
      </c>
      <c r="S81" s="86">
        <f ca="1">IFERROR(DTE_demand_forecast!S145*Settings!$K$137,"-")</f>
        <v>0</v>
      </c>
      <c r="T81" s="86">
        <f ca="1">IFERROR(DTE_demand_forecast!T145*Settings!$K$137,"-")</f>
        <v>0</v>
      </c>
      <c r="U81" s="86">
        <f ca="1">IFERROR(DTE_demand_forecast!U145*Settings!$K$137,"-")</f>
        <v>0</v>
      </c>
      <c r="V81" s="86">
        <f ca="1">IFERROR(DTE_demand_forecast!V145*Settings!$K$137,"-")</f>
        <v>0</v>
      </c>
    </row>
    <row r="82" spans="1:22" x14ac:dyDescent="0.3">
      <c r="A82" s="277"/>
      <c r="B82" s="36" t="s">
        <v>97</v>
      </c>
      <c r="C82" s="86">
        <f ca="1">IFERROR(DTE_demand_forecast!C146*Settings!$K$137,"-")</f>
        <v>0</v>
      </c>
      <c r="D82" s="86">
        <f ca="1">IFERROR(DTE_demand_forecast!D146*Settings!$K$137,"-")</f>
        <v>0</v>
      </c>
      <c r="E82" s="86">
        <f ca="1">IFERROR(DTE_demand_forecast!E146*Settings!$K$137,"-")</f>
        <v>0</v>
      </c>
      <c r="F82" s="86">
        <f ca="1">IFERROR(DTE_demand_forecast!F146*Settings!$K$137,"-")</f>
        <v>0</v>
      </c>
      <c r="G82" s="86">
        <f ca="1">IFERROR(DTE_demand_forecast!G146*Settings!$K$137,"-")</f>
        <v>0</v>
      </c>
      <c r="H82" s="86">
        <f ca="1">IFERROR(DTE_demand_forecast!H146*Settings!$K$137,"-")</f>
        <v>0</v>
      </c>
      <c r="I82" s="86">
        <f ca="1">IFERROR(DTE_demand_forecast!I146*Settings!$K$137,"-")</f>
        <v>0</v>
      </c>
      <c r="J82" s="86">
        <f ca="1">IFERROR(DTE_demand_forecast!J146*Settings!$K$137,"-")</f>
        <v>0</v>
      </c>
      <c r="K82" s="86">
        <f ca="1">IFERROR(DTE_demand_forecast!K146*Settings!$K$137,"-")</f>
        <v>0</v>
      </c>
      <c r="L82" s="86">
        <f ca="1">IFERROR(DTE_demand_forecast!L146*Settings!$K$137,"-")</f>
        <v>0</v>
      </c>
      <c r="M82" s="86">
        <f ca="1">IFERROR(DTE_demand_forecast!M146*Settings!$K$137,"-")</f>
        <v>0</v>
      </c>
      <c r="N82" s="86">
        <f ca="1">IFERROR(DTE_demand_forecast!N146*Settings!$K$137,"-")</f>
        <v>0</v>
      </c>
      <c r="O82" s="86">
        <f ca="1">IFERROR(DTE_demand_forecast!O146*Settings!$K$137,"-")</f>
        <v>0</v>
      </c>
      <c r="P82" s="86">
        <f ca="1">IFERROR(DTE_demand_forecast!P146*Settings!$K$137,"-")</f>
        <v>0</v>
      </c>
      <c r="Q82" s="86">
        <f ca="1">IFERROR(DTE_demand_forecast!Q146*Settings!$K$137,"-")</f>
        <v>0</v>
      </c>
      <c r="R82" s="86">
        <f ca="1">IFERROR(DTE_demand_forecast!R146*Settings!$K$137,"-")</f>
        <v>0</v>
      </c>
      <c r="S82" s="86">
        <f ca="1">IFERROR(DTE_demand_forecast!S146*Settings!$K$137,"-")</f>
        <v>0</v>
      </c>
      <c r="T82" s="86">
        <f ca="1">IFERROR(DTE_demand_forecast!T146*Settings!$K$137,"-")</f>
        <v>0</v>
      </c>
      <c r="U82" s="86">
        <f ca="1">IFERROR(DTE_demand_forecast!U146*Settings!$K$137,"-")</f>
        <v>0</v>
      </c>
      <c r="V82" s="86">
        <f ca="1">IFERROR(DTE_demand_forecast!V146*Settings!$K$137,"-")</f>
        <v>0</v>
      </c>
    </row>
    <row r="83" spans="1:22" x14ac:dyDescent="0.3">
      <c r="A83" s="277"/>
      <c r="B83" s="36" t="s">
        <v>58</v>
      </c>
      <c r="C83" s="86">
        <f>IFERROR(DTE_demand_forecast!C147*Settings!$K$137,"-")</f>
        <v>12702.086211389071</v>
      </c>
      <c r="D83" s="86">
        <f>IFERROR(DTE_demand_forecast!D147*Settings!$K$137,"-")</f>
        <v>13040.296617095049</v>
      </c>
      <c r="E83" s="86">
        <f>IFERROR(DTE_demand_forecast!E147*Settings!$K$137,"-")</f>
        <v>12596.264068816687</v>
      </c>
      <c r="F83" s="86">
        <f>IFERROR(DTE_demand_forecast!F147*Settings!$K$137,"-")</f>
        <v>12744.186159073823</v>
      </c>
      <c r="G83" s="86">
        <f>IFERROR(DTE_demand_forecast!G147*Settings!$K$137,"-")</f>
        <v>12438.527395197843</v>
      </c>
      <c r="H83" s="86">
        <f>IFERROR(DTE_demand_forecast!H147*Settings!$K$137,"-")</f>
        <v>12438.527395197843</v>
      </c>
      <c r="I83" s="86">
        <f>IFERROR(DTE_demand_forecast!I147*Settings!$K$137,"-")</f>
        <v>12438.527395197843</v>
      </c>
      <c r="J83" s="86">
        <f>IFERROR(DTE_demand_forecast!J147*Settings!$K$137,"-")</f>
        <v>12438.527395197843</v>
      </c>
      <c r="K83" s="86">
        <f>IFERROR(DTE_demand_forecast!K147*Settings!$K$137,"-")</f>
        <v>12438.527395197843</v>
      </c>
      <c r="L83" s="86">
        <f>IFERROR(DTE_demand_forecast!L147*Settings!$K$137,"-")</f>
        <v>12438.527395197843</v>
      </c>
      <c r="M83" s="86">
        <f>IFERROR(DTE_demand_forecast!M147*Settings!$K$137,"-")</f>
        <v>12438.527395197843</v>
      </c>
      <c r="N83" s="86">
        <f>IFERROR(DTE_demand_forecast!N147*Settings!$K$137,"-")</f>
        <v>12438.527395197843</v>
      </c>
      <c r="O83" s="86">
        <f>IFERROR(DTE_demand_forecast!O147*Settings!$K$137,"-")</f>
        <v>12438.527395197843</v>
      </c>
      <c r="P83" s="86">
        <f>IFERROR(DTE_demand_forecast!P147*Settings!$K$137,"-")</f>
        <v>12438.527395197843</v>
      </c>
      <c r="Q83" s="86">
        <f>IFERROR(DTE_demand_forecast!Q147*Settings!$K$137,"-")</f>
        <v>12438.527395197843</v>
      </c>
      <c r="R83" s="86">
        <f>IFERROR(DTE_demand_forecast!R147*Settings!$K$137,"-")</f>
        <v>12438.527395197843</v>
      </c>
      <c r="S83" s="86">
        <f>IFERROR(DTE_demand_forecast!S147*Settings!$K$137,"-")</f>
        <v>12438.527395197843</v>
      </c>
      <c r="T83" s="86">
        <f>IFERROR(DTE_demand_forecast!T147*Settings!$K$137,"-")</f>
        <v>12438.527395197843</v>
      </c>
      <c r="U83" s="86">
        <f>IFERROR(DTE_demand_forecast!U147*Settings!$K$137,"-")</f>
        <v>12438.527395197843</v>
      </c>
      <c r="V83" s="86">
        <f>IFERROR(DTE_demand_forecast!V147*Settings!$K$137,"-")</f>
        <v>12438.527395197843</v>
      </c>
    </row>
    <row r="84" spans="1:22" x14ac:dyDescent="0.3">
      <c r="A84" s="277"/>
      <c r="B84" s="36" t="s">
        <v>61</v>
      </c>
      <c r="C84" s="86">
        <f ca="1">IFERROR(DTE_demand_forecast!C148*Settings!$K$137,"-")</f>
        <v>552007.19177136966</v>
      </c>
      <c r="D84" s="86">
        <f ca="1">IFERROR(DTE_demand_forecast!D148*Settings!$K$137,"-")</f>
        <v>1098775.0799515562</v>
      </c>
      <c r="E84" s="86">
        <f ca="1">IFERROR(DTE_demand_forecast!E148*Settings!$K$137,"-")</f>
        <v>863719.38983192749</v>
      </c>
      <c r="F84" s="86">
        <f ca="1">IFERROR(DTE_demand_forecast!F148*Settings!$K$137,"-")</f>
        <v>619773.56064047012</v>
      </c>
      <c r="G84" s="86">
        <f ca="1">IFERROR(DTE_demand_forecast!G148*Settings!$K$137,"-")</f>
        <v>365970.69723843888</v>
      </c>
      <c r="H84" s="86">
        <f ca="1">IFERROR(DTE_demand_forecast!H148*Settings!$K$137,"-")</f>
        <v>941856.15023361717</v>
      </c>
      <c r="I84" s="86">
        <f ca="1">IFERROR(DTE_demand_forecast!I148*Settings!$K$137,"-")</f>
        <v>684614.01241681422</v>
      </c>
      <c r="J84" s="86">
        <f ca="1">IFERROR(DTE_demand_forecast!J148*Settings!$K$137,"-")</f>
        <v>417014.04547467263</v>
      </c>
      <c r="K84" s="86">
        <f ca="1">IFERROR(DTE_demand_forecast!K148*Settings!$K$137,"-")</f>
        <v>138744.83309730527</v>
      </c>
      <c r="L84" s="86">
        <f ca="1">IFERROR(DTE_demand_forecast!L148*Settings!$K$137,"-")</f>
        <v>-150513.35454591986</v>
      </c>
      <c r="M84" s="86">
        <f ca="1">IFERROR(DTE_demand_forecast!M148*Settings!$K$137,"-")</f>
        <v>-168953.56400817542</v>
      </c>
      <c r="N84" s="86">
        <f ca="1">IFERROR(DTE_demand_forecast!N148*Settings!$K$137,"-")</f>
        <v>-187762.57765967597</v>
      </c>
      <c r="O84" s="86">
        <f ca="1">IFERROR(DTE_demand_forecast!O148*Settings!$K$137,"-")</f>
        <v>-206947.77158420693</v>
      </c>
      <c r="P84" s="86">
        <f ca="1">IFERROR(DTE_demand_forecast!P148*Settings!$K$137,"-")</f>
        <v>-226516.66938722818</v>
      </c>
      <c r="Q84" s="86">
        <f ca="1">IFERROR(DTE_demand_forecast!Q148*Settings!$K$137,"-")</f>
        <v>-246476.94514631008</v>
      </c>
      <c r="R84" s="86">
        <f ca="1">IFERROR(DTE_demand_forecast!R148*Settings!$K$137,"-")</f>
        <v>-266836.4264205732</v>
      </c>
      <c r="S84" s="86">
        <f ca="1">IFERROR(DTE_demand_forecast!S148*Settings!$K$137,"-")</f>
        <v>-287603.09732032206</v>
      </c>
      <c r="T84" s="86">
        <f ca="1">IFERROR(DTE_demand_forecast!T148*Settings!$K$137,"-")</f>
        <v>-308785.10163806571</v>
      </c>
      <c r="U84" s="86">
        <f ca="1">IFERROR(DTE_demand_forecast!U148*Settings!$K$137,"-")</f>
        <v>-330390.7460421641</v>
      </c>
      <c r="V84" s="86">
        <f ca="1">IFERROR(DTE_demand_forecast!V148*Settings!$K$137,"-")</f>
        <v>-352428.5033343446</v>
      </c>
    </row>
    <row r="85" spans="1:22" x14ac:dyDescent="0.3">
      <c r="A85" s="277"/>
      <c r="B85" s="36" t="s">
        <v>100</v>
      </c>
      <c r="C85" s="150">
        <f t="shared" ref="C85:V85" ca="1" si="4">SUM(C77:C84)</f>
        <v>15366496.006731454</v>
      </c>
      <c r="D85" s="150">
        <f t="shared" ca="1" si="4"/>
        <v>14455152.237182127</v>
      </c>
      <c r="E85" s="150">
        <f t="shared" ca="1" si="4"/>
        <v>13310481.285656147</v>
      </c>
      <c r="F85" s="150">
        <f t="shared" ca="1" si="4"/>
        <v>12521878.77703765</v>
      </c>
      <c r="G85" s="150">
        <f t="shared" ca="1" si="4"/>
        <v>13597583.0642001</v>
      </c>
      <c r="H85" s="150">
        <f t="shared" ca="1" si="4"/>
        <v>14394411.02955089</v>
      </c>
      <c r="I85" s="150">
        <f t="shared" ca="1" si="4"/>
        <v>14427385.975056166</v>
      </c>
      <c r="J85" s="150">
        <f t="shared" ca="1" si="4"/>
        <v>15374916.540352106</v>
      </c>
      <c r="K85" s="150">
        <f t="shared" ca="1" si="4"/>
        <v>15852980.481975056</v>
      </c>
      <c r="L85" s="150">
        <f t="shared" ca="1" si="4"/>
        <v>16346768.259685088</v>
      </c>
      <c r="M85" s="150">
        <f t="shared" ca="1" si="4"/>
        <v>20069354.432817504</v>
      </c>
      <c r="N85" s="150">
        <f t="shared" ca="1" si="4"/>
        <v>20334666.315266374</v>
      </c>
      <c r="O85" s="150">
        <f t="shared" ca="1" si="4"/>
        <v>20605284.435364231</v>
      </c>
      <c r="P85" s="150">
        <f t="shared" ca="1" si="4"/>
        <v>20881314.917864032</v>
      </c>
      <c r="Q85" s="150">
        <f t="shared" ca="1" si="4"/>
        <v>21162866.010013834</v>
      </c>
      <c r="R85" s="150">
        <f t="shared" ca="1" si="4"/>
        <v>21450048.124006633</v>
      </c>
      <c r="S85" s="150">
        <f t="shared" ca="1" si="4"/>
        <v>21742973.880279291</v>
      </c>
      <c r="T85" s="150">
        <f t="shared" ca="1" si="4"/>
        <v>22041758.151677396</v>
      </c>
      <c r="U85" s="150">
        <f t="shared" ca="1" si="4"/>
        <v>22346518.108503465</v>
      </c>
      <c r="V85" s="150">
        <f t="shared" ca="1" si="4"/>
        <v>22657373.264466058</v>
      </c>
    </row>
    <row r="86" spans="1:22" x14ac:dyDescent="0.3">
      <c r="A86" s="277"/>
    </row>
    <row r="87" spans="1:22" x14ac:dyDescent="0.3">
      <c r="A87" s="277"/>
    </row>
    <row r="88" spans="1:22" x14ac:dyDescent="0.3">
      <c r="A88" s="277"/>
    </row>
    <row r="89" spans="1:22" x14ac:dyDescent="0.3">
      <c r="A89" s="277"/>
    </row>
    <row r="90" spans="1:22" x14ac:dyDescent="0.3">
      <c r="A90" s="277"/>
    </row>
    <row r="91" spans="1:22" x14ac:dyDescent="0.3">
      <c r="A91" s="277"/>
    </row>
    <row r="92" spans="1:22" x14ac:dyDescent="0.3">
      <c r="A92" s="277"/>
    </row>
    <row r="93" spans="1:22" x14ac:dyDescent="0.3">
      <c r="A93" s="277"/>
      <c r="B93" s="38" t="s">
        <v>222</v>
      </c>
      <c r="L93" s="23"/>
      <c r="M93" s="23"/>
    </row>
    <row r="94" spans="1:22" x14ac:dyDescent="0.3">
      <c r="A94" s="277"/>
      <c r="B94" s="83" t="s">
        <v>98</v>
      </c>
      <c r="C94" s="83">
        <v>2021</v>
      </c>
      <c r="D94" s="84">
        <v>2022</v>
      </c>
      <c r="E94" s="83">
        <v>2023</v>
      </c>
      <c r="F94" s="84">
        <v>2024</v>
      </c>
      <c r="G94" s="83">
        <v>2025</v>
      </c>
      <c r="H94" s="84">
        <v>2026</v>
      </c>
      <c r="I94" s="83">
        <v>2027</v>
      </c>
      <c r="J94" s="84">
        <v>2028</v>
      </c>
      <c r="K94" s="83">
        <v>2029</v>
      </c>
      <c r="L94" s="84">
        <v>2030</v>
      </c>
      <c r="M94" s="83">
        <v>2031</v>
      </c>
      <c r="N94" s="84">
        <v>2032</v>
      </c>
      <c r="O94" s="83">
        <v>2033</v>
      </c>
      <c r="P94" s="84">
        <v>2034</v>
      </c>
      <c r="Q94" s="83">
        <v>2035</v>
      </c>
      <c r="R94" s="84">
        <v>2036</v>
      </c>
      <c r="S94" s="83">
        <v>2037</v>
      </c>
      <c r="T94" s="84">
        <v>2038</v>
      </c>
      <c r="U94" s="83">
        <v>2039</v>
      </c>
      <c r="V94" s="84">
        <v>2040</v>
      </c>
    </row>
    <row r="95" spans="1:22" x14ac:dyDescent="0.3">
      <c r="A95" s="277"/>
      <c r="B95" s="36" t="s">
        <v>59</v>
      </c>
      <c r="C95" s="86">
        <f ca="1">IFERROR(DTE_demand_forecast!C220*Settings!$K$137,"-")</f>
        <v>5700043.7069525998</v>
      </c>
      <c r="D95" s="86">
        <f ca="1">IFERROR(DTE_demand_forecast!D220*Settings!$K$137,"-")</f>
        <v>5389908.6861585286</v>
      </c>
      <c r="E95" s="86">
        <f ca="1">IFERROR(DTE_demand_forecast!E220*Settings!$K$137,"-")</f>
        <v>5059166.8346841335</v>
      </c>
      <c r="F95" s="86">
        <f ca="1">IFERROR(DTE_demand_forecast!F220*Settings!$K$137,"-")</f>
        <v>4737031.3881803844</v>
      </c>
      <c r="G95" s="86">
        <f ca="1">IFERROR(DTE_demand_forecast!G220*Settings!$K$137,"-")</f>
        <v>4391565.0877355887</v>
      </c>
      <c r="H95" s="86">
        <f ca="1">IFERROR(DTE_demand_forecast!H220*Settings!$K$137,"-")</f>
        <v>4032782.631710012</v>
      </c>
      <c r="I95" s="86">
        <f ca="1">IFERROR(DTE_demand_forecast!I220*Settings!$K$137,"-")</f>
        <v>3660289.5604006001</v>
      </c>
      <c r="J95" s="86">
        <f ca="1">IFERROR(DTE_demand_forecast!J220*Settings!$K$137,"-")</f>
        <v>3273680.9621784119</v>
      </c>
      <c r="K95" s="86">
        <f ca="1">IFERROR(DTE_demand_forecast!K220*Settings!$K$137,"-")</f>
        <v>2872541.2131954576</v>
      </c>
      <c r="L95" s="86">
        <f ca="1">IFERROR(DTE_demand_forecast!L220*Settings!$K$137,"-")</f>
        <v>2456443.710860597</v>
      </c>
      <c r="M95" s="86">
        <f ca="1">IFERROR(DTE_demand_forecast!M220*Settings!$K$137,"-")</f>
        <v>5918920.1953176474</v>
      </c>
      <c r="N95" s="86">
        <f ca="1">IFERROR(DTE_demand_forecast!N220*Settings!$K$137,"-")</f>
        <v>5918920.1953176474</v>
      </c>
      <c r="O95" s="86">
        <f ca="1">IFERROR(DTE_demand_forecast!O220*Settings!$K$137,"-")</f>
        <v>5918920.1953176474</v>
      </c>
      <c r="P95" s="86">
        <f ca="1">IFERROR(DTE_demand_forecast!P220*Settings!$K$137,"-")</f>
        <v>5918920.1953176474</v>
      </c>
      <c r="Q95" s="86">
        <f ca="1">IFERROR(DTE_demand_forecast!Q220*Settings!$K$137,"-")</f>
        <v>5918920.1953176474</v>
      </c>
      <c r="R95" s="86">
        <f ca="1">IFERROR(DTE_demand_forecast!R220*Settings!$K$137,"-")</f>
        <v>5918920.1953176474</v>
      </c>
      <c r="S95" s="86">
        <f ca="1">IFERROR(DTE_demand_forecast!S220*Settings!$K$137,"-")</f>
        <v>5918920.1953176474</v>
      </c>
      <c r="T95" s="86">
        <f ca="1">IFERROR(DTE_demand_forecast!T220*Settings!$K$137,"-")</f>
        <v>5918920.1953176474</v>
      </c>
      <c r="U95" s="86">
        <f ca="1">IFERROR(DTE_demand_forecast!U220*Settings!$K$137,"-")</f>
        <v>5918920.1953176474</v>
      </c>
      <c r="V95" s="86">
        <f ca="1">IFERROR(DTE_demand_forecast!V220*Settings!$K$137,"-")</f>
        <v>5918920.1953176474</v>
      </c>
    </row>
    <row r="96" spans="1:22" x14ac:dyDescent="0.3">
      <c r="A96" s="277"/>
      <c r="B96" s="36" t="s">
        <v>57</v>
      </c>
      <c r="C96" s="86">
        <f ca="1">IFERROR(DTE_demand_forecast!C221*Settings!$K$137,"-")</f>
        <v>9464546.3071703948</v>
      </c>
      <c r="D96" s="86">
        <f ca="1">IFERROR(DTE_demand_forecast!D221*Settings!$K$137,"-")</f>
        <v>8794728.5634562317</v>
      </c>
      <c r="E96" s="86">
        <f ca="1">IFERROR(DTE_demand_forecast!E221*Settings!$K$137,"-")</f>
        <v>8576668.6943848841</v>
      </c>
      <c r="F96" s="86">
        <f ca="1">IFERROR(DTE_demand_forecast!F221*Settings!$K$137,"-")</f>
        <v>9106903.7261758149</v>
      </c>
      <c r="G96" s="86">
        <f ca="1">IFERROR(DTE_demand_forecast!G221*Settings!$K$137,"-")</f>
        <v>11359978.916588029</v>
      </c>
      <c r="H96" s="86">
        <f ca="1">IFERROR(DTE_demand_forecast!H221*Settings!$K$137,"-")</f>
        <v>12539800.442826422</v>
      </c>
      <c r="I96" s="86">
        <f ca="1">IFERROR(DTE_demand_forecast!I221*Settings!$K$137,"-")</f>
        <v>13825568.533189731</v>
      </c>
      <c r="J96" s="86">
        <f ca="1">IFERROR(DTE_demand_forecast!J221*Settings!$K$137,"-")</f>
        <v>16074005.39374827</v>
      </c>
      <c r="K96" s="86">
        <f ca="1">IFERROR(DTE_demand_forecast!K221*Settings!$K$137,"-")</f>
        <v>17902512.189796634</v>
      </c>
      <c r="L96" s="86">
        <f ca="1">IFERROR(DTE_demand_forecast!L221*Settings!$K$137,"-")</f>
        <v>19797740.480943296</v>
      </c>
      <c r="M96" s="86">
        <f ca="1">IFERROR(DTE_demand_forecast!M221*Settings!$K$137,"-")</f>
        <v>20193154.019868895</v>
      </c>
      <c r="N96" s="86">
        <f ca="1">IFERROR(DTE_demand_forecast!N221*Settings!$K$137,"-")</f>
        <v>20596475.829573002</v>
      </c>
      <c r="O96" s="86">
        <f ca="1">IFERROR(DTE_demand_forecast!O221*Settings!$K$137,"-")</f>
        <v>21007864.075471196</v>
      </c>
      <c r="P96" s="86">
        <f ca="1">IFERROR(DTE_demand_forecast!P221*Settings!$K$137,"-")</f>
        <v>21427480.086287353</v>
      </c>
      <c r="Q96" s="86">
        <f ca="1">IFERROR(DTE_demand_forecast!Q221*Settings!$K$137,"-")</f>
        <v>21855488.417319838</v>
      </c>
      <c r="R96" s="86">
        <f ca="1">IFERROR(DTE_demand_forecast!R221*Settings!$K$137,"-")</f>
        <v>22292056.914972961</v>
      </c>
      <c r="S96" s="86">
        <f ca="1">IFERROR(DTE_demand_forecast!S221*Settings!$K$137,"-")</f>
        <v>22737356.782579158</v>
      </c>
      <c r="T96" s="86">
        <f ca="1">IFERROR(DTE_demand_forecast!T221*Settings!$K$137,"-")</f>
        <v>23191562.647537474</v>
      </c>
      <c r="U96" s="86">
        <f ca="1">IFERROR(DTE_demand_forecast!U221*Settings!$K$137,"-")</f>
        <v>23654852.629794952</v>
      </c>
      <c r="V96" s="86">
        <f ca="1">IFERROR(DTE_demand_forecast!V221*Settings!$K$137,"-")</f>
        <v>24127408.411697589</v>
      </c>
    </row>
    <row r="97" spans="1:22" x14ac:dyDescent="0.3">
      <c r="A97" s="277"/>
      <c r="B97" s="36" t="s">
        <v>56</v>
      </c>
      <c r="C97" s="86">
        <f ca="1">IFERROR(DTE_demand_forecast!C222*Settings!$K$137,"-")</f>
        <v>131130.1723135561</v>
      </c>
      <c r="D97" s="86">
        <f ca="1">IFERROR(DTE_demand_forecast!D222*Settings!$K$137,"-")</f>
        <v>131326.2955629263</v>
      </c>
      <c r="E97" s="86">
        <f ca="1">IFERROR(DTE_demand_forecast!E222*Settings!$K$137,"-")</f>
        <v>150665.04261270535</v>
      </c>
      <c r="F97" s="86">
        <f ca="1">IFERROR(DTE_demand_forecast!F222*Settings!$K$137,"-")</f>
        <v>152201.52477634247</v>
      </c>
      <c r="G97" s="86">
        <f ca="1">IFERROR(DTE_demand_forecast!G222*Settings!$K$137,"-")</f>
        <v>153768.73658325232</v>
      </c>
      <c r="H97" s="86">
        <f ca="1">IFERROR(DTE_demand_forecast!H222*Settings!$K$137,"-")</f>
        <v>155367.29262630036</v>
      </c>
      <c r="I97" s="86">
        <f ca="1">IFERROR(DTE_demand_forecast!I222*Settings!$K$137,"-")</f>
        <v>156997.81979020941</v>
      </c>
      <c r="J97" s="86">
        <f ca="1">IFERROR(DTE_demand_forecast!J222*Settings!$K$137,"-")</f>
        <v>158660.95749739659</v>
      </c>
      <c r="K97" s="86">
        <f ca="1">IFERROR(DTE_demand_forecast!K222*Settings!$K$137,"-")</f>
        <v>160357.35795872752</v>
      </c>
      <c r="L97" s="86">
        <f ca="1">IFERROR(DTE_demand_forecast!L222*Settings!$K$137,"-")</f>
        <v>162087.6864292851</v>
      </c>
      <c r="M97" s="86">
        <f ca="1">IFERROR(DTE_demand_forecast!M222*Settings!$K$137,"-")</f>
        <v>163852.62146925376</v>
      </c>
      <c r="N97" s="86">
        <f ca="1">IFERROR(DTE_demand_forecast!N222*Settings!$K$137,"-")</f>
        <v>165652.85521002184</v>
      </c>
      <c r="O97" s="86">
        <f ca="1">IFERROR(DTE_demand_forecast!O222*Settings!$K$137,"-")</f>
        <v>167489.09362560534</v>
      </c>
      <c r="P97" s="86">
        <f ca="1">IFERROR(DTE_demand_forecast!P222*Settings!$K$137,"-")</f>
        <v>169362.05680950044</v>
      </c>
      <c r="Q97" s="86">
        <f ca="1">IFERROR(DTE_demand_forecast!Q222*Settings!$K$137,"-")</f>
        <v>171272.47925707346</v>
      </c>
      <c r="R97" s="86">
        <f ca="1">IFERROR(DTE_demand_forecast!R222*Settings!$K$137,"-")</f>
        <v>173221.1101535979</v>
      </c>
      <c r="S97" s="86">
        <f ca="1">IFERROR(DTE_demand_forecast!S222*Settings!$K$137,"-")</f>
        <v>175208.71366805289</v>
      </c>
      <c r="T97" s="86">
        <f ca="1">IFERROR(DTE_demand_forecast!T222*Settings!$K$137,"-")</f>
        <v>177236.06925279699</v>
      </c>
      <c r="U97" s="86">
        <f ca="1">IFERROR(DTE_demand_forecast!U222*Settings!$K$137,"-")</f>
        <v>179303.97194923591</v>
      </c>
      <c r="V97" s="86">
        <f ca="1">IFERROR(DTE_demand_forecast!V222*Settings!$K$137,"-")</f>
        <v>181413.23269960363</v>
      </c>
    </row>
    <row r="98" spans="1:22" x14ac:dyDescent="0.3">
      <c r="A98" s="277"/>
      <c r="B98" s="36" t="s">
        <v>96</v>
      </c>
      <c r="C98" s="86">
        <f ca="1">IFERROR(DTE_demand_forecast!C223*Settings!$K$137,"-")</f>
        <v>0</v>
      </c>
      <c r="D98" s="86">
        <f ca="1">IFERROR(DTE_demand_forecast!D223*Settings!$K$137,"-")</f>
        <v>0</v>
      </c>
      <c r="E98" s="86">
        <f ca="1">IFERROR(DTE_demand_forecast!E223*Settings!$K$137,"-")</f>
        <v>0</v>
      </c>
      <c r="F98" s="86">
        <f ca="1">IFERROR(DTE_demand_forecast!F223*Settings!$K$137,"-")</f>
        <v>0</v>
      </c>
      <c r="G98" s="86">
        <f ca="1">IFERROR(DTE_demand_forecast!G223*Settings!$K$137,"-")</f>
        <v>0</v>
      </c>
      <c r="H98" s="86">
        <f ca="1">IFERROR(DTE_demand_forecast!H223*Settings!$K$137,"-")</f>
        <v>0</v>
      </c>
      <c r="I98" s="86">
        <f ca="1">IFERROR(DTE_demand_forecast!I223*Settings!$K$137,"-")</f>
        <v>0</v>
      </c>
      <c r="J98" s="86">
        <f ca="1">IFERROR(DTE_demand_forecast!J223*Settings!$K$137,"-")</f>
        <v>0</v>
      </c>
      <c r="K98" s="86">
        <f ca="1">IFERROR(DTE_demand_forecast!K223*Settings!$K$137,"-")</f>
        <v>0</v>
      </c>
      <c r="L98" s="86">
        <f ca="1">IFERROR(DTE_demand_forecast!L223*Settings!$K$137,"-")</f>
        <v>0</v>
      </c>
      <c r="M98" s="86">
        <f ca="1">IFERROR(DTE_demand_forecast!M223*Settings!$K$137,"-")</f>
        <v>0</v>
      </c>
      <c r="N98" s="86">
        <f ca="1">IFERROR(DTE_demand_forecast!N223*Settings!$K$137,"-")</f>
        <v>0</v>
      </c>
      <c r="O98" s="86">
        <f ca="1">IFERROR(DTE_demand_forecast!O223*Settings!$K$137,"-")</f>
        <v>0</v>
      </c>
      <c r="P98" s="86">
        <f ca="1">IFERROR(DTE_demand_forecast!P223*Settings!$K$137,"-")</f>
        <v>0</v>
      </c>
      <c r="Q98" s="86">
        <f ca="1">IFERROR(DTE_demand_forecast!Q223*Settings!$K$137,"-")</f>
        <v>0</v>
      </c>
      <c r="R98" s="86">
        <f ca="1">IFERROR(DTE_demand_forecast!R223*Settings!$K$137,"-")</f>
        <v>0</v>
      </c>
      <c r="S98" s="86">
        <f ca="1">IFERROR(DTE_demand_forecast!S223*Settings!$K$137,"-")</f>
        <v>0</v>
      </c>
      <c r="T98" s="86">
        <f ca="1">IFERROR(DTE_demand_forecast!T223*Settings!$K$137,"-")</f>
        <v>0</v>
      </c>
      <c r="U98" s="86">
        <f ca="1">IFERROR(DTE_demand_forecast!U223*Settings!$K$137,"-")</f>
        <v>0</v>
      </c>
      <c r="V98" s="86">
        <f ca="1">IFERROR(DTE_demand_forecast!V223*Settings!$K$137,"-")</f>
        <v>0</v>
      </c>
    </row>
    <row r="99" spans="1:22" x14ac:dyDescent="0.3">
      <c r="A99" s="277"/>
      <c r="B99" s="36" t="s">
        <v>60</v>
      </c>
      <c r="C99" s="86">
        <f ca="1">IFERROR(DTE_demand_forecast!C224*Settings!$K$137,"-")</f>
        <v>0</v>
      </c>
      <c r="D99" s="86">
        <f ca="1">IFERROR(DTE_demand_forecast!D224*Settings!$K$137,"-")</f>
        <v>0</v>
      </c>
      <c r="E99" s="86">
        <f ca="1">IFERROR(DTE_demand_forecast!E224*Settings!$K$137,"-")</f>
        <v>0</v>
      </c>
      <c r="F99" s="86">
        <f ca="1">IFERROR(DTE_demand_forecast!F224*Settings!$K$137,"-")</f>
        <v>0</v>
      </c>
      <c r="G99" s="86">
        <f ca="1">IFERROR(DTE_demand_forecast!G224*Settings!$K$137,"-")</f>
        <v>0</v>
      </c>
      <c r="H99" s="86">
        <f ca="1">IFERROR(DTE_demand_forecast!H224*Settings!$K$137,"-")</f>
        <v>0</v>
      </c>
      <c r="I99" s="86">
        <f ca="1">IFERROR(DTE_demand_forecast!I224*Settings!$K$137,"-")</f>
        <v>0</v>
      </c>
      <c r="J99" s="86">
        <f ca="1">IFERROR(DTE_demand_forecast!J224*Settings!$K$137,"-")</f>
        <v>0</v>
      </c>
      <c r="K99" s="86">
        <f ca="1">IFERROR(DTE_demand_forecast!K224*Settings!$K$137,"-")</f>
        <v>0</v>
      </c>
      <c r="L99" s="86">
        <f ca="1">IFERROR(DTE_demand_forecast!L224*Settings!$K$137,"-")</f>
        <v>0</v>
      </c>
      <c r="M99" s="86">
        <f ca="1">IFERROR(DTE_demand_forecast!M224*Settings!$K$137,"-")</f>
        <v>0</v>
      </c>
      <c r="N99" s="86">
        <f ca="1">IFERROR(DTE_demand_forecast!N224*Settings!$K$137,"-")</f>
        <v>0</v>
      </c>
      <c r="O99" s="86">
        <f ca="1">IFERROR(DTE_demand_forecast!O224*Settings!$K$137,"-")</f>
        <v>0</v>
      </c>
      <c r="P99" s="86">
        <f ca="1">IFERROR(DTE_demand_forecast!P224*Settings!$K$137,"-")</f>
        <v>0</v>
      </c>
      <c r="Q99" s="86">
        <f ca="1">IFERROR(DTE_demand_forecast!Q224*Settings!$K$137,"-")</f>
        <v>0</v>
      </c>
      <c r="R99" s="86">
        <f ca="1">IFERROR(DTE_demand_forecast!R224*Settings!$K$137,"-")</f>
        <v>0</v>
      </c>
      <c r="S99" s="86">
        <f ca="1">IFERROR(DTE_demand_forecast!S224*Settings!$K$137,"-")</f>
        <v>0</v>
      </c>
      <c r="T99" s="86">
        <f ca="1">IFERROR(DTE_demand_forecast!T224*Settings!$K$137,"-")</f>
        <v>0</v>
      </c>
      <c r="U99" s="86">
        <f ca="1">IFERROR(DTE_demand_forecast!U224*Settings!$K$137,"-")</f>
        <v>0</v>
      </c>
      <c r="V99" s="86">
        <f ca="1">IFERROR(DTE_demand_forecast!V224*Settings!$K$137,"-")</f>
        <v>0</v>
      </c>
    </row>
    <row r="100" spans="1:22" x14ac:dyDescent="0.3">
      <c r="A100" s="277"/>
      <c r="B100" s="36" t="s">
        <v>97</v>
      </c>
      <c r="C100" s="86">
        <f ca="1">IFERROR(DTE_demand_forecast!C225*Settings!$K$137,"-")</f>
        <v>0</v>
      </c>
      <c r="D100" s="86">
        <f ca="1">IFERROR(DTE_demand_forecast!D225*Settings!$K$137,"-")</f>
        <v>0</v>
      </c>
      <c r="E100" s="86">
        <f ca="1">IFERROR(DTE_demand_forecast!E225*Settings!$K$137,"-")</f>
        <v>0</v>
      </c>
      <c r="F100" s="86">
        <f ca="1">IFERROR(DTE_demand_forecast!F225*Settings!$K$137,"-")</f>
        <v>0</v>
      </c>
      <c r="G100" s="86">
        <f ca="1">IFERROR(DTE_demand_forecast!G225*Settings!$K$137,"-")</f>
        <v>0</v>
      </c>
      <c r="H100" s="86">
        <f ca="1">IFERROR(DTE_demand_forecast!H225*Settings!$K$137,"-")</f>
        <v>0</v>
      </c>
      <c r="I100" s="86">
        <f ca="1">IFERROR(DTE_demand_forecast!I225*Settings!$K$137,"-")</f>
        <v>0</v>
      </c>
      <c r="J100" s="86">
        <f ca="1">IFERROR(DTE_demand_forecast!J225*Settings!$K$137,"-")</f>
        <v>0</v>
      </c>
      <c r="K100" s="86">
        <f ca="1">IFERROR(DTE_demand_forecast!K225*Settings!$K$137,"-")</f>
        <v>0</v>
      </c>
      <c r="L100" s="86">
        <f ca="1">IFERROR(DTE_demand_forecast!L225*Settings!$K$137,"-")</f>
        <v>0</v>
      </c>
      <c r="M100" s="86">
        <f ca="1">IFERROR(DTE_demand_forecast!M225*Settings!$K$137,"-")</f>
        <v>0</v>
      </c>
      <c r="N100" s="86">
        <f ca="1">IFERROR(DTE_demand_forecast!N225*Settings!$K$137,"-")</f>
        <v>0</v>
      </c>
      <c r="O100" s="86">
        <f ca="1">IFERROR(DTE_demand_forecast!O225*Settings!$K$137,"-")</f>
        <v>0</v>
      </c>
      <c r="P100" s="86">
        <f ca="1">IFERROR(DTE_demand_forecast!P225*Settings!$K$137,"-")</f>
        <v>0</v>
      </c>
      <c r="Q100" s="86">
        <f ca="1">IFERROR(DTE_demand_forecast!Q225*Settings!$K$137,"-")</f>
        <v>0</v>
      </c>
      <c r="R100" s="86">
        <f ca="1">IFERROR(DTE_demand_forecast!R225*Settings!$K$137,"-")</f>
        <v>0</v>
      </c>
      <c r="S100" s="86">
        <f ca="1">IFERROR(DTE_demand_forecast!S225*Settings!$K$137,"-")</f>
        <v>0</v>
      </c>
      <c r="T100" s="86">
        <f ca="1">IFERROR(DTE_demand_forecast!T225*Settings!$K$137,"-")</f>
        <v>0</v>
      </c>
      <c r="U100" s="86">
        <f ca="1">IFERROR(DTE_demand_forecast!U225*Settings!$K$137,"-")</f>
        <v>0</v>
      </c>
      <c r="V100" s="86">
        <f ca="1">IFERROR(DTE_demand_forecast!V225*Settings!$K$137,"-")</f>
        <v>0</v>
      </c>
    </row>
    <row r="101" spans="1:22" x14ac:dyDescent="0.3">
      <c r="A101" s="277"/>
      <c r="B101" s="36" t="s">
        <v>58</v>
      </c>
      <c r="C101" s="86">
        <f>IFERROR(DTE_demand_forecast!C226*Settings!$K$137,"-")</f>
        <v>12702.086211389071</v>
      </c>
      <c r="D101" s="86">
        <f>IFERROR(DTE_demand_forecast!D226*Settings!$K$137,"-")</f>
        <v>13040.296617095049</v>
      </c>
      <c r="E101" s="86">
        <f>IFERROR(DTE_demand_forecast!E226*Settings!$K$137,"-")</f>
        <v>12596.264068816687</v>
      </c>
      <c r="F101" s="86">
        <f>IFERROR(DTE_demand_forecast!F226*Settings!$K$137,"-")</f>
        <v>12744.186159073823</v>
      </c>
      <c r="G101" s="86">
        <f>IFERROR(DTE_demand_forecast!G226*Settings!$K$137,"-")</f>
        <v>12438.527395197843</v>
      </c>
      <c r="H101" s="86">
        <f>IFERROR(DTE_demand_forecast!H226*Settings!$K$137,"-")</f>
        <v>12438.527395197843</v>
      </c>
      <c r="I101" s="86">
        <f>IFERROR(DTE_demand_forecast!I226*Settings!$K$137,"-")</f>
        <v>12438.527395197843</v>
      </c>
      <c r="J101" s="86">
        <f>IFERROR(DTE_demand_forecast!J226*Settings!$K$137,"-")</f>
        <v>12438.527395197843</v>
      </c>
      <c r="K101" s="86">
        <f>IFERROR(DTE_demand_forecast!K226*Settings!$K$137,"-")</f>
        <v>12438.527395197843</v>
      </c>
      <c r="L101" s="86">
        <f>IFERROR(DTE_demand_forecast!L226*Settings!$K$137,"-")</f>
        <v>12438.527395197843</v>
      </c>
      <c r="M101" s="86">
        <f>IFERROR(DTE_demand_forecast!M226*Settings!$K$137,"-")</f>
        <v>12438.527395197843</v>
      </c>
      <c r="N101" s="86">
        <f>IFERROR(DTE_demand_forecast!N226*Settings!$K$137,"-")</f>
        <v>12438.527395197843</v>
      </c>
      <c r="O101" s="86">
        <f>IFERROR(DTE_demand_forecast!O226*Settings!$K$137,"-")</f>
        <v>12438.527395197843</v>
      </c>
      <c r="P101" s="86">
        <f>IFERROR(DTE_demand_forecast!P226*Settings!$K$137,"-")</f>
        <v>12438.527395197843</v>
      </c>
      <c r="Q101" s="86">
        <f>IFERROR(DTE_demand_forecast!Q226*Settings!$K$137,"-")</f>
        <v>12438.527395197843</v>
      </c>
      <c r="R101" s="86">
        <f>IFERROR(DTE_demand_forecast!R226*Settings!$K$137,"-")</f>
        <v>12438.527395197843</v>
      </c>
      <c r="S101" s="86">
        <f>IFERROR(DTE_demand_forecast!S226*Settings!$K$137,"-")</f>
        <v>12438.527395197843</v>
      </c>
      <c r="T101" s="86">
        <f>IFERROR(DTE_demand_forecast!T226*Settings!$K$137,"-")</f>
        <v>12438.527395197843</v>
      </c>
      <c r="U101" s="86">
        <f>IFERROR(DTE_demand_forecast!U226*Settings!$K$137,"-")</f>
        <v>12438.527395197843</v>
      </c>
      <c r="V101" s="86">
        <f>IFERROR(DTE_demand_forecast!V226*Settings!$K$137,"-")</f>
        <v>12438.527395197843</v>
      </c>
    </row>
    <row r="102" spans="1:22" x14ac:dyDescent="0.3">
      <c r="A102" s="277"/>
      <c r="B102" s="36" t="s">
        <v>61</v>
      </c>
      <c r="C102" s="86">
        <f ca="1">IFERROR(DTE_demand_forecast!C227*Settings!$K$137,"-")</f>
        <v>552007.19177136966</v>
      </c>
      <c r="D102" s="86">
        <f ca="1">IFERROR(DTE_demand_forecast!D227*Settings!$K$137,"-")</f>
        <v>1098775.0799515562</v>
      </c>
      <c r="E102" s="86">
        <f ca="1">IFERROR(DTE_demand_forecast!E227*Settings!$K$137,"-")</f>
        <v>863719.38983192749</v>
      </c>
      <c r="F102" s="86">
        <f ca="1">IFERROR(DTE_demand_forecast!F227*Settings!$K$137,"-")</f>
        <v>619773.56064047012</v>
      </c>
      <c r="G102" s="86">
        <f ca="1">IFERROR(DTE_demand_forecast!G227*Settings!$K$137,"-")</f>
        <v>365970.69723843888</v>
      </c>
      <c r="H102" s="86">
        <f ca="1">IFERROR(DTE_demand_forecast!H227*Settings!$K$137,"-")</f>
        <v>941856.15023361717</v>
      </c>
      <c r="I102" s="86">
        <f ca="1">IFERROR(DTE_demand_forecast!I227*Settings!$K$137,"-")</f>
        <v>684614.01241681422</v>
      </c>
      <c r="J102" s="86">
        <f ca="1">IFERROR(DTE_demand_forecast!J227*Settings!$K$137,"-")</f>
        <v>417014.04547467263</v>
      </c>
      <c r="K102" s="86">
        <f ca="1">IFERROR(DTE_demand_forecast!K227*Settings!$K$137,"-")</f>
        <v>138744.83309730527</v>
      </c>
      <c r="L102" s="86">
        <f ca="1">IFERROR(DTE_demand_forecast!L227*Settings!$K$137,"-")</f>
        <v>-150513.35454591986</v>
      </c>
      <c r="M102" s="86">
        <f ca="1">IFERROR(DTE_demand_forecast!M227*Settings!$K$137,"-")</f>
        <v>-168953.56400817542</v>
      </c>
      <c r="N102" s="86">
        <f ca="1">IFERROR(DTE_demand_forecast!N227*Settings!$K$137,"-")</f>
        <v>-187762.57765967597</v>
      </c>
      <c r="O102" s="86">
        <f ca="1">IFERROR(DTE_demand_forecast!O227*Settings!$K$137,"-")</f>
        <v>-206947.77158420693</v>
      </c>
      <c r="P102" s="86">
        <f ca="1">IFERROR(DTE_demand_forecast!P227*Settings!$K$137,"-")</f>
        <v>-226516.66938722818</v>
      </c>
      <c r="Q102" s="86">
        <f ca="1">IFERROR(DTE_demand_forecast!Q227*Settings!$K$137,"-")</f>
        <v>-246476.94514631008</v>
      </c>
      <c r="R102" s="86">
        <f ca="1">IFERROR(DTE_demand_forecast!R227*Settings!$K$137,"-")</f>
        <v>-266836.4264205732</v>
      </c>
      <c r="S102" s="86">
        <f ca="1">IFERROR(DTE_demand_forecast!S227*Settings!$K$137,"-")</f>
        <v>-287603.09732032206</v>
      </c>
      <c r="T102" s="86">
        <f ca="1">IFERROR(DTE_demand_forecast!T227*Settings!$K$137,"-")</f>
        <v>-308785.10163806571</v>
      </c>
      <c r="U102" s="86">
        <f ca="1">IFERROR(DTE_demand_forecast!U227*Settings!$K$137,"-")</f>
        <v>-330390.7460421641</v>
      </c>
      <c r="V102" s="86">
        <f ca="1">IFERROR(DTE_demand_forecast!V227*Settings!$K$137,"-")</f>
        <v>-352428.5033343446</v>
      </c>
    </row>
    <row r="103" spans="1:22" x14ac:dyDescent="0.3">
      <c r="A103" s="277"/>
      <c r="B103" s="36" t="s">
        <v>100</v>
      </c>
      <c r="C103" s="150">
        <f t="shared" ref="C103:V103" ca="1" si="5">SUM(C95:C102)</f>
        <v>15860429.464419309</v>
      </c>
      <c r="D103" s="150">
        <f t="shared" ca="1" si="5"/>
        <v>15427778.921746338</v>
      </c>
      <c r="E103" s="150">
        <f t="shared" ca="1" si="5"/>
        <v>14662816.225582466</v>
      </c>
      <c r="F103" s="150">
        <f t="shared" ca="1" si="5"/>
        <v>14628654.385932088</v>
      </c>
      <c r="G103" s="150">
        <f t="shared" ca="1" si="5"/>
        <v>16283721.965540506</v>
      </c>
      <c r="H103" s="150">
        <f t="shared" ca="1" si="5"/>
        <v>17682245.044791549</v>
      </c>
      <c r="I103" s="150">
        <f t="shared" ca="1" si="5"/>
        <v>18339908.453192551</v>
      </c>
      <c r="J103" s="150">
        <f t="shared" ca="1" si="5"/>
        <v>19935799.886293944</v>
      </c>
      <c r="K103" s="150">
        <f t="shared" ca="1" si="5"/>
        <v>21086594.12144332</v>
      </c>
      <c r="L103" s="150">
        <f t="shared" ca="1" si="5"/>
        <v>22278197.051082455</v>
      </c>
      <c r="M103" s="150">
        <f t="shared" ca="1" si="5"/>
        <v>26119411.800042819</v>
      </c>
      <c r="N103" s="150">
        <f t="shared" ca="1" si="5"/>
        <v>26505724.82983619</v>
      </c>
      <c r="O103" s="150">
        <f t="shared" ca="1" si="5"/>
        <v>26899764.120225441</v>
      </c>
      <c r="P103" s="150">
        <f t="shared" ca="1" si="5"/>
        <v>27301684.196422469</v>
      </c>
      <c r="Q103" s="150">
        <f t="shared" ca="1" si="5"/>
        <v>27711642.674143445</v>
      </c>
      <c r="R103" s="150">
        <f t="shared" ca="1" si="5"/>
        <v>28129800.321418829</v>
      </c>
      <c r="S103" s="150">
        <f t="shared" ca="1" si="5"/>
        <v>28556321.121639732</v>
      </c>
      <c r="T103" s="150">
        <f t="shared" ca="1" si="5"/>
        <v>28991372.337865047</v>
      </c>
      <c r="U103" s="150">
        <f t="shared" ca="1" si="5"/>
        <v>29435124.578414865</v>
      </c>
      <c r="V103" s="150">
        <f t="shared" ca="1" si="5"/>
        <v>29887751.863775693</v>
      </c>
    </row>
    <row r="104" spans="1:22" x14ac:dyDescent="0.3">
      <c r="A104" s="277"/>
    </row>
    <row r="105" spans="1:22" x14ac:dyDescent="0.3">
      <c r="A105" s="277"/>
    </row>
    <row r="106" spans="1:22" x14ac:dyDescent="0.3">
      <c r="A106" s="277"/>
    </row>
    <row r="107" spans="1:22" x14ac:dyDescent="0.3">
      <c r="A107" s="277"/>
    </row>
    <row r="108" spans="1:22" x14ac:dyDescent="0.3">
      <c r="A108" s="277"/>
    </row>
    <row r="109" spans="1:22" x14ac:dyDescent="0.3">
      <c r="A109" s="277"/>
    </row>
    <row r="110" spans="1:22" x14ac:dyDescent="0.3">
      <c r="A110" s="277"/>
    </row>
    <row r="111" spans="1:22" x14ac:dyDescent="0.3">
      <c r="A111" s="277"/>
    </row>
    <row r="112" spans="1:22" x14ac:dyDescent="0.3">
      <c r="A112" s="277"/>
    </row>
    <row r="113" spans="1:22" x14ac:dyDescent="0.3">
      <c r="A113" s="276">
        <v>0.6</v>
      </c>
      <c r="B113" s="38" t="s">
        <v>220</v>
      </c>
      <c r="L113" s="23"/>
      <c r="M113" s="23"/>
    </row>
    <row r="114" spans="1:22" x14ac:dyDescent="0.3">
      <c r="A114" s="277"/>
      <c r="B114" s="83" t="s">
        <v>98</v>
      </c>
      <c r="C114" s="83">
        <v>2021</v>
      </c>
      <c r="D114" s="84">
        <v>2022</v>
      </c>
      <c r="E114" s="83">
        <v>2023</v>
      </c>
      <c r="F114" s="84">
        <v>2024</v>
      </c>
      <c r="G114" s="83">
        <v>2025</v>
      </c>
      <c r="H114" s="84">
        <v>2026</v>
      </c>
      <c r="I114" s="83">
        <v>2027</v>
      </c>
      <c r="J114" s="84">
        <v>2028</v>
      </c>
      <c r="K114" s="83">
        <v>2029</v>
      </c>
      <c r="L114" s="84">
        <v>2030</v>
      </c>
      <c r="M114" s="83">
        <v>2031</v>
      </c>
      <c r="N114" s="84">
        <v>2032</v>
      </c>
      <c r="O114" s="83">
        <v>2033</v>
      </c>
      <c r="P114" s="84">
        <v>2034</v>
      </c>
      <c r="Q114" s="83">
        <v>2035</v>
      </c>
      <c r="R114" s="84">
        <v>2036</v>
      </c>
      <c r="S114" s="83">
        <v>2037</v>
      </c>
      <c r="T114" s="84">
        <v>2038</v>
      </c>
      <c r="U114" s="83">
        <v>2039</v>
      </c>
      <c r="V114" s="84">
        <v>2040</v>
      </c>
    </row>
    <row r="115" spans="1:22" x14ac:dyDescent="0.3">
      <c r="A115" s="277"/>
      <c r="B115" s="36" t="s">
        <v>59</v>
      </c>
      <c r="C115" s="86">
        <f ca="1">IFERROR(DTE_demand_forecast!C62*Settings!$K$139,"-")</f>
        <v>6176111.6539276792</v>
      </c>
      <c r="D115" s="86">
        <f ca="1">IFERROR(DTE_demand_forecast!D62*Settings!$K$139,"-")</f>
        <v>5469918.6585555766</v>
      </c>
      <c r="E115" s="86">
        <f ca="1">IFERROR(DTE_demand_forecast!E62*Settings!$K$139,"-")</f>
        <v>4726240.1702889865</v>
      </c>
      <c r="F115" s="86">
        <f ca="1">IFERROR(DTE_demand_forecast!F62*Settings!$K$139,"-")</f>
        <v>3978046.0521758348</v>
      </c>
      <c r="G115" s="86">
        <f ca="1">IFERROR(DTE_demand_forecast!G62*Settings!$K$139,"-")</f>
        <v>3188408.7940163016</v>
      </c>
      <c r="H115" s="86">
        <f ca="1">IFERROR(DTE_demand_forecast!H62*Settings!$K$139,"-")</f>
        <v>2368334.6088149822</v>
      </c>
      <c r="I115" s="86">
        <f ca="1">IFERROR(DTE_demand_forecast!I62*Settings!$K$139,"-")</f>
        <v>1516921.8743934694</v>
      </c>
      <c r="J115" s="86">
        <f ca="1">IFERROR(DTE_demand_forecast!J62*Settings!$K$139,"-")</f>
        <v>633245.0784570392</v>
      </c>
      <c r="K115" s="86">
        <f ca="1">IFERROR(DTE_demand_forecast!K62*Settings!$K$139,"-")</f>
        <v>-283645.77636114281</v>
      </c>
      <c r="L115" s="86">
        <f ca="1">IFERROR(DTE_demand_forecast!L62*Settings!$K$139,"-")</f>
        <v>-1234725.7816979673</v>
      </c>
      <c r="M115" s="86">
        <f ca="1">IFERROR(DTE_demand_forecast!M62*Settings!$K$139,"-")</f>
        <v>2641548.4000850329</v>
      </c>
      <c r="N115" s="86">
        <f ca="1">IFERROR(DTE_demand_forecast!N62*Settings!$K$139,"-")</f>
        <v>2559089.763622331</v>
      </c>
      <c r="O115" s="86">
        <f ca="1">IFERROR(DTE_demand_forecast!O62*Settings!$K$139,"-")</f>
        <v>2474981.9544303729</v>
      </c>
      <c r="P115" s="86">
        <f ca="1">IFERROR(DTE_demand_forecast!P62*Settings!$K$139,"-")</f>
        <v>2389191.9890545779</v>
      </c>
      <c r="Q115" s="86">
        <f ca="1">IFERROR(DTE_demand_forecast!Q62*Settings!$K$139,"-")</f>
        <v>2301686.2243712652</v>
      </c>
      <c r="R115" s="86">
        <f ca="1">IFERROR(DTE_demand_forecast!R62*Settings!$K$139,"-")</f>
        <v>2212430.3443942885</v>
      </c>
      <c r="S115" s="86">
        <f ca="1">IFERROR(DTE_demand_forecast!S62*Settings!$K$139,"-")</f>
        <v>2121389.34681777</v>
      </c>
      <c r="T115" s="86">
        <f ca="1">IFERROR(DTE_demand_forecast!T62*Settings!$K$139,"-")</f>
        <v>2028527.5292897217</v>
      </c>
      <c r="U115" s="86">
        <f ca="1">IFERROR(DTE_demand_forecast!U62*Settings!$K$139,"-")</f>
        <v>1933808.4754111134</v>
      </c>
      <c r="V115" s="86">
        <f ca="1">IFERROR(DTE_demand_forecast!V62*Settings!$K$139,"-")</f>
        <v>1837195.040454932</v>
      </c>
    </row>
    <row r="116" spans="1:22" x14ac:dyDescent="0.3">
      <c r="A116" s="277"/>
      <c r="B116" s="36" t="s">
        <v>57</v>
      </c>
      <c r="C116" s="86">
        <f ca="1">IFERROR(DTE_demand_forecast!C63*Settings!$K$139,"-")</f>
        <v>10008218.972874014</v>
      </c>
      <c r="D116" s="86">
        <f ca="1">IFERROR(DTE_demand_forecast!D63*Settings!$K$139,"-")</f>
        <v>8484632.3119101338</v>
      </c>
      <c r="E116" s="86">
        <f ca="1">IFERROR(DTE_demand_forecast!E63*Settings!$K$139,"-")</f>
        <v>7725892.0387933487</v>
      </c>
      <c r="F116" s="86">
        <f ca="1">IFERROR(DTE_demand_forecast!F63*Settings!$K$139,"-")</f>
        <v>6952463.5894257501</v>
      </c>
      <c r="G116" s="86">
        <f ca="1">IFERROR(DTE_demand_forecast!G63*Settings!$K$139,"-")</f>
        <v>8577164.4087622445</v>
      </c>
      <c r="H116" s="86">
        <f ca="1">IFERROR(DTE_demand_forecast!H63*Settings!$K$139,"-")</f>
        <v>8938662.0922366157</v>
      </c>
      <c r="I116" s="86">
        <f ca="1">IFERROR(DTE_demand_forecast!I63*Settings!$K$139,"-")</f>
        <v>9383529.0397344716</v>
      </c>
      <c r="J116" s="86">
        <f ca="1">IFERROR(DTE_demand_forecast!J63*Settings!$K$139,"-")</f>
        <v>10889762.590875726</v>
      </c>
      <c r="K116" s="86">
        <f ca="1">IFERROR(DTE_demand_forecast!K63*Settings!$K$139,"-")</f>
        <v>11876106.573567601</v>
      </c>
      <c r="L116" s="86">
        <f ca="1">IFERROR(DTE_demand_forecast!L63*Settings!$K$139,"-")</f>
        <v>12897560.782432359</v>
      </c>
      <c r="M116" s="86">
        <f ca="1">IFERROR(DTE_demand_forecast!M63*Settings!$K$139,"-")</f>
        <v>13154893.403002989</v>
      </c>
      <c r="N116" s="86">
        <f ca="1">IFERROR(DTE_demand_forecast!N63*Settings!$K$139,"-")</f>
        <v>13417372.675985025</v>
      </c>
      <c r="O116" s="86">
        <f ca="1">IFERROR(DTE_demand_forecast!O63*Settings!$K$139,"-")</f>
        <v>13685101.534426711</v>
      </c>
      <c r="P116" s="86">
        <f ca="1">IFERROR(DTE_demand_forecast!P63*Settings!$K$139,"-")</f>
        <v>13958184.970037224</v>
      </c>
      <c r="Q116" s="86">
        <f ca="1">IFERROR(DTE_demand_forecast!Q63*Settings!$K$139,"-")</f>
        <v>14236730.07435995</v>
      </c>
      <c r="R116" s="86">
        <f ca="1">IFERROR(DTE_demand_forecast!R63*Settings!$K$139,"-")</f>
        <v>14520846.080769127</v>
      </c>
      <c r="S116" s="86">
        <f ca="1">IFERROR(DTE_demand_forecast!S63*Settings!$K$139,"-")</f>
        <v>14810644.407306494</v>
      </c>
      <c r="T116" s="86">
        <f ca="1">IFERROR(DTE_demand_forecast!T63*Settings!$K$139,"-")</f>
        <v>15106238.700374605</v>
      </c>
      <c r="U116" s="86">
        <f ca="1">IFERROR(DTE_demand_forecast!U63*Settings!$K$139,"-")</f>
        <v>15407744.879304076</v>
      </c>
      <c r="V116" s="86">
        <f ca="1">IFERROR(DTE_demand_forecast!V63*Settings!$K$139,"-")</f>
        <v>15715281.181812137</v>
      </c>
    </row>
    <row r="117" spans="1:22" x14ac:dyDescent="0.3">
      <c r="A117" s="277"/>
      <c r="B117" s="36" t="s">
        <v>56</v>
      </c>
      <c r="C117" s="86">
        <f ca="1">IFERROR(DTE_demand_forecast!C64*Settings!$K$139,"-")</f>
        <v>141424.09013768134</v>
      </c>
      <c r="D117" s="86">
        <f ca="1">IFERROR(DTE_demand_forecast!D64*Settings!$K$139,"-")</f>
        <v>132871.70850175203</v>
      </c>
      <c r="E117" s="86">
        <f ca="1">IFERROR(DTE_demand_forecast!E64*Settings!$K$139,"-")</f>
        <v>145848.92589502697</v>
      </c>
      <c r="F117" s="86">
        <f ca="1">IFERROR(DTE_demand_forecast!F64*Settings!$K$139,"-")</f>
        <v>138122.61558645178</v>
      </c>
      <c r="G117" s="86">
        <f ca="1">IFERROR(DTE_demand_forecast!G64*Settings!$K$139,"-")</f>
        <v>130062.66915091535</v>
      </c>
      <c r="H117" s="86">
        <f ca="1">IFERROR(DTE_demand_forecast!H64*Settings!$K$139,"-")</f>
        <v>121658.83166746273</v>
      </c>
      <c r="I117" s="86">
        <f ca="1">IFERROR(DTE_demand_forecast!I64*Settings!$K$139,"-")</f>
        <v>112900.57147275143</v>
      </c>
      <c r="J117" s="86">
        <f ca="1">IFERROR(DTE_demand_forecast!J64*Settings!$K$139,"-")</f>
        <v>103777.07319332451</v>
      </c>
      <c r="K117" s="86">
        <f ca="1">IFERROR(DTE_demand_forecast!K64*Settings!$K$139,"-")</f>
        <v>94277.230609871243</v>
      </c>
      <c r="L117" s="86">
        <f ca="1">IFERROR(DTE_demand_forecast!L64*Settings!$K$139,"-")</f>
        <v>84389.639349542311</v>
      </c>
      <c r="M117" s="86">
        <f ca="1">IFERROR(DTE_demand_forecast!M64*Settings!$K$139,"-")</f>
        <v>84389.639349542311</v>
      </c>
      <c r="N117" s="86">
        <f ca="1">IFERROR(DTE_demand_forecast!N64*Settings!$K$139,"-")</f>
        <v>84389.639349542311</v>
      </c>
      <c r="O117" s="86">
        <f ca="1">IFERROR(DTE_demand_forecast!O64*Settings!$K$139,"-")</f>
        <v>84389.639349542311</v>
      </c>
      <c r="P117" s="86">
        <f ca="1">IFERROR(DTE_demand_forecast!P64*Settings!$K$139,"-")</f>
        <v>84389.639349542311</v>
      </c>
      <c r="Q117" s="86">
        <f ca="1">IFERROR(DTE_demand_forecast!Q64*Settings!$K$139,"-")</f>
        <v>84389.639349542311</v>
      </c>
      <c r="R117" s="86">
        <f ca="1">IFERROR(DTE_demand_forecast!R64*Settings!$K$139,"-")</f>
        <v>84389.639349542311</v>
      </c>
      <c r="S117" s="86">
        <f ca="1">IFERROR(DTE_demand_forecast!S64*Settings!$K$139,"-")</f>
        <v>84389.639349542311</v>
      </c>
      <c r="T117" s="86">
        <f ca="1">IFERROR(DTE_demand_forecast!T64*Settings!$K$139,"-")</f>
        <v>84389.639349542311</v>
      </c>
      <c r="U117" s="86">
        <f ca="1">IFERROR(DTE_demand_forecast!U64*Settings!$K$139,"-")</f>
        <v>84389.639349542311</v>
      </c>
      <c r="V117" s="86">
        <f ca="1">IFERROR(DTE_demand_forecast!V64*Settings!$K$139,"-")</f>
        <v>84389.639349542311</v>
      </c>
    </row>
    <row r="118" spans="1:22" x14ac:dyDescent="0.3">
      <c r="A118" s="277"/>
      <c r="B118" s="36" t="s">
        <v>96</v>
      </c>
      <c r="C118" s="86">
        <f ca="1">IFERROR(DTE_demand_forecast!C65*Settings!$K$139,"-")</f>
        <v>0</v>
      </c>
      <c r="D118" s="86">
        <f ca="1">IFERROR(DTE_demand_forecast!D65*Settings!$K$139,"-")</f>
        <v>0</v>
      </c>
      <c r="E118" s="86">
        <f ca="1">IFERROR(DTE_demand_forecast!E65*Settings!$K$139,"-")</f>
        <v>0</v>
      </c>
      <c r="F118" s="86">
        <f ca="1">IFERROR(DTE_demand_forecast!F65*Settings!$K$139,"-")</f>
        <v>0</v>
      </c>
      <c r="G118" s="86">
        <f ca="1">IFERROR(DTE_demand_forecast!G65*Settings!$K$139,"-")</f>
        <v>0</v>
      </c>
      <c r="H118" s="86">
        <f ca="1">IFERROR(DTE_demand_forecast!H65*Settings!$K$139,"-")</f>
        <v>0</v>
      </c>
      <c r="I118" s="86">
        <f ca="1">IFERROR(DTE_demand_forecast!I65*Settings!$K$139,"-")</f>
        <v>0</v>
      </c>
      <c r="J118" s="86">
        <f ca="1">IFERROR(DTE_demand_forecast!J65*Settings!$K$139,"-")</f>
        <v>0</v>
      </c>
      <c r="K118" s="86">
        <f ca="1">IFERROR(DTE_demand_forecast!K65*Settings!$K$139,"-")</f>
        <v>0</v>
      </c>
      <c r="L118" s="86">
        <f ca="1">IFERROR(DTE_demand_forecast!L65*Settings!$K$139,"-")</f>
        <v>0</v>
      </c>
      <c r="M118" s="86">
        <f ca="1">IFERROR(DTE_demand_forecast!M65*Settings!$K$139,"-")</f>
        <v>0</v>
      </c>
      <c r="N118" s="86">
        <f ca="1">IFERROR(DTE_demand_forecast!N65*Settings!$K$139,"-")</f>
        <v>0</v>
      </c>
      <c r="O118" s="86">
        <f ca="1">IFERROR(DTE_demand_forecast!O65*Settings!$K$139,"-")</f>
        <v>0</v>
      </c>
      <c r="P118" s="86">
        <f ca="1">IFERROR(DTE_demand_forecast!P65*Settings!$K$139,"-")</f>
        <v>0</v>
      </c>
      <c r="Q118" s="86">
        <f ca="1">IFERROR(DTE_demand_forecast!Q65*Settings!$K$139,"-")</f>
        <v>0</v>
      </c>
      <c r="R118" s="86">
        <f ca="1">IFERROR(DTE_demand_forecast!R65*Settings!$K$139,"-")</f>
        <v>0</v>
      </c>
      <c r="S118" s="86">
        <f ca="1">IFERROR(DTE_demand_forecast!S65*Settings!$K$139,"-")</f>
        <v>0</v>
      </c>
      <c r="T118" s="86">
        <f ca="1">IFERROR(DTE_demand_forecast!T65*Settings!$K$139,"-")</f>
        <v>0</v>
      </c>
      <c r="U118" s="86">
        <f ca="1">IFERROR(DTE_demand_forecast!U65*Settings!$K$139,"-")</f>
        <v>0</v>
      </c>
      <c r="V118" s="86">
        <f ca="1">IFERROR(DTE_demand_forecast!V65*Settings!$K$139,"-")</f>
        <v>0</v>
      </c>
    </row>
    <row r="119" spans="1:22" x14ac:dyDescent="0.3">
      <c r="A119" s="277"/>
      <c r="B119" s="36" t="s">
        <v>60</v>
      </c>
      <c r="C119" s="86">
        <f ca="1">IFERROR(DTE_demand_forecast!C66*Settings!$K$139,"-")</f>
        <v>0</v>
      </c>
      <c r="D119" s="86">
        <f ca="1">IFERROR(DTE_demand_forecast!D66*Settings!$K$139,"-")</f>
        <v>0</v>
      </c>
      <c r="E119" s="86">
        <f ca="1">IFERROR(DTE_demand_forecast!E66*Settings!$K$139,"-")</f>
        <v>0</v>
      </c>
      <c r="F119" s="86">
        <f ca="1">IFERROR(DTE_demand_forecast!F66*Settings!$K$139,"-")</f>
        <v>0</v>
      </c>
      <c r="G119" s="86">
        <f ca="1">IFERROR(DTE_demand_forecast!G66*Settings!$K$139,"-")</f>
        <v>0</v>
      </c>
      <c r="H119" s="86">
        <f ca="1">IFERROR(DTE_demand_forecast!H66*Settings!$K$139,"-")</f>
        <v>0</v>
      </c>
      <c r="I119" s="86">
        <f ca="1">IFERROR(DTE_demand_forecast!I66*Settings!$K$139,"-")</f>
        <v>0</v>
      </c>
      <c r="J119" s="86">
        <f ca="1">IFERROR(DTE_demand_forecast!J66*Settings!$K$139,"-")</f>
        <v>0</v>
      </c>
      <c r="K119" s="86">
        <f ca="1">IFERROR(DTE_demand_forecast!K66*Settings!$K$139,"-")</f>
        <v>0</v>
      </c>
      <c r="L119" s="86">
        <f ca="1">IFERROR(DTE_demand_forecast!L66*Settings!$K$139,"-")</f>
        <v>0</v>
      </c>
      <c r="M119" s="86">
        <f ca="1">IFERROR(DTE_demand_forecast!M66*Settings!$K$139,"-")</f>
        <v>0</v>
      </c>
      <c r="N119" s="86">
        <f ca="1">IFERROR(DTE_demand_forecast!N66*Settings!$K$139,"-")</f>
        <v>0</v>
      </c>
      <c r="O119" s="86">
        <f ca="1">IFERROR(DTE_demand_forecast!O66*Settings!$K$139,"-")</f>
        <v>0</v>
      </c>
      <c r="P119" s="86">
        <f ca="1">IFERROR(DTE_demand_forecast!P66*Settings!$K$139,"-")</f>
        <v>0</v>
      </c>
      <c r="Q119" s="86">
        <f ca="1">IFERROR(DTE_demand_forecast!Q66*Settings!$K$139,"-")</f>
        <v>0</v>
      </c>
      <c r="R119" s="86">
        <f ca="1">IFERROR(DTE_demand_forecast!R66*Settings!$K$139,"-")</f>
        <v>0</v>
      </c>
      <c r="S119" s="86">
        <f ca="1">IFERROR(DTE_demand_forecast!S66*Settings!$K$139,"-")</f>
        <v>0</v>
      </c>
      <c r="T119" s="86">
        <f ca="1">IFERROR(DTE_demand_forecast!T66*Settings!$K$139,"-")</f>
        <v>0</v>
      </c>
      <c r="U119" s="86">
        <f ca="1">IFERROR(DTE_demand_forecast!U66*Settings!$K$139,"-")</f>
        <v>0</v>
      </c>
      <c r="V119" s="86">
        <f ca="1">IFERROR(DTE_demand_forecast!V66*Settings!$K$139,"-")</f>
        <v>0</v>
      </c>
    </row>
    <row r="120" spans="1:22" x14ac:dyDescent="0.3">
      <c r="A120" s="277"/>
      <c r="B120" s="36" t="s">
        <v>97</v>
      </c>
      <c r="C120" s="86">
        <f ca="1">IFERROR(DTE_demand_forecast!C67*Settings!$K$139,"-")</f>
        <v>0</v>
      </c>
      <c r="D120" s="86">
        <f ca="1">IFERROR(DTE_demand_forecast!D67*Settings!$K$139,"-")</f>
        <v>0</v>
      </c>
      <c r="E120" s="86">
        <f ca="1">IFERROR(DTE_demand_forecast!E67*Settings!$K$139,"-")</f>
        <v>0</v>
      </c>
      <c r="F120" s="86">
        <f ca="1">IFERROR(DTE_demand_forecast!F67*Settings!$K$139,"-")</f>
        <v>0</v>
      </c>
      <c r="G120" s="86">
        <f ca="1">IFERROR(DTE_demand_forecast!G67*Settings!$K$139,"-")</f>
        <v>0</v>
      </c>
      <c r="H120" s="86">
        <f ca="1">IFERROR(DTE_demand_forecast!H67*Settings!$K$139,"-")</f>
        <v>0</v>
      </c>
      <c r="I120" s="86">
        <f ca="1">IFERROR(DTE_demand_forecast!I67*Settings!$K$139,"-")</f>
        <v>0</v>
      </c>
      <c r="J120" s="86">
        <f ca="1">IFERROR(DTE_demand_forecast!J67*Settings!$K$139,"-")</f>
        <v>0</v>
      </c>
      <c r="K120" s="86">
        <f ca="1">IFERROR(DTE_demand_forecast!K67*Settings!$K$139,"-")</f>
        <v>0</v>
      </c>
      <c r="L120" s="86">
        <f ca="1">IFERROR(DTE_demand_forecast!L67*Settings!$K$139,"-")</f>
        <v>0</v>
      </c>
      <c r="M120" s="86">
        <f ca="1">IFERROR(DTE_demand_forecast!M67*Settings!$K$139,"-")</f>
        <v>0</v>
      </c>
      <c r="N120" s="86">
        <f ca="1">IFERROR(DTE_demand_forecast!N67*Settings!$K$139,"-")</f>
        <v>0</v>
      </c>
      <c r="O120" s="86">
        <f ca="1">IFERROR(DTE_demand_forecast!O67*Settings!$K$139,"-")</f>
        <v>0</v>
      </c>
      <c r="P120" s="86">
        <f ca="1">IFERROR(DTE_demand_forecast!P67*Settings!$K$139,"-")</f>
        <v>0</v>
      </c>
      <c r="Q120" s="86">
        <f ca="1">IFERROR(DTE_demand_forecast!Q67*Settings!$K$139,"-")</f>
        <v>0</v>
      </c>
      <c r="R120" s="86">
        <f ca="1">IFERROR(DTE_demand_forecast!R67*Settings!$K$139,"-")</f>
        <v>0</v>
      </c>
      <c r="S120" s="86">
        <f ca="1">IFERROR(DTE_demand_forecast!S67*Settings!$K$139,"-")</f>
        <v>0</v>
      </c>
      <c r="T120" s="86">
        <f ca="1">IFERROR(DTE_demand_forecast!T67*Settings!$K$139,"-")</f>
        <v>0</v>
      </c>
      <c r="U120" s="86">
        <f ca="1">IFERROR(DTE_demand_forecast!U67*Settings!$K$139,"-")</f>
        <v>0</v>
      </c>
      <c r="V120" s="86">
        <f ca="1">IFERROR(DTE_demand_forecast!V67*Settings!$K$139,"-")</f>
        <v>0</v>
      </c>
    </row>
    <row r="121" spans="1:22" x14ac:dyDescent="0.3">
      <c r="A121" s="277"/>
      <c r="B121" s="36" t="s">
        <v>58</v>
      </c>
      <c r="C121" s="86">
        <f>IFERROR(DTE_demand_forecast!C68*Settings!$K$139,"-")</f>
        <v>14516.669955873225</v>
      </c>
      <c r="D121" s="86">
        <f>IFERROR(DTE_demand_forecast!D68*Settings!$K$139,"-")</f>
        <v>14903.196133822918</v>
      </c>
      <c r="E121" s="86">
        <f>IFERROR(DTE_demand_forecast!E68*Settings!$K$139,"-")</f>
        <v>14395.730364361931</v>
      </c>
      <c r="F121" s="86">
        <f>IFERROR(DTE_demand_forecast!F68*Settings!$K$139,"-")</f>
        <v>14564.784181798659</v>
      </c>
      <c r="G121" s="86">
        <f>IFERROR(DTE_demand_forecast!G68*Settings!$K$139,"-")</f>
        <v>14215.45988022611</v>
      </c>
      <c r="H121" s="86">
        <f>IFERROR(DTE_demand_forecast!H68*Settings!$K$139,"-")</f>
        <v>14215.45988022611</v>
      </c>
      <c r="I121" s="86">
        <f>IFERROR(DTE_demand_forecast!I68*Settings!$K$139,"-")</f>
        <v>14215.45988022611</v>
      </c>
      <c r="J121" s="86">
        <f>IFERROR(DTE_demand_forecast!J68*Settings!$K$139,"-")</f>
        <v>14215.45988022611</v>
      </c>
      <c r="K121" s="86">
        <f>IFERROR(DTE_demand_forecast!K68*Settings!$K$139,"-")</f>
        <v>14215.45988022611</v>
      </c>
      <c r="L121" s="86">
        <f>IFERROR(DTE_demand_forecast!L68*Settings!$K$139,"-")</f>
        <v>14215.45988022611</v>
      </c>
      <c r="M121" s="86">
        <f>IFERROR(DTE_demand_forecast!M68*Settings!$K$139,"-")</f>
        <v>14215.45988022611</v>
      </c>
      <c r="N121" s="86">
        <f>IFERROR(DTE_demand_forecast!N68*Settings!$K$139,"-")</f>
        <v>14215.45988022611</v>
      </c>
      <c r="O121" s="86">
        <f>IFERROR(DTE_demand_forecast!O68*Settings!$K$139,"-")</f>
        <v>14215.45988022611</v>
      </c>
      <c r="P121" s="86">
        <f>IFERROR(DTE_demand_forecast!P68*Settings!$K$139,"-")</f>
        <v>14215.45988022611</v>
      </c>
      <c r="Q121" s="86">
        <f>IFERROR(DTE_demand_forecast!Q68*Settings!$K$139,"-")</f>
        <v>14215.45988022611</v>
      </c>
      <c r="R121" s="86">
        <f>IFERROR(DTE_demand_forecast!R68*Settings!$K$139,"-")</f>
        <v>14215.45988022611</v>
      </c>
      <c r="S121" s="86">
        <f>IFERROR(DTE_demand_forecast!S68*Settings!$K$139,"-")</f>
        <v>14215.45988022611</v>
      </c>
      <c r="T121" s="86">
        <f>IFERROR(DTE_demand_forecast!T68*Settings!$K$139,"-")</f>
        <v>14215.45988022611</v>
      </c>
      <c r="U121" s="86">
        <f>IFERROR(DTE_demand_forecast!U68*Settings!$K$139,"-")</f>
        <v>14215.45988022611</v>
      </c>
      <c r="V121" s="86">
        <f>IFERROR(DTE_demand_forecast!V68*Settings!$K$139,"-")</f>
        <v>14215.45988022611</v>
      </c>
    </row>
    <row r="122" spans="1:22" x14ac:dyDescent="0.3">
      <c r="A122" s="277"/>
      <c r="B122" s="36" t="s">
        <v>61</v>
      </c>
      <c r="C122" s="86">
        <f ca="1">IFERROR(DTE_demand_forecast!C69*Settings!$K$139,"-")</f>
        <v>630865.36202442262</v>
      </c>
      <c r="D122" s="86">
        <f ca="1">IFERROR(DTE_demand_forecast!D69*Settings!$K$139,"-")</f>
        <v>1255742.9485160643</v>
      </c>
      <c r="E122" s="86">
        <f ca="1">IFERROR(DTE_demand_forecast!E69*Settings!$K$139,"-")</f>
        <v>987107.87409363163</v>
      </c>
      <c r="F122" s="86">
        <f ca="1">IFERROR(DTE_demand_forecast!F69*Settings!$K$139,"-")</f>
        <v>708312.64073196601</v>
      </c>
      <c r="G122" s="86">
        <f ca="1">IFERROR(DTE_demand_forecast!G69*Settings!$K$139,"-")</f>
        <v>418252.22541535879</v>
      </c>
      <c r="H122" s="86">
        <f ca="1">IFERROR(DTE_demand_forecast!H69*Settings!$K$139,"-")</f>
        <v>1076407.0288384198</v>
      </c>
      <c r="I122" s="86">
        <f ca="1">IFERROR(DTE_demand_forecast!I69*Settings!$K$139,"-")</f>
        <v>782416.01419064496</v>
      </c>
      <c r="J122" s="86">
        <f ca="1">IFERROR(DTE_demand_forecast!J69*Settings!$K$139,"-")</f>
        <v>476587.4805424831</v>
      </c>
      <c r="K122" s="86">
        <f ca="1">IFERROR(DTE_demand_forecast!K69*Settings!$K$139,"-")</f>
        <v>158565.52353977747</v>
      </c>
      <c r="L122" s="86">
        <f ca="1">IFERROR(DTE_demand_forecast!L69*Settings!$K$139,"-")</f>
        <v>-172015.26233819415</v>
      </c>
      <c r="M122" s="86">
        <f ca="1">IFERROR(DTE_demand_forecast!M69*Settings!$K$139,"-")</f>
        <v>-193089.78743791478</v>
      </c>
      <c r="N122" s="86">
        <f ca="1">IFERROR(DTE_demand_forecast!N69*Settings!$K$139,"-")</f>
        <v>-214585.80303962974</v>
      </c>
      <c r="O122" s="86">
        <f ca="1">IFERROR(DTE_demand_forecast!O69*Settings!$K$139,"-")</f>
        <v>-236511.73895337939</v>
      </c>
      <c r="P122" s="86">
        <f ca="1">IFERROR(DTE_demand_forecast!P69*Settings!$K$139,"-")</f>
        <v>-258876.19358540367</v>
      </c>
      <c r="Q122" s="86">
        <f ca="1">IFERROR(DTE_demand_forecast!Q69*Settings!$K$139,"-")</f>
        <v>-281687.93731006869</v>
      </c>
      <c r="R122" s="86">
        <f ca="1">IFERROR(DTE_demand_forecast!R69*Settings!$K$139,"-")</f>
        <v>-304955.91590922658</v>
      </c>
      <c r="S122" s="86">
        <f ca="1">IFERROR(DTE_demand_forecast!S69*Settings!$K$139,"-")</f>
        <v>-328689.25408036809</v>
      </c>
      <c r="T122" s="86">
        <f ca="1">IFERROR(DTE_demand_forecast!T69*Settings!$K$139,"-")</f>
        <v>-352897.25901493232</v>
      </c>
      <c r="U122" s="86">
        <f ca="1">IFERROR(DTE_demand_forecast!U69*Settings!$K$139,"-")</f>
        <v>-377589.42404818762</v>
      </c>
      <c r="V122" s="86">
        <f ca="1">IFERROR(DTE_demand_forecast!V69*Settings!$K$139,"-")</f>
        <v>-402775.43238210818</v>
      </c>
    </row>
    <row r="123" spans="1:22" x14ac:dyDescent="0.3">
      <c r="A123" s="277"/>
      <c r="B123" s="37" t="s">
        <v>100</v>
      </c>
      <c r="C123" s="150">
        <f t="shared" ref="C123:V123" ca="1" si="6">SUM(C115:C122)</f>
        <v>16971136.74891967</v>
      </c>
      <c r="D123" s="150">
        <f t="shared" ca="1" si="6"/>
        <v>15358068.82361735</v>
      </c>
      <c r="E123" s="150">
        <f t="shared" ca="1" si="6"/>
        <v>13599484.739435356</v>
      </c>
      <c r="F123" s="150">
        <f t="shared" ca="1" si="6"/>
        <v>11791509.682101801</v>
      </c>
      <c r="G123" s="150">
        <f t="shared" ca="1" si="6"/>
        <v>12328103.557225045</v>
      </c>
      <c r="H123" s="150">
        <f t="shared" ca="1" si="6"/>
        <v>12519278.021437706</v>
      </c>
      <c r="I123" s="150">
        <f t="shared" ca="1" si="6"/>
        <v>11809982.959671561</v>
      </c>
      <c r="J123" s="150">
        <f t="shared" ca="1" si="6"/>
        <v>12117587.682948798</v>
      </c>
      <c r="K123" s="150">
        <f t="shared" ca="1" si="6"/>
        <v>11859519.011236332</v>
      </c>
      <c r="L123" s="150">
        <f t="shared" ca="1" si="6"/>
        <v>11589424.837625964</v>
      </c>
      <c r="M123" s="150">
        <f t="shared" ca="1" si="6"/>
        <v>15701957.114879875</v>
      </c>
      <c r="N123" s="150">
        <f t="shared" ca="1" si="6"/>
        <v>15860481.735797495</v>
      </c>
      <c r="O123" s="150">
        <f t="shared" ca="1" si="6"/>
        <v>16022176.849133473</v>
      </c>
      <c r="P123" s="150">
        <f t="shared" ca="1" si="6"/>
        <v>16187105.864736166</v>
      </c>
      <c r="Q123" s="150">
        <f t="shared" ca="1" si="6"/>
        <v>16355333.460650915</v>
      </c>
      <c r="R123" s="150">
        <f t="shared" ca="1" si="6"/>
        <v>16526925.608483955</v>
      </c>
      <c r="S123" s="150">
        <f t="shared" ca="1" si="6"/>
        <v>16701949.599273665</v>
      </c>
      <c r="T123" s="150">
        <f t="shared" ca="1" si="6"/>
        <v>16880474.069879163</v>
      </c>
      <c r="U123" s="150">
        <f t="shared" ca="1" si="6"/>
        <v>17062569.02989677</v>
      </c>
      <c r="V123" s="150">
        <f t="shared" ca="1" si="6"/>
        <v>17248305.88911473</v>
      </c>
    </row>
    <row r="124" spans="1:22" x14ac:dyDescent="0.3">
      <c r="A124" s="277"/>
      <c r="B124" s="151"/>
      <c r="C124" s="152"/>
      <c r="D124" s="152"/>
      <c r="E124" s="152"/>
      <c r="F124" s="152"/>
      <c r="G124" s="152"/>
      <c r="H124" s="152"/>
      <c r="I124" s="152"/>
      <c r="J124" s="152"/>
      <c r="K124" s="152"/>
      <c r="L124" s="152"/>
      <c r="M124" s="152"/>
      <c r="N124" s="152"/>
      <c r="O124" s="152"/>
      <c r="P124" s="152"/>
      <c r="Q124" s="152"/>
      <c r="R124" s="152"/>
      <c r="S124" s="152"/>
      <c r="T124" s="152"/>
      <c r="U124" s="152"/>
      <c r="V124" s="152"/>
    </row>
    <row r="125" spans="1:22" x14ac:dyDescent="0.3">
      <c r="A125" s="277"/>
      <c r="B125" s="151"/>
      <c r="C125" s="152"/>
      <c r="D125" s="152"/>
      <c r="E125" s="152"/>
      <c r="F125" s="152"/>
      <c r="G125" s="152"/>
      <c r="H125" s="152"/>
      <c r="I125" s="152"/>
      <c r="J125" s="152"/>
      <c r="K125" s="152"/>
      <c r="L125" s="152"/>
      <c r="M125" s="152"/>
      <c r="N125" s="152"/>
      <c r="O125" s="152"/>
      <c r="P125" s="152"/>
      <c r="Q125" s="152"/>
      <c r="R125" s="152"/>
      <c r="S125" s="152"/>
      <c r="T125" s="152"/>
      <c r="U125" s="152"/>
      <c r="V125" s="152"/>
    </row>
    <row r="126" spans="1:22" x14ac:dyDescent="0.3">
      <c r="A126" s="277"/>
      <c r="B126" s="151"/>
      <c r="C126" s="152"/>
      <c r="D126" s="152"/>
      <c r="E126" s="152"/>
      <c r="F126" s="152"/>
      <c r="G126" s="152"/>
      <c r="H126" s="152"/>
      <c r="I126" s="152"/>
      <c r="J126" s="152"/>
      <c r="K126" s="152"/>
      <c r="L126" s="152"/>
      <c r="M126" s="152"/>
      <c r="N126" s="152"/>
      <c r="O126" s="152"/>
      <c r="P126" s="152"/>
      <c r="Q126" s="152"/>
      <c r="R126" s="152"/>
      <c r="S126" s="152"/>
      <c r="T126" s="152"/>
      <c r="U126" s="152"/>
      <c r="V126" s="152"/>
    </row>
    <row r="127" spans="1:22" x14ac:dyDescent="0.3">
      <c r="A127" s="277"/>
      <c r="B127" s="151"/>
      <c r="C127" s="152"/>
      <c r="D127" s="152"/>
      <c r="E127" s="152"/>
      <c r="F127" s="152"/>
      <c r="G127" s="152"/>
      <c r="H127" s="152"/>
      <c r="I127" s="152"/>
      <c r="J127" s="152"/>
      <c r="K127" s="152"/>
      <c r="L127" s="152"/>
      <c r="M127" s="152"/>
      <c r="N127" s="152"/>
      <c r="O127" s="152"/>
      <c r="P127" s="152"/>
      <c r="Q127" s="152"/>
      <c r="R127" s="152"/>
      <c r="S127" s="152"/>
      <c r="T127" s="152"/>
      <c r="U127" s="152"/>
      <c r="V127" s="152"/>
    </row>
    <row r="128" spans="1:22" x14ac:dyDescent="0.3">
      <c r="A128" s="277"/>
      <c r="B128" s="151"/>
      <c r="C128" s="152"/>
      <c r="D128" s="152"/>
      <c r="E128" s="152"/>
      <c r="F128" s="152"/>
      <c r="G128" s="152"/>
      <c r="H128" s="152"/>
      <c r="I128" s="152"/>
      <c r="J128" s="152"/>
      <c r="K128" s="152"/>
      <c r="L128" s="152"/>
      <c r="M128" s="152"/>
      <c r="N128" s="152"/>
      <c r="O128" s="152"/>
      <c r="P128" s="152"/>
      <c r="Q128" s="152"/>
      <c r="R128" s="152"/>
      <c r="S128" s="152"/>
      <c r="T128" s="152"/>
      <c r="U128" s="152"/>
      <c r="V128" s="152"/>
    </row>
    <row r="129" spans="1:22" x14ac:dyDescent="0.3">
      <c r="A129" s="277"/>
    </row>
    <row r="130" spans="1:22" x14ac:dyDescent="0.3">
      <c r="A130" s="277"/>
    </row>
    <row r="131" spans="1:22" x14ac:dyDescent="0.3">
      <c r="A131" s="277"/>
      <c r="B131" s="38" t="s">
        <v>221</v>
      </c>
      <c r="L131" s="23"/>
      <c r="M131" s="23"/>
    </row>
    <row r="132" spans="1:22" x14ac:dyDescent="0.3">
      <c r="A132" s="277"/>
      <c r="B132" s="83" t="s">
        <v>98</v>
      </c>
      <c r="C132" s="83">
        <v>2021</v>
      </c>
      <c r="D132" s="84">
        <v>2022</v>
      </c>
      <c r="E132" s="83">
        <v>2023</v>
      </c>
      <c r="F132" s="84">
        <v>2024</v>
      </c>
      <c r="G132" s="83">
        <v>2025</v>
      </c>
      <c r="H132" s="84">
        <v>2026</v>
      </c>
      <c r="I132" s="83">
        <v>2027</v>
      </c>
      <c r="J132" s="84">
        <v>2028</v>
      </c>
      <c r="K132" s="83">
        <v>2029</v>
      </c>
      <c r="L132" s="84">
        <v>2030</v>
      </c>
      <c r="M132" s="83">
        <v>2031</v>
      </c>
      <c r="N132" s="84">
        <v>2032</v>
      </c>
      <c r="O132" s="83">
        <v>2033</v>
      </c>
      <c r="P132" s="84">
        <v>2034</v>
      </c>
      <c r="Q132" s="83">
        <v>2035</v>
      </c>
      <c r="R132" s="84">
        <v>2036</v>
      </c>
      <c r="S132" s="83">
        <v>2037</v>
      </c>
      <c r="T132" s="84">
        <v>2038</v>
      </c>
      <c r="U132" s="83">
        <v>2039</v>
      </c>
      <c r="V132" s="84">
        <v>2040</v>
      </c>
    </row>
    <row r="133" spans="1:22" x14ac:dyDescent="0.3">
      <c r="A133" s="277"/>
      <c r="B133" s="36" t="s">
        <v>59</v>
      </c>
      <c r="C133" s="86">
        <f ca="1">IFERROR(DTE_demand_forecast!C141*Settings!$K$139,"-")</f>
        <v>6345223.6595081836</v>
      </c>
      <c r="D133" s="86">
        <f ca="1">IFERROR(DTE_demand_forecast!D141*Settings!$K$139,"-")</f>
        <v>5814907.1499398062</v>
      </c>
      <c r="E133" s="86">
        <f ca="1">IFERROR(DTE_demand_forecast!E141*Settings!$K$139,"-")</f>
        <v>5254072.5621068571</v>
      </c>
      <c r="F133" s="86">
        <f ca="1">IFERROR(DTE_demand_forecast!F141*Settings!$K$139,"-")</f>
        <v>4695898.1050481377</v>
      </c>
      <c r="G133" s="86">
        <f ca="1">IFERROR(DTE_demand_forecast!G141*Settings!$K$139,"-")</f>
        <v>4103670.1614284879</v>
      </c>
      <c r="H133" s="86">
        <f ca="1">IFERROR(DTE_demand_forecast!H141*Settings!$K$139,"-")</f>
        <v>3488614.5225274982</v>
      </c>
      <c r="I133" s="86">
        <f ca="1">IFERROR(DTE_demand_forecast!I141*Settings!$K$139,"-")</f>
        <v>2850054.9717113636</v>
      </c>
      <c r="J133" s="86">
        <f ca="1">IFERROR(DTE_demand_forecast!J141*Settings!$K$139,"-")</f>
        <v>2187297.3747590408</v>
      </c>
      <c r="K133" s="86">
        <f ca="1">IFERROR(DTE_demand_forecast!K141*Settings!$K$139,"-")</f>
        <v>1499629.2336454049</v>
      </c>
      <c r="L133" s="86">
        <f ca="1">IFERROR(DTE_demand_forecast!L141*Settings!$K$139,"-")</f>
        <v>786319.22964278562</v>
      </c>
      <c r="M133" s="86">
        <f ca="1">IFERROR(DTE_demand_forecast!M141*Settings!$K$139,"-")</f>
        <v>4703014.3116526017</v>
      </c>
      <c r="N133" s="86">
        <f ca="1">IFERROR(DTE_demand_forecast!N141*Settings!$K$139,"-")</f>
        <v>4661784.9934212519</v>
      </c>
      <c r="O133" s="86">
        <f ca="1">IFERROR(DTE_demand_forecast!O141*Settings!$K$139,"-")</f>
        <v>4619731.0888252724</v>
      </c>
      <c r="P133" s="86">
        <f ca="1">IFERROR(DTE_demand_forecast!P141*Settings!$K$139,"-")</f>
        <v>4576836.1061373744</v>
      </c>
      <c r="Q133" s="86">
        <f ca="1">IFERROR(DTE_demand_forecast!Q141*Settings!$K$139,"-")</f>
        <v>4533083.2237957185</v>
      </c>
      <c r="R133" s="86">
        <f ca="1">IFERROR(DTE_demand_forecast!R141*Settings!$K$139,"-")</f>
        <v>4488455.2838072302</v>
      </c>
      <c r="S133" s="86">
        <f ca="1">IFERROR(DTE_demand_forecast!S141*Settings!$K$139,"-")</f>
        <v>4442934.7850189712</v>
      </c>
      <c r="T133" s="86">
        <f ca="1">IFERROR(DTE_demand_forecast!T141*Settings!$K$139,"-")</f>
        <v>4396503.8762549469</v>
      </c>
      <c r="U133" s="86">
        <f ca="1">IFERROR(DTE_demand_forecast!U141*Settings!$K$139,"-")</f>
        <v>4349144.3493156424</v>
      </c>
      <c r="V133" s="86">
        <f ca="1">IFERROR(DTE_demand_forecast!V141*Settings!$K$139,"-")</f>
        <v>4300837.6318375524</v>
      </c>
    </row>
    <row r="134" spans="1:22" x14ac:dyDescent="0.3">
      <c r="A134" s="277"/>
      <c r="B134" s="36" t="s">
        <v>57</v>
      </c>
      <c r="C134" s="86">
        <f ca="1">IFERROR(DTE_demand_forecast!C142*Settings!$K$139,"-")</f>
        <v>10425460.458385171</v>
      </c>
      <c r="D134" s="86">
        <f ca="1">IFERROR(DTE_demand_forecast!D142*Settings!$K$139,"-")</f>
        <v>9293141.2390459087</v>
      </c>
      <c r="E134" s="86">
        <f ca="1">IFERROR(DTE_demand_forecast!E142*Settings!$K$139,"-")</f>
        <v>8797383.6726016905</v>
      </c>
      <c r="F134" s="86">
        <f ca="1">IFERROR(DTE_demand_forecast!F142*Settings!$K$139,"-")</f>
        <v>8735909.4647014216</v>
      </c>
      <c r="G134" s="86">
        <f ca="1">IFERROR(DTE_demand_forecast!G142*Settings!$K$139,"-")</f>
        <v>10851057.899738727</v>
      </c>
      <c r="H134" s="86">
        <f ca="1">IFERROR(DTE_demand_forecast!H142*Settings!$K$139,"-")</f>
        <v>11721907.72519183</v>
      </c>
      <c r="I134" s="86">
        <f ca="1">IFERROR(DTE_demand_forecast!I142*Settings!$K$139,"-")</f>
        <v>12695591.342951177</v>
      </c>
      <c r="J134" s="86">
        <f ca="1">IFERROR(DTE_demand_forecast!J142*Settings!$K$139,"-")</f>
        <v>14750680.9329112</v>
      </c>
      <c r="K134" s="86">
        <f ca="1">IFERROR(DTE_demand_forecast!K142*Settings!$K$139,"-")</f>
        <v>16306510.371053308</v>
      </c>
      <c r="L134" s="86">
        <f ca="1">IFERROR(DTE_demand_forecast!L142*Settings!$K$139,"-")</f>
        <v>17918685.086249497</v>
      </c>
      <c r="M134" s="86">
        <f ca="1">IFERROR(DTE_demand_forecast!M142*Settings!$K$139,"-")</f>
        <v>18276440.192896467</v>
      </c>
      <c r="N134" s="86">
        <f ca="1">IFERROR(DTE_demand_forecast!N142*Settings!$K$139,"-")</f>
        <v>18641350.401676375</v>
      </c>
      <c r="O134" s="86">
        <f ca="1">IFERROR(DTE_demand_forecast!O142*Settings!$K$139,"-")</f>
        <v>19013558.814631887</v>
      </c>
      <c r="P134" s="86">
        <f ca="1">IFERROR(DTE_demand_forecast!P142*Settings!$K$139,"-")</f>
        <v>19393211.395846505</v>
      </c>
      <c r="Q134" s="86">
        <f ca="1">IFERROR(DTE_demand_forecast!Q142*Settings!$K$139,"-")</f>
        <v>19780457.028685417</v>
      </c>
      <c r="R134" s="86">
        <f ca="1">IFERROR(DTE_demand_forecast!R142*Settings!$K$139,"-")</f>
        <v>20175447.574181098</v>
      </c>
      <c r="S134" s="86">
        <f ca="1">IFERROR(DTE_demand_forecast!S142*Settings!$K$139,"-")</f>
        <v>20578337.930586707</v>
      </c>
      <c r="T134" s="86">
        <f ca="1">IFERROR(DTE_demand_forecast!T142*Settings!$K$139,"-")</f>
        <v>20989286.094120421</v>
      </c>
      <c r="U134" s="86">
        <f ca="1">IFERROR(DTE_demand_forecast!U142*Settings!$K$139,"-")</f>
        <v>21408453.220924806</v>
      </c>
      <c r="V134" s="86">
        <f ca="1">IFERROR(DTE_demand_forecast!V142*Settings!$K$139,"-")</f>
        <v>21836003.690265283</v>
      </c>
    </row>
    <row r="135" spans="1:22" x14ac:dyDescent="0.3">
      <c r="A135" s="277"/>
      <c r="B135" s="36" t="s">
        <v>56</v>
      </c>
      <c r="C135" s="86">
        <f ca="1">IFERROR(DTE_demand_forecast!C143*Settings!$K$139,"-")</f>
        <v>145643.57210515847</v>
      </c>
      <c r="D135" s="86">
        <f ca="1">IFERROR(DTE_demand_forecast!D143*Settings!$K$139,"-")</f>
        <v>141479.45171540533</v>
      </c>
      <c r="E135" s="86">
        <f ca="1">IFERROR(DTE_demand_forecast!E143*Settings!$K$139,"-")</f>
        <v>159018.77301191658</v>
      </c>
      <c r="F135" s="86">
        <f ca="1">IFERROR(DTE_demand_forecast!F143*Settings!$K$139,"-")</f>
        <v>156033.60766542159</v>
      </c>
      <c r="G135" s="86">
        <f ca="1">IFERROR(DTE_demand_forecast!G143*Settings!$K$139,"-")</f>
        <v>152899.18405160189</v>
      </c>
      <c r="H135" s="86">
        <f ca="1">IFERROR(DTE_demand_forecast!H143*Settings!$K$139,"-")</f>
        <v>149610.725905903</v>
      </c>
      <c r="I135" s="86">
        <f ca="1">IFERROR(DTE_demand_forecast!I143*Settings!$K$139,"-")</f>
        <v>146163.32561649539</v>
      </c>
      <c r="J135" s="86">
        <f ca="1">IFERROR(DTE_demand_forecast!J143*Settings!$K$139,"-")</f>
        <v>142551.94088088887</v>
      </c>
      <c r="K135" s="86">
        <f ca="1">IFERROR(DTE_demand_forecast!K143*Settings!$K$139,"-")</f>
        <v>138771.39128135136</v>
      </c>
      <c r="L135" s="86">
        <f ca="1">IFERROR(DTE_demand_forecast!L143*Settings!$K$139,"-")</f>
        <v>134816.35477721979</v>
      </c>
      <c r="M135" s="86">
        <f ca="1">IFERROR(DTE_demand_forecast!M143*Settings!$K$139,"-")</f>
        <v>135824.88908577335</v>
      </c>
      <c r="N135" s="86">
        <f ca="1">IFERROR(DTE_demand_forecast!N143*Settings!$K$139,"-")</f>
        <v>136853.59408049798</v>
      </c>
      <c r="O135" s="86">
        <f ca="1">IFERROR(DTE_demand_forecast!O143*Settings!$K$139,"-")</f>
        <v>137902.87317511707</v>
      </c>
      <c r="P135" s="86">
        <f ca="1">IFERROR(DTE_demand_forecast!P143*Settings!$K$139,"-")</f>
        <v>138973.13785162856</v>
      </c>
      <c r="Q135" s="86">
        <f ca="1">IFERROR(DTE_demand_forecast!Q143*Settings!$K$139,"-")</f>
        <v>140064.80782167029</v>
      </c>
      <c r="R135" s="86">
        <f ca="1">IFERROR(DTE_demand_forecast!R143*Settings!$K$139,"-")</f>
        <v>141178.31119111285</v>
      </c>
      <c r="S135" s="86">
        <f ca="1">IFERROR(DTE_demand_forecast!S143*Settings!$K$139,"-")</f>
        <v>142314.08462794428</v>
      </c>
      <c r="T135" s="86">
        <f ca="1">IFERROR(DTE_demand_forecast!T143*Settings!$K$139,"-")</f>
        <v>143472.5735335123</v>
      </c>
      <c r="U135" s="86">
        <f ca="1">IFERROR(DTE_demand_forecast!U143*Settings!$K$139,"-")</f>
        <v>144654.23221719172</v>
      </c>
      <c r="V135" s="86">
        <f ca="1">IFERROR(DTE_demand_forecast!V143*Settings!$K$139,"-")</f>
        <v>145859.52407454469</v>
      </c>
    </row>
    <row r="136" spans="1:22" x14ac:dyDescent="0.3">
      <c r="A136" s="277"/>
      <c r="B136" s="36" t="s">
        <v>96</v>
      </c>
      <c r="C136" s="86">
        <f ca="1">IFERROR(DTE_demand_forecast!C144*Settings!$K$139,"-")</f>
        <v>0</v>
      </c>
      <c r="D136" s="86">
        <f ca="1">IFERROR(DTE_demand_forecast!D144*Settings!$K$139,"-")</f>
        <v>0</v>
      </c>
      <c r="E136" s="86">
        <f ca="1">IFERROR(DTE_demand_forecast!E144*Settings!$K$139,"-")</f>
        <v>0</v>
      </c>
      <c r="F136" s="86">
        <f ca="1">IFERROR(DTE_demand_forecast!F144*Settings!$K$139,"-")</f>
        <v>0</v>
      </c>
      <c r="G136" s="86">
        <f ca="1">IFERROR(DTE_demand_forecast!G144*Settings!$K$139,"-")</f>
        <v>0</v>
      </c>
      <c r="H136" s="86">
        <f ca="1">IFERROR(DTE_demand_forecast!H144*Settings!$K$139,"-")</f>
        <v>0</v>
      </c>
      <c r="I136" s="86">
        <f ca="1">IFERROR(DTE_demand_forecast!I144*Settings!$K$139,"-")</f>
        <v>0</v>
      </c>
      <c r="J136" s="86">
        <f ca="1">IFERROR(DTE_demand_forecast!J144*Settings!$K$139,"-")</f>
        <v>0</v>
      </c>
      <c r="K136" s="86">
        <f ca="1">IFERROR(DTE_demand_forecast!K144*Settings!$K$139,"-")</f>
        <v>0</v>
      </c>
      <c r="L136" s="86">
        <f ca="1">IFERROR(DTE_demand_forecast!L144*Settings!$K$139,"-")</f>
        <v>0</v>
      </c>
      <c r="M136" s="86">
        <f ca="1">IFERROR(DTE_demand_forecast!M144*Settings!$K$139,"-")</f>
        <v>0</v>
      </c>
      <c r="N136" s="86">
        <f ca="1">IFERROR(DTE_demand_forecast!N144*Settings!$K$139,"-")</f>
        <v>0</v>
      </c>
      <c r="O136" s="86">
        <f ca="1">IFERROR(DTE_demand_forecast!O144*Settings!$K$139,"-")</f>
        <v>0</v>
      </c>
      <c r="P136" s="86">
        <f ca="1">IFERROR(DTE_demand_forecast!P144*Settings!$K$139,"-")</f>
        <v>0</v>
      </c>
      <c r="Q136" s="86">
        <f ca="1">IFERROR(DTE_demand_forecast!Q144*Settings!$K$139,"-")</f>
        <v>0</v>
      </c>
      <c r="R136" s="86">
        <f ca="1">IFERROR(DTE_demand_forecast!R144*Settings!$K$139,"-")</f>
        <v>0</v>
      </c>
      <c r="S136" s="86">
        <f ca="1">IFERROR(DTE_demand_forecast!S144*Settings!$K$139,"-")</f>
        <v>0</v>
      </c>
      <c r="T136" s="86">
        <f ca="1">IFERROR(DTE_demand_forecast!T144*Settings!$K$139,"-")</f>
        <v>0</v>
      </c>
      <c r="U136" s="86">
        <f ca="1">IFERROR(DTE_demand_forecast!U144*Settings!$K$139,"-")</f>
        <v>0</v>
      </c>
      <c r="V136" s="86">
        <f ca="1">IFERROR(DTE_demand_forecast!V144*Settings!$K$139,"-")</f>
        <v>0</v>
      </c>
    </row>
    <row r="137" spans="1:22" x14ac:dyDescent="0.3">
      <c r="A137" s="277"/>
      <c r="B137" s="36" t="s">
        <v>60</v>
      </c>
      <c r="C137" s="86">
        <f ca="1">IFERROR(DTE_demand_forecast!C145*Settings!$K$139,"-")</f>
        <v>0</v>
      </c>
      <c r="D137" s="86">
        <f ca="1">IFERROR(DTE_demand_forecast!D145*Settings!$K$139,"-")</f>
        <v>0</v>
      </c>
      <c r="E137" s="86">
        <f ca="1">IFERROR(DTE_demand_forecast!E145*Settings!$K$139,"-")</f>
        <v>0</v>
      </c>
      <c r="F137" s="86">
        <f ca="1">IFERROR(DTE_demand_forecast!F145*Settings!$K$139,"-")</f>
        <v>0</v>
      </c>
      <c r="G137" s="86">
        <f ca="1">IFERROR(DTE_demand_forecast!G145*Settings!$K$139,"-")</f>
        <v>0</v>
      </c>
      <c r="H137" s="86">
        <f ca="1">IFERROR(DTE_demand_forecast!H145*Settings!$K$139,"-")</f>
        <v>0</v>
      </c>
      <c r="I137" s="86">
        <f ca="1">IFERROR(DTE_demand_forecast!I145*Settings!$K$139,"-")</f>
        <v>0</v>
      </c>
      <c r="J137" s="86">
        <f ca="1">IFERROR(DTE_demand_forecast!J145*Settings!$K$139,"-")</f>
        <v>0</v>
      </c>
      <c r="K137" s="86">
        <f ca="1">IFERROR(DTE_demand_forecast!K145*Settings!$K$139,"-")</f>
        <v>0</v>
      </c>
      <c r="L137" s="86">
        <f ca="1">IFERROR(DTE_demand_forecast!L145*Settings!$K$139,"-")</f>
        <v>0</v>
      </c>
      <c r="M137" s="86">
        <f ca="1">IFERROR(DTE_demand_forecast!M145*Settings!$K$139,"-")</f>
        <v>0</v>
      </c>
      <c r="N137" s="86">
        <f ca="1">IFERROR(DTE_demand_forecast!N145*Settings!$K$139,"-")</f>
        <v>0</v>
      </c>
      <c r="O137" s="86">
        <f ca="1">IFERROR(DTE_demand_forecast!O145*Settings!$K$139,"-")</f>
        <v>0</v>
      </c>
      <c r="P137" s="86">
        <f ca="1">IFERROR(DTE_demand_forecast!P145*Settings!$K$139,"-")</f>
        <v>0</v>
      </c>
      <c r="Q137" s="86">
        <f ca="1">IFERROR(DTE_demand_forecast!Q145*Settings!$K$139,"-")</f>
        <v>0</v>
      </c>
      <c r="R137" s="86">
        <f ca="1">IFERROR(DTE_demand_forecast!R145*Settings!$K$139,"-")</f>
        <v>0</v>
      </c>
      <c r="S137" s="86">
        <f ca="1">IFERROR(DTE_demand_forecast!S145*Settings!$K$139,"-")</f>
        <v>0</v>
      </c>
      <c r="T137" s="86">
        <f ca="1">IFERROR(DTE_demand_forecast!T145*Settings!$K$139,"-")</f>
        <v>0</v>
      </c>
      <c r="U137" s="86">
        <f ca="1">IFERROR(DTE_demand_forecast!U145*Settings!$K$139,"-")</f>
        <v>0</v>
      </c>
      <c r="V137" s="86">
        <f ca="1">IFERROR(DTE_demand_forecast!V145*Settings!$K$139,"-")</f>
        <v>0</v>
      </c>
    </row>
    <row r="138" spans="1:22" x14ac:dyDescent="0.3">
      <c r="A138" s="277"/>
      <c r="B138" s="36" t="s">
        <v>97</v>
      </c>
      <c r="C138" s="86">
        <f ca="1">IFERROR(DTE_demand_forecast!C146*Settings!$K$139,"-")</f>
        <v>0</v>
      </c>
      <c r="D138" s="86">
        <f ca="1">IFERROR(DTE_demand_forecast!D146*Settings!$K$139,"-")</f>
        <v>0</v>
      </c>
      <c r="E138" s="86">
        <f ca="1">IFERROR(DTE_demand_forecast!E146*Settings!$K$139,"-")</f>
        <v>0</v>
      </c>
      <c r="F138" s="86">
        <f ca="1">IFERROR(DTE_demand_forecast!F146*Settings!$K$139,"-")</f>
        <v>0</v>
      </c>
      <c r="G138" s="86">
        <f ca="1">IFERROR(DTE_demand_forecast!G146*Settings!$K$139,"-")</f>
        <v>0</v>
      </c>
      <c r="H138" s="86">
        <f ca="1">IFERROR(DTE_demand_forecast!H146*Settings!$K$139,"-")</f>
        <v>0</v>
      </c>
      <c r="I138" s="86">
        <f ca="1">IFERROR(DTE_demand_forecast!I146*Settings!$K$139,"-")</f>
        <v>0</v>
      </c>
      <c r="J138" s="86">
        <f ca="1">IFERROR(DTE_demand_forecast!J146*Settings!$K$139,"-")</f>
        <v>0</v>
      </c>
      <c r="K138" s="86">
        <f ca="1">IFERROR(DTE_demand_forecast!K146*Settings!$K$139,"-")</f>
        <v>0</v>
      </c>
      <c r="L138" s="86">
        <f ca="1">IFERROR(DTE_demand_forecast!L146*Settings!$K$139,"-")</f>
        <v>0</v>
      </c>
      <c r="M138" s="86">
        <f ca="1">IFERROR(DTE_demand_forecast!M146*Settings!$K$139,"-")</f>
        <v>0</v>
      </c>
      <c r="N138" s="86">
        <f ca="1">IFERROR(DTE_demand_forecast!N146*Settings!$K$139,"-")</f>
        <v>0</v>
      </c>
      <c r="O138" s="86">
        <f ca="1">IFERROR(DTE_demand_forecast!O146*Settings!$K$139,"-")</f>
        <v>0</v>
      </c>
      <c r="P138" s="86">
        <f ca="1">IFERROR(DTE_demand_forecast!P146*Settings!$K$139,"-")</f>
        <v>0</v>
      </c>
      <c r="Q138" s="86">
        <f ca="1">IFERROR(DTE_demand_forecast!Q146*Settings!$K$139,"-")</f>
        <v>0</v>
      </c>
      <c r="R138" s="86">
        <f ca="1">IFERROR(DTE_demand_forecast!R146*Settings!$K$139,"-")</f>
        <v>0</v>
      </c>
      <c r="S138" s="86">
        <f ca="1">IFERROR(DTE_demand_forecast!S146*Settings!$K$139,"-")</f>
        <v>0</v>
      </c>
      <c r="T138" s="86">
        <f ca="1">IFERROR(DTE_demand_forecast!T146*Settings!$K$139,"-")</f>
        <v>0</v>
      </c>
      <c r="U138" s="86">
        <f ca="1">IFERROR(DTE_demand_forecast!U146*Settings!$K$139,"-")</f>
        <v>0</v>
      </c>
      <c r="V138" s="86">
        <f ca="1">IFERROR(DTE_demand_forecast!V146*Settings!$K$139,"-")</f>
        <v>0</v>
      </c>
    </row>
    <row r="139" spans="1:22" x14ac:dyDescent="0.3">
      <c r="A139" s="277"/>
      <c r="B139" s="36" t="s">
        <v>58</v>
      </c>
      <c r="C139" s="86">
        <f>IFERROR(DTE_demand_forecast!C147*Settings!$K$139,"-")</f>
        <v>14516.669955873225</v>
      </c>
      <c r="D139" s="86">
        <f>IFERROR(DTE_demand_forecast!D147*Settings!$K$139,"-")</f>
        <v>14903.196133822918</v>
      </c>
      <c r="E139" s="86">
        <f>IFERROR(DTE_demand_forecast!E147*Settings!$K$139,"-")</f>
        <v>14395.730364361931</v>
      </c>
      <c r="F139" s="86">
        <f>IFERROR(DTE_demand_forecast!F147*Settings!$K$139,"-")</f>
        <v>14564.784181798659</v>
      </c>
      <c r="G139" s="86">
        <f>IFERROR(DTE_demand_forecast!G147*Settings!$K$139,"-")</f>
        <v>14215.45988022611</v>
      </c>
      <c r="H139" s="86">
        <f>IFERROR(DTE_demand_forecast!H147*Settings!$K$139,"-")</f>
        <v>14215.45988022611</v>
      </c>
      <c r="I139" s="86">
        <f>IFERROR(DTE_demand_forecast!I147*Settings!$K$139,"-")</f>
        <v>14215.45988022611</v>
      </c>
      <c r="J139" s="86">
        <f>IFERROR(DTE_demand_forecast!J147*Settings!$K$139,"-")</f>
        <v>14215.45988022611</v>
      </c>
      <c r="K139" s="86">
        <f>IFERROR(DTE_demand_forecast!K147*Settings!$K$139,"-")</f>
        <v>14215.45988022611</v>
      </c>
      <c r="L139" s="86">
        <f>IFERROR(DTE_demand_forecast!L147*Settings!$K$139,"-")</f>
        <v>14215.45988022611</v>
      </c>
      <c r="M139" s="86">
        <f>IFERROR(DTE_demand_forecast!M147*Settings!$K$139,"-")</f>
        <v>14215.45988022611</v>
      </c>
      <c r="N139" s="86">
        <f>IFERROR(DTE_demand_forecast!N147*Settings!$K$139,"-")</f>
        <v>14215.45988022611</v>
      </c>
      <c r="O139" s="86">
        <f>IFERROR(DTE_demand_forecast!O147*Settings!$K$139,"-")</f>
        <v>14215.45988022611</v>
      </c>
      <c r="P139" s="86">
        <f>IFERROR(DTE_demand_forecast!P147*Settings!$K$139,"-")</f>
        <v>14215.45988022611</v>
      </c>
      <c r="Q139" s="86">
        <f>IFERROR(DTE_demand_forecast!Q147*Settings!$K$139,"-")</f>
        <v>14215.45988022611</v>
      </c>
      <c r="R139" s="86">
        <f>IFERROR(DTE_demand_forecast!R147*Settings!$K$139,"-")</f>
        <v>14215.45988022611</v>
      </c>
      <c r="S139" s="86">
        <f>IFERROR(DTE_demand_forecast!S147*Settings!$K$139,"-")</f>
        <v>14215.45988022611</v>
      </c>
      <c r="T139" s="86">
        <f>IFERROR(DTE_demand_forecast!T147*Settings!$K$139,"-")</f>
        <v>14215.45988022611</v>
      </c>
      <c r="U139" s="86">
        <f>IFERROR(DTE_demand_forecast!U147*Settings!$K$139,"-")</f>
        <v>14215.45988022611</v>
      </c>
      <c r="V139" s="86">
        <f>IFERROR(DTE_demand_forecast!V147*Settings!$K$139,"-")</f>
        <v>14215.45988022611</v>
      </c>
    </row>
    <row r="140" spans="1:22" x14ac:dyDescent="0.3">
      <c r="A140" s="277"/>
      <c r="B140" s="36" t="s">
        <v>61</v>
      </c>
      <c r="C140" s="86">
        <f ca="1">IFERROR(DTE_demand_forecast!C148*Settings!$K$139,"-")</f>
        <v>630865.36202442262</v>
      </c>
      <c r="D140" s="86">
        <f ca="1">IFERROR(DTE_demand_forecast!D148*Settings!$K$139,"-")</f>
        <v>1255742.9485160643</v>
      </c>
      <c r="E140" s="86">
        <f ca="1">IFERROR(DTE_demand_forecast!E148*Settings!$K$139,"-")</f>
        <v>987107.87409363163</v>
      </c>
      <c r="F140" s="86">
        <f ca="1">IFERROR(DTE_demand_forecast!F148*Settings!$K$139,"-")</f>
        <v>708312.64073196601</v>
      </c>
      <c r="G140" s="86">
        <f ca="1">IFERROR(DTE_demand_forecast!G148*Settings!$K$139,"-")</f>
        <v>418252.22541535879</v>
      </c>
      <c r="H140" s="86">
        <f ca="1">IFERROR(DTE_demand_forecast!H148*Settings!$K$139,"-")</f>
        <v>1076407.0288384198</v>
      </c>
      <c r="I140" s="86">
        <f ca="1">IFERROR(DTE_demand_forecast!I148*Settings!$K$139,"-")</f>
        <v>782416.01419064496</v>
      </c>
      <c r="J140" s="86">
        <f ca="1">IFERROR(DTE_demand_forecast!J148*Settings!$K$139,"-")</f>
        <v>476587.4805424831</v>
      </c>
      <c r="K140" s="86">
        <f ca="1">IFERROR(DTE_demand_forecast!K148*Settings!$K$139,"-")</f>
        <v>158565.52353977747</v>
      </c>
      <c r="L140" s="86">
        <f ca="1">IFERROR(DTE_demand_forecast!L148*Settings!$K$139,"-")</f>
        <v>-172015.26233819415</v>
      </c>
      <c r="M140" s="86">
        <f ca="1">IFERROR(DTE_demand_forecast!M148*Settings!$K$139,"-")</f>
        <v>-193089.78743791478</v>
      </c>
      <c r="N140" s="86">
        <f ca="1">IFERROR(DTE_demand_forecast!N148*Settings!$K$139,"-")</f>
        <v>-214585.80303962974</v>
      </c>
      <c r="O140" s="86">
        <f ca="1">IFERROR(DTE_demand_forecast!O148*Settings!$K$139,"-")</f>
        <v>-236511.73895337939</v>
      </c>
      <c r="P140" s="86">
        <f ca="1">IFERROR(DTE_demand_forecast!P148*Settings!$K$139,"-")</f>
        <v>-258876.19358540367</v>
      </c>
      <c r="Q140" s="86">
        <f ca="1">IFERROR(DTE_demand_forecast!Q148*Settings!$K$139,"-")</f>
        <v>-281687.93731006869</v>
      </c>
      <c r="R140" s="86">
        <f ca="1">IFERROR(DTE_demand_forecast!R148*Settings!$K$139,"-")</f>
        <v>-304955.91590922658</v>
      </c>
      <c r="S140" s="86">
        <f ca="1">IFERROR(DTE_demand_forecast!S148*Settings!$K$139,"-")</f>
        <v>-328689.25408036809</v>
      </c>
      <c r="T140" s="86">
        <f ca="1">IFERROR(DTE_demand_forecast!T148*Settings!$K$139,"-")</f>
        <v>-352897.25901493232</v>
      </c>
      <c r="U140" s="86">
        <f ca="1">IFERROR(DTE_demand_forecast!U148*Settings!$K$139,"-")</f>
        <v>-377589.42404818762</v>
      </c>
      <c r="V140" s="86">
        <f ca="1">IFERROR(DTE_demand_forecast!V148*Settings!$K$139,"-")</f>
        <v>-402775.43238210818</v>
      </c>
    </row>
    <row r="141" spans="1:22" x14ac:dyDescent="0.3">
      <c r="A141" s="277"/>
      <c r="B141" s="36" t="s">
        <v>100</v>
      </c>
      <c r="C141" s="150">
        <f t="shared" ref="C141:V141" ca="1" si="7">SUM(C133:C140)</f>
        <v>17561709.72197881</v>
      </c>
      <c r="D141" s="150">
        <f t="shared" ca="1" si="7"/>
        <v>16520173.985351007</v>
      </c>
      <c r="E141" s="150">
        <f t="shared" ca="1" si="7"/>
        <v>15211978.612178458</v>
      </c>
      <c r="F141" s="150">
        <f t="shared" ca="1" si="7"/>
        <v>14310718.602328746</v>
      </c>
      <c r="G141" s="150">
        <f t="shared" ca="1" si="7"/>
        <v>15540094.930514399</v>
      </c>
      <c r="H141" s="150">
        <f t="shared" ca="1" si="7"/>
        <v>16450755.462343877</v>
      </c>
      <c r="I141" s="150">
        <f t="shared" ca="1" si="7"/>
        <v>16488441.114349905</v>
      </c>
      <c r="J141" s="150">
        <f t="shared" ca="1" si="7"/>
        <v>17571333.18897384</v>
      </c>
      <c r="K141" s="150">
        <f t="shared" ca="1" si="7"/>
        <v>18117691.979400069</v>
      </c>
      <c r="L141" s="150">
        <f t="shared" ca="1" si="7"/>
        <v>18682020.868211534</v>
      </c>
      <c r="M141" s="150">
        <f t="shared" ca="1" si="7"/>
        <v>22936405.06607715</v>
      </c>
      <c r="N141" s="150">
        <f t="shared" ca="1" si="7"/>
        <v>23239618.646018721</v>
      </c>
      <c r="O141" s="150">
        <f t="shared" ca="1" si="7"/>
        <v>23548896.497559123</v>
      </c>
      <c r="P141" s="150">
        <f t="shared" ca="1" si="7"/>
        <v>23864359.906130332</v>
      </c>
      <c r="Q141" s="150">
        <f t="shared" ca="1" si="7"/>
        <v>24186132.582872961</v>
      </c>
      <c r="R141" s="150">
        <f t="shared" ca="1" si="7"/>
        <v>24514340.713150438</v>
      </c>
      <c r="S141" s="150">
        <f t="shared" ca="1" si="7"/>
        <v>24849113.00603348</v>
      </c>
      <c r="T141" s="150">
        <f t="shared" ca="1" si="7"/>
        <v>25190580.744774174</v>
      </c>
      <c r="U141" s="150">
        <f t="shared" ca="1" si="7"/>
        <v>25538877.838289678</v>
      </c>
      <c r="V141" s="150">
        <f t="shared" ca="1" si="7"/>
        <v>25894140.873675499</v>
      </c>
    </row>
    <row r="142" spans="1:22" x14ac:dyDescent="0.3">
      <c r="A142" s="277"/>
    </row>
    <row r="143" spans="1:22" x14ac:dyDescent="0.3">
      <c r="A143" s="277"/>
    </row>
    <row r="144" spans="1:22" x14ac:dyDescent="0.3">
      <c r="A144" s="277"/>
    </row>
    <row r="145" spans="1:22" x14ac:dyDescent="0.3">
      <c r="A145" s="277"/>
    </row>
    <row r="146" spans="1:22" x14ac:dyDescent="0.3">
      <c r="A146" s="277"/>
    </row>
    <row r="147" spans="1:22" x14ac:dyDescent="0.3">
      <c r="A147" s="277"/>
    </row>
    <row r="148" spans="1:22" x14ac:dyDescent="0.3">
      <c r="A148" s="277"/>
    </row>
    <row r="149" spans="1:22" x14ac:dyDescent="0.3">
      <c r="A149" s="277"/>
      <c r="B149" s="38" t="s">
        <v>222</v>
      </c>
      <c r="L149" s="23"/>
      <c r="M149" s="23"/>
    </row>
    <row r="150" spans="1:22" x14ac:dyDescent="0.3">
      <c r="A150" s="277"/>
      <c r="B150" s="83" t="s">
        <v>98</v>
      </c>
      <c r="C150" s="83">
        <v>2021</v>
      </c>
      <c r="D150" s="84">
        <v>2022</v>
      </c>
      <c r="E150" s="83">
        <v>2023</v>
      </c>
      <c r="F150" s="84">
        <v>2024</v>
      </c>
      <c r="G150" s="83">
        <v>2025</v>
      </c>
      <c r="H150" s="84">
        <v>2026</v>
      </c>
      <c r="I150" s="83">
        <v>2027</v>
      </c>
      <c r="J150" s="84">
        <v>2028</v>
      </c>
      <c r="K150" s="83">
        <v>2029</v>
      </c>
      <c r="L150" s="84">
        <v>2030</v>
      </c>
      <c r="M150" s="83">
        <v>2031</v>
      </c>
      <c r="N150" s="84">
        <v>2032</v>
      </c>
      <c r="O150" s="83">
        <v>2033</v>
      </c>
      <c r="P150" s="84">
        <v>2034</v>
      </c>
      <c r="Q150" s="83">
        <v>2035</v>
      </c>
      <c r="R150" s="84">
        <v>2036</v>
      </c>
      <c r="S150" s="83">
        <v>2037</v>
      </c>
      <c r="T150" s="84">
        <v>2038</v>
      </c>
      <c r="U150" s="83">
        <v>2039</v>
      </c>
      <c r="V150" s="84">
        <v>2040</v>
      </c>
    </row>
    <row r="151" spans="1:22" x14ac:dyDescent="0.3">
      <c r="A151" s="277"/>
      <c r="B151" s="36" t="s">
        <v>59</v>
      </c>
      <c r="C151" s="86">
        <f ca="1">IFERROR(DTE_demand_forecast!C220*Settings!$K$139,"-")</f>
        <v>6514335.6650886871</v>
      </c>
      <c r="D151" s="86">
        <f ca="1">IFERROR(DTE_demand_forecast!D220*Settings!$K$139,"-")</f>
        <v>6159895.641324034</v>
      </c>
      <c r="E151" s="86">
        <f ca="1">IFERROR(DTE_demand_forecast!E220*Settings!$K$139,"-")</f>
        <v>5781904.9539247248</v>
      </c>
      <c r="F151" s="86">
        <f ca="1">IFERROR(DTE_demand_forecast!F220*Settings!$K$139,"-")</f>
        <v>5413750.1579204407</v>
      </c>
      <c r="G151" s="86">
        <f ca="1">IFERROR(DTE_demand_forecast!G220*Settings!$K$139,"-")</f>
        <v>5018931.5288406741</v>
      </c>
      <c r="H151" s="86">
        <f ca="1">IFERROR(DTE_demand_forecast!H220*Settings!$K$139,"-")</f>
        <v>4608894.4362400146</v>
      </c>
      <c r="I151" s="86">
        <f ca="1">IFERROR(DTE_demand_forecast!I220*Settings!$K$139,"-")</f>
        <v>4183188.0690292581</v>
      </c>
      <c r="J151" s="86">
        <f ca="1">IFERROR(DTE_demand_forecast!J220*Settings!$K$139,"-")</f>
        <v>3741349.6710610432</v>
      </c>
      <c r="K151" s="86">
        <f ca="1">IFERROR(DTE_demand_forecast!K220*Settings!$K$139,"-")</f>
        <v>3282904.2436519521</v>
      </c>
      <c r="L151" s="86">
        <f ca="1">IFERROR(DTE_demand_forecast!L220*Settings!$K$139,"-")</f>
        <v>2807364.2409835397</v>
      </c>
      <c r="M151" s="86">
        <f ca="1">IFERROR(DTE_demand_forecast!M220*Settings!$K$139,"-")</f>
        <v>6764480.2232201705</v>
      </c>
      <c r="N151" s="86">
        <f ca="1">IFERROR(DTE_demand_forecast!N220*Settings!$K$139,"-")</f>
        <v>6764480.2232201705</v>
      </c>
      <c r="O151" s="86">
        <f ca="1">IFERROR(DTE_demand_forecast!O220*Settings!$K$139,"-")</f>
        <v>6764480.2232201705</v>
      </c>
      <c r="P151" s="86">
        <f ca="1">IFERROR(DTE_demand_forecast!P220*Settings!$K$139,"-")</f>
        <v>6764480.2232201705</v>
      </c>
      <c r="Q151" s="86">
        <f ca="1">IFERROR(DTE_demand_forecast!Q220*Settings!$K$139,"-")</f>
        <v>6764480.2232201705</v>
      </c>
      <c r="R151" s="86">
        <f ca="1">IFERROR(DTE_demand_forecast!R220*Settings!$K$139,"-")</f>
        <v>6764480.2232201705</v>
      </c>
      <c r="S151" s="86">
        <f ca="1">IFERROR(DTE_demand_forecast!S220*Settings!$K$139,"-")</f>
        <v>6764480.2232201705</v>
      </c>
      <c r="T151" s="86">
        <f ca="1">IFERROR(DTE_demand_forecast!T220*Settings!$K$139,"-")</f>
        <v>6764480.2232201705</v>
      </c>
      <c r="U151" s="86">
        <f ca="1">IFERROR(DTE_demand_forecast!U220*Settings!$K$139,"-")</f>
        <v>6764480.2232201705</v>
      </c>
      <c r="V151" s="86">
        <f ca="1">IFERROR(DTE_demand_forecast!V220*Settings!$K$139,"-")</f>
        <v>6764480.2232201705</v>
      </c>
    </row>
    <row r="152" spans="1:22" x14ac:dyDescent="0.3">
      <c r="A152" s="277"/>
      <c r="B152" s="36" t="s">
        <v>57</v>
      </c>
      <c r="C152" s="86">
        <f ca="1">IFERROR(DTE_demand_forecast!C221*Settings!$K$139,"-")</f>
        <v>10816624.351051882</v>
      </c>
      <c r="D152" s="86">
        <f ca="1">IFERROR(DTE_demand_forecast!D221*Settings!$K$139,"-")</f>
        <v>10051118.358235696</v>
      </c>
      <c r="E152" s="86">
        <f ca="1">IFERROR(DTE_demand_forecast!E221*Settings!$K$139,"-")</f>
        <v>9801907.0792970117</v>
      </c>
      <c r="F152" s="86">
        <f ca="1">IFERROR(DTE_demand_forecast!F221*Settings!$K$139,"-")</f>
        <v>10407889.972772362</v>
      </c>
      <c r="G152" s="86">
        <f ca="1">IFERROR(DTE_demand_forecast!G221*Settings!$K$139,"-")</f>
        <v>12982833.047529178</v>
      </c>
      <c r="H152" s="86">
        <f ca="1">IFERROR(DTE_demand_forecast!H221*Settings!$K$139,"-")</f>
        <v>14331200.506087344</v>
      </c>
      <c r="I152" s="86">
        <f ca="1">IFERROR(DTE_demand_forecast!I221*Settings!$K$139,"-")</f>
        <v>15800649.752216838</v>
      </c>
      <c r="J152" s="86">
        <f ca="1">IFERROR(DTE_demand_forecast!J221*Settings!$K$139,"-")</f>
        <v>18370291.878569454</v>
      </c>
      <c r="K152" s="86">
        <f ca="1">IFERROR(DTE_demand_forecast!K221*Settings!$K$139,"-")</f>
        <v>20460013.931196157</v>
      </c>
      <c r="L152" s="86">
        <f ca="1">IFERROR(DTE_demand_forecast!L221*Settings!$K$139,"-")</f>
        <v>22625989.121078055</v>
      </c>
      <c r="M152" s="86">
        <f ca="1">IFERROR(DTE_demand_forecast!M221*Settings!$K$139,"-")</f>
        <v>23077890.308421597</v>
      </c>
      <c r="N152" s="86">
        <f ca="1">IFERROR(DTE_demand_forecast!N221*Settings!$K$139,"-")</f>
        <v>23538829.519512005</v>
      </c>
      <c r="O152" s="86">
        <f ca="1">IFERROR(DTE_demand_forecast!O221*Settings!$K$139,"-")</f>
        <v>24008987.51482423</v>
      </c>
      <c r="P152" s="86">
        <f ca="1">IFERROR(DTE_demand_forecast!P221*Settings!$K$139,"-")</f>
        <v>24488548.670042694</v>
      </c>
      <c r="Q152" s="86">
        <f ca="1">IFERROR(DTE_demand_forecast!Q221*Settings!$K$139,"-")</f>
        <v>24977701.048365533</v>
      </c>
      <c r="R152" s="86">
        <f ca="1">IFERROR(DTE_demand_forecast!R221*Settings!$K$139,"-")</f>
        <v>25476636.474254817</v>
      </c>
      <c r="S152" s="86">
        <f ca="1">IFERROR(DTE_demand_forecast!S221*Settings!$K$139,"-")</f>
        <v>25985550.608661901</v>
      </c>
      <c r="T152" s="86">
        <f ca="1">IFERROR(DTE_demand_forecast!T221*Settings!$K$139,"-")</f>
        <v>26504643.025757119</v>
      </c>
      <c r="U152" s="86">
        <f ca="1">IFERROR(DTE_demand_forecast!U221*Settings!$K$139,"-")</f>
        <v>27034117.291194238</v>
      </c>
      <c r="V152" s="86">
        <f ca="1">IFERROR(DTE_demand_forecast!V221*Settings!$K$139,"-")</f>
        <v>27574181.041940104</v>
      </c>
    </row>
    <row r="153" spans="1:22" x14ac:dyDescent="0.3">
      <c r="A153" s="277"/>
      <c r="B153" s="36" t="s">
        <v>56</v>
      </c>
      <c r="C153" s="86">
        <f ca="1">IFERROR(DTE_demand_forecast!C222*Settings!$K$139,"-")</f>
        <v>149863.0540726356</v>
      </c>
      <c r="D153" s="86">
        <f ca="1">IFERROR(DTE_demand_forecast!D222*Settings!$K$139,"-")</f>
        <v>150087.19492905866</v>
      </c>
      <c r="E153" s="86">
        <f ca="1">IFERROR(DTE_demand_forecast!E222*Settings!$K$139,"-")</f>
        <v>172188.62012880616</v>
      </c>
      <c r="F153" s="86">
        <f ca="1">IFERROR(DTE_demand_forecast!F222*Settings!$K$139,"-")</f>
        <v>173944.59974439142</v>
      </c>
      <c r="G153" s="86">
        <f ca="1">IFERROR(DTE_demand_forecast!G222*Settings!$K$139,"-")</f>
        <v>175735.6989522884</v>
      </c>
      <c r="H153" s="86">
        <f ca="1">IFERROR(DTE_demand_forecast!H222*Settings!$K$139,"-")</f>
        <v>177562.62014434329</v>
      </c>
      <c r="I153" s="86">
        <f ca="1">IFERROR(DTE_demand_forecast!I222*Settings!$K$139,"-")</f>
        <v>179426.07976023934</v>
      </c>
      <c r="J153" s="86">
        <f ca="1">IFERROR(DTE_demand_forecast!J222*Settings!$K$139,"-")</f>
        <v>181326.80856845327</v>
      </c>
      <c r="K153" s="86">
        <f ca="1">IFERROR(DTE_demand_forecast!K222*Settings!$K$139,"-")</f>
        <v>183265.55195283151</v>
      </c>
      <c r="L153" s="86">
        <f ca="1">IFERROR(DTE_demand_forecast!L222*Settings!$K$139,"-")</f>
        <v>185243.07020489729</v>
      </c>
      <c r="M153" s="86">
        <f ca="1">IFERROR(DTE_demand_forecast!M222*Settings!$K$139,"-")</f>
        <v>187260.13882200434</v>
      </c>
      <c r="N153" s="86">
        <f ca="1">IFERROR(DTE_demand_forecast!N222*Settings!$K$139,"-")</f>
        <v>189317.54881145357</v>
      </c>
      <c r="O153" s="86">
        <f ca="1">IFERROR(DTE_demand_forecast!O222*Settings!$K$139,"-")</f>
        <v>191416.10700069185</v>
      </c>
      <c r="P153" s="86">
        <f ca="1">IFERROR(DTE_demand_forecast!P222*Settings!$K$139,"-")</f>
        <v>193556.63635371483</v>
      </c>
      <c r="Q153" s="86">
        <f ca="1">IFERROR(DTE_demand_forecast!Q222*Settings!$K$139,"-")</f>
        <v>195739.97629379827</v>
      </c>
      <c r="R153" s="86">
        <f ca="1">IFERROR(DTE_demand_forecast!R222*Settings!$K$139,"-")</f>
        <v>197966.98303268338</v>
      </c>
      <c r="S153" s="86">
        <f ca="1">IFERROR(DTE_demand_forecast!S222*Settings!$K$139,"-")</f>
        <v>200238.5299063462</v>
      </c>
      <c r="T153" s="86">
        <f ca="1">IFERROR(DTE_demand_forecast!T222*Settings!$K$139,"-")</f>
        <v>202555.50771748231</v>
      </c>
      <c r="U153" s="86">
        <f ca="1">IFERROR(DTE_demand_forecast!U222*Settings!$K$139,"-")</f>
        <v>204918.82508484108</v>
      </c>
      <c r="V153" s="86">
        <f ca="1">IFERROR(DTE_demand_forecast!V222*Settings!$K$139,"-")</f>
        <v>207329.40879954703</v>
      </c>
    </row>
    <row r="154" spans="1:22" x14ac:dyDescent="0.3">
      <c r="A154" s="277"/>
      <c r="B154" s="36" t="s">
        <v>96</v>
      </c>
      <c r="C154" s="86">
        <f ca="1">IFERROR(DTE_demand_forecast!C223*Settings!$K$139,"-")</f>
        <v>0</v>
      </c>
      <c r="D154" s="86">
        <f ca="1">IFERROR(DTE_demand_forecast!D223*Settings!$K$139,"-")</f>
        <v>0</v>
      </c>
      <c r="E154" s="86">
        <f ca="1">IFERROR(DTE_demand_forecast!E223*Settings!$K$139,"-")</f>
        <v>0</v>
      </c>
      <c r="F154" s="86">
        <f ca="1">IFERROR(DTE_demand_forecast!F223*Settings!$K$139,"-")</f>
        <v>0</v>
      </c>
      <c r="G154" s="86">
        <f ca="1">IFERROR(DTE_demand_forecast!G223*Settings!$K$139,"-")</f>
        <v>0</v>
      </c>
      <c r="H154" s="86">
        <f ca="1">IFERROR(DTE_demand_forecast!H223*Settings!$K$139,"-")</f>
        <v>0</v>
      </c>
      <c r="I154" s="86">
        <f ca="1">IFERROR(DTE_demand_forecast!I223*Settings!$K$139,"-")</f>
        <v>0</v>
      </c>
      <c r="J154" s="86">
        <f ca="1">IFERROR(DTE_demand_forecast!J223*Settings!$K$139,"-")</f>
        <v>0</v>
      </c>
      <c r="K154" s="86">
        <f ca="1">IFERROR(DTE_demand_forecast!K223*Settings!$K$139,"-")</f>
        <v>0</v>
      </c>
      <c r="L154" s="86">
        <f ca="1">IFERROR(DTE_demand_forecast!L223*Settings!$K$139,"-")</f>
        <v>0</v>
      </c>
      <c r="M154" s="86">
        <f ca="1">IFERROR(DTE_demand_forecast!M223*Settings!$K$139,"-")</f>
        <v>0</v>
      </c>
      <c r="N154" s="86">
        <f ca="1">IFERROR(DTE_demand_forecast!N223*Settings!$K$139,"-")</f>
        <v>0</v>
      </c>
      <c r="O154" s="86">
        <f ca="1">IFERROR(DTE_demand_forecast!O223*Settings!$K$139,"-")</f>
        <v>0</v>
      </c>
      <c r="P154" s="86">
        <f ca="1">IFERROR(DTE_demand_forecast!P223*Settings!$K$139,"-")</f>
        <v>0</v>
      </c>
      <c r="Q154" s="86">
        <f ca="1">IFERROR(DTE_demand_forecast!Q223*Settings!$K$139,"-")</f>
        <v>0</v>
      </c>
      <c r="R154" s="86">
        <f ca="1">IFERROR(DTE_demand_forecast!R223*Settings!$K$139,"-")</f>
        <v>0</v>
      </c>
      <c r="S154" s="86">
        <f ca="1">IFERROR(DTE_demand_forecast!S223*Settings!$K$139,"-")</f>
        <v>0</v>
      </c>
      <c r="T154" s="86">
        <f ca="1">IFERROR(DTE_demand_forecast!T223*Settings!$K$139,"-")</f>
        <v>0</v>
      </c>
      <c r="U154" s="86">
        <f ca="1">IFERROR(DTE_demand_forecast!U223*Settings!$K$139,"-")</f>
        <v>0</v>
      </c>
      <c r="V154" s="86">
        <f ca="1">IFERROR(DTE_demand_forecast!V223*Settings!$K$139,"-")</f>
        <v>0</v>
      </c>
    </row>
    <row r="155" spans="1:22" x14ac:dyDescent="0.3">
      <c r="A155" s="277"/>
      <c r="B155" s="36" t="s">
        <v>60</v>
      </c>
      <c r="C155" s="86">
        <f ca="1">IFERROR(DTE_demand_forecast!C224*Settings!$K$139,"-")</f>
        <v>0</v>
      </c>
      <c r="D155" s="86">
        <f ca="1">IFERROR(DTE_demand_forecast!D224*Settings!$K$139,"-")</f>
        <v>0</v>
      </c>
      <c r="E155" s="86">
        <f ca="1">IFERROR(DTE_demand_forecast!E224*Settings!$K$139,"-")</f>
        <v>0</v>
      </c>
      <c r="F155" s="86">
        <f ca="1">IFERROR(DTE_demand_forecast!F224*Settings!$K$139,"-")</f>
        <v>0</v>
      </c>
      <c r="G155" s="86">
        <f ca="1">IFERROR(DTE_demand_forecast!G224*Settings!$K$139,"-")</f>
        <v>0</v>
      </c>
      <c r="H155" s="86">
        <f ca="1">IFERROR(DTE_demand_forecast!H224*Settings!$K$139,"-")</f>
        <v>0</v>
      </c>
      <c r="I155" s="86">
        <f ca="1">IFERROR(DTE_demand_forecast!I224*Settings!$K$139,"-")</f>
        <v>0</v>
      </c>
      <c r="J155" s="86">
        <f ca="1">IFERROR(DTE_demand_forecast!J224*Settings!$K$139,"-")</f>
        <v>0</v>
      </c>
      <c r="K155" s="86">
        <f ca="1">IFERROR(DTE_demand_forecast!K224*Settings!$K$139,"-")</f>
        <v>0</v>
      </c>
      <c r="L155" s="86">
        <f ca="1">IFERROR(DTE_demand_forecast!L224*Settings!$K$139,"-")</f>
        <v>0</v>
      </c>
      <c r="M155" s="86">
        <f ca="1">IFERROR(DTE_demand_forecast!M224*Settings!$K$139,"-")</f>
        <v>0</v>
      </c>
      <c r="N155" s="86">
        <f ca="1">IFERROR(DTE_demand_forecast!N224*Settings!$K$139,"-")</f>
        <v>0</v>
      </c>
      <c r="O155" s="86">
        <f ca="1">IFERROR(DTE_demand_forecast!O224*Settings!$K$139,"-")</f>
        <v>0</v>
      </c>
      <c r="P155" s="86">
        <f ca="1">IFERROR(DTE_demand_forecast!P224*Settings!$K$139,"-")</f>
        <v>0</v>
      </c>
      <c r="Q155" s="86">
        <f ca="1">IFERROR(DTE_demand_forecast!Q224*Settings!$K$139,"-")</f>
        <v>0</v>
      </c>
      <c r="R155" s="86">
        <f ca="1">IFERROR(DTE_demand_forecast!R224*Settings!$K$139,"-")</f>
        <v>0</v>
      </c>
      <c r="S155" s="86">
        <f ca="1">IFERROR(DTE_demand_forecast!S224*Settings!$K$139,"-")</f>
        <v>0</v>
      </c>
      <c r="T155" s="86">
        <f ca="1">IFERROR(DTE_demand_forecast!T224*Settings!$K$139,"-")</f>
        <v>0</v>
      </c>
      <c r="U155" s="86">
        <f ca="1">IFERROR(DTE_demand_forecast!U224*Settings!$K$139,"-")</f>
        <v>0</v>
      </c>
      <c r="V155" s="86">
        <f ca="1">IFERROR(DTE_demand_forecast!V224*Settings!$K$139,"-")</f>
        <v>0</v>
      </c>
    </row>
    <row r="156" spans="1:22" x14ac:dyDescent="0.3">
      <c r="A156" s="277"/>
      <c r="B156" s="36" t="s">
        <v>97</v>
      </c>
      <c r="C156" s="86">
        <f ca="1">IFERROR(DTE_demand_forecast!C225*Settings!$K$139,"-")</f>
        <v>0</v>
      </c>
      <c r="D156" s="86">
        <f ca="1">IFERROR(DTE_demand_forecast!D225*Settings!$K$139,"-")</f>
        <v>0</v>
      </c>
      <c r="E156" s="86">
        <f ca="1">IFERROR(DTE_demand_forecast!E225*Settings!$K$139,"-")</f>
        <v>0</v>
      </c>
      <c r="F156" s="86">
        <f ca="1">IFERROR(DTE_demand_forecast!F225*Settings!$K$139,"-")</f>
        <v>0</v>
      </c>
      <c r="G156" s="86">
        <f ca="1">IFERROR(DTE_demand_forecast!G225*Settings!$K$139,"-")</f>
        <v>0</v>
      </c>
      <c r="H156" s="86">
        <f ca="1">IFERROR(DTE_demand_forecast!H225*Settings!$K$139,"-")</f>
        <v>0</v>
      </c>
      <c r="I156" s="86">
        <f ca="1">IFERROR(DTE_demand_forecast!I225*Settings!$K$139,"-")</f>
        <v>0</v>
      </c>
      <c r="J156" s="86">
        <f ca="1">IFERROR(DTE_demand_forecast!J225*Settings!$K$139,"-")</f>
        <v>0</v>
      </c>
      <c r="K156" s="86">
        <f ca="1">IFERROR(DTE_demand_forecast!K225*Settings!$K$139,"-")</f>
        <v>0</v>
      </c>
      <c r="L156" s="86">
        <f ca="1">IFERROR(DTE_demand_forecast!L225*Settings!$K$139,"-")</f>
        <v>0</v>
      </c>
      <c r="M156" s="86">
        <f ca="1">IFERROR(DTE_demand_forecast!M225*Settings!$K$139,"-")</f>
        <v>0</v>
      </c>
      <c r="N156" s="86">
        <f ca="1">IFERROR(DTE_demand_forecast!N225*Settings!$K$139,"-")</f>
        <v>0</v>
      </c>
      <c r="O156" s="86">
        <f ca="1">IFERROR(DTE_demand_forecast!O225*Settings!$K$139,"-")</f>
        <v>0</v>
      </c>
      <c r="P156" s="86">
        <f ca="1">IFERROR(DTE_demand_forecast!P225*Settings!$K$139,"-")</f>
        <v>0</v>
      </c>
      <c r="Q156" s="86">
        <f ca="1">IFERROR(DTE_demand_forecast!Q225*Settings!$K$139,"-")</f>
        <v>0</v>
      </c>
      <c r="R156" s="86">
        <f ca="1">IFERROR(DTE_demand_forecast!R225*Settings!$K$139,"-")</f>
        <v>0</v>
      </c>
      <c r="S156" s="86">
        <f ca="1">IFERROR(DTE_demand_forecast!S225*Settings!$K$139,"-")</f>
        <v>0</v>
      </c>
      <c r="T156" s="86">
        <f ca="1">IFERROR(DTE_demand_forecast!T225*Settings!$K$139,"-")</f>
        <v>0</v>
      </c>
      <c r="U156" s="86">
        <f ca="1">IFERROR(DTE_demand_forecast!U225*Settings!$K$139,"-")</f>
        <v>0</v>
      </c>
      <c r="V156" s="86">
        <f ca="1">IFERROR(DTE_demand_forecast!V225*Settings!$K$139,"-")</f>
        <v>0</v>
      </c>
    </row>
    <row r="157" spans="1:22" x14ac:dyDescent="0.3">
      <c r="A157" s="277"/>
      <c r="B157" s="36" t="s">
        <v>58</v>
      </c>
      <c r="C157" s="86">
        <f>IFERROR(DTE_demand_forecast!C226*Settings!$K$139,"-")</f>
        <v>14516.669955873225</v>
      </c>
      <c r="D157" s="86">
        <f>IFERROR(DTE_demand_forecast!D226*Settings!$K$139,"-")</f>
        <v>14903.196133822918</v>
      </c>
      <c r="E157" s="86">
        <f>IFERROR(DTE_demand_forecast!E226*Settings!$K$139,"-")</f>
        <v>14395.730364361931</v>
      </c>
      <c r="F157" s="86">
        <f>IFERROR(DTE_demand_forecast!F226*Settings!$K$139,"-")</f>
        <v>14564.784181798659</v>
      </c>
      <c r="G157" s="86">
        <f>IFERROR(DTE_demand_forecast!G226*Settings!$K$139,"-")</f>
        <v>14215.45988022611</v>
      </c>
      <c r="H157" s="86">
        <f>IFERROR(DTE_demand_forecast!H226*Settings!$K$139,"-")</f>
        <v>14215.45988022611</v>
      </c>
      <c r="I157" s="86">
        <f>IFERROR(DTE_demand_forecast!I226*Settings!$K$139,"-")</f>
        <v>14215.45988022611</v>
      </c>
      <c r="J157" s="86">
        <f>IFERROR(DTE_demand_forecast!J226*Settings!$K$139,"-")</f>
        <v>14215.45988022611</v>
      </c>
      <c r="K157" s="86">
        <f>IFERROR(DTE_demand_forecast!K226*Settings!$K$139,"-")</f>
        <v>14215.45988022611</v>
      </c>
      <c r="L157" s="86">
        <f>IFERROR(DTE_demand_forecast!L226*Settings!$K$139,"-")</f>
        <v>14215.45988022611</v>
      </c>
      <c r="M157" s="86">
        <f>IFERROR(DTE_demand_forecast!M226*Settings!$K$139,"-")</f>
        <v>14215.45988022611</v>
      </c>
      <c r="N157" s="86">
        <f>IFERROR(DTE_demand_forecast!N226*Settings!$K$139,"-")</f>
        <v>14215.45988022611</v>
      </c>
      <c r="O157" s="86">
        <f>IFERROR(DTE_demand_forecast!O226*Settings!$K$139,"-")</f>
        <v>14215.45988022611</v>
      </c>
      <c r="P157" s="86">
        <f>IFERROR(DTE_demand_forecast!P226*Settings!$K$139,"-")</f>
        <v>14215.45988022611</v>
      </c>
      <c r="Q157" s="86">
        <f>IFERROR(DTE_demand_forecast!Q226*Settings!$K$139,"-")</f>
        <v>14215.45988022611</v>
      </c>
      <c r="R157" s="86">
        <f>IFERROR(DTE_demand_forecast!R226*Settings!$K$139,"-")</f>
        <v>14215.45988022611</v>
      </c>
      <c r="S157" s="86">
        <f>IFERROR(DTE_demand_forecast!S226*Settings!$K$139,"-")</f>
        <v>14215.45988022611</v>
      </c>
      <c r="T157" s="86">
        <f>IFERROR(DTE_demand_forecast!T226*Settings!$K$139,"-")</f>
        <v>14215.45988022611</v>
      </c>
      <c r="U157" s="86">
        <f>IFERROR(DTE_demand_forecast!U226*Settings!$K$139,"-")</f>
        <v>14215.45988022611</v>
      </c>
      <c r="V157" s="86">
        <f>IFERROR(DTE_demand_forecast!V226*Settings!$K$139,"-")</f>
        <v>14215.45988022611</v>
      </c>
    </row>
    <row r="158" spans="1:22" x14ac:dyDescent="0.3">
      <c r="A158" s="277"/>
      <c r="B158" s="36" t="s">
        <v>61</v>
      </c>
      <c r="C158" s="86">
        <f ca="1">IFERROR(DTE_demand_forecast!C227*Settings!$K$139,"-")</f>
        <v>630865.36202442262</v>
      </c>
      <c r="D158" s="86">
        <f ca="1">IFERROR(DTE_demand_forecast!D227*Settings!$K$139,"-")</f>
        <v>1255742.9485160643</v>
      </c>
      <c r="E158" s="86">
        <f ca="1">IFERROR(DTE_demand_forecast!E227*Settings!$K$139,"-")</f>
        <v>987107.87409363163</v>
      </c>
      <c r="F158" s="86">
        <f ca="1">IFERROR(DTE_demand_forecast!F227*Settings!$K$139,"-")</f>
        <v>708312.64073196601</v>
      </c>
      <c r="G158" s="86">
        <f ca="1">IFERROR(DTE_demand_forecast!G227*Settings!$K$139,"-")</f>
        <v>418252.22541535879</v>
      </c>
      <c r="H158" s="86">
        <f ca="1">IFERROR(DTE_demand_forecast!H227*Settings!$K$139,"-")</f>
        <v>1076407.0288384198</v>
      </c>
      <c r="I158" s="86">
        <f ca="1">IFERROR(DTE_demand_forecast!I227*Settings!$K$139,"-")</f>
        <v>782416.01419064496</v>
      </c>
      <c r="J158" s="86">
        <f ca="1">IFERROR(DTE_demand_forecast!J227*Settings!$K$139,"-")</f>
        <v>476587.4805424831</v>
      </c>
      <c r="K158" s="86">
        <f ca="1">IFERROR(DTE_demand_forecast!K227*Settings!$K$139,"-")</f>
        <v>158565.52353977747</v>
      </c>
      <c r="L158" s="86">
        <f ca="1">IFERROR(DTE_demand_forecast!L227*Settings!$K$139,"-")</f>
        <v>-172015.26233819415</v>
      </c>
      <c r="M158" s="86">
        <f ca="1">IFERROR(DTE_demand_forecast!M227*Settings!$K$139,"-")</f>
        <v>-193089.78743791478</v>
      </c>
      <c r="N158" s="86">
        <f ca="1">IFERROR(DTE_demand_forecast!N227*Settings!$K$139,"-")</f>
        <v>-214585.80303962974</v>
      </c>
      <c r="O158" s="86">
        <f ca="1">IFERROR(DTE_demand_forecast!O227*Settings!$K$139,"-")</f>
        <v>-236511.73895337939</v>
      </c>
      <c r="P158" s="86">
        <f ca="1">IFERROR(DTE_demand_forecast!P227*Settings!$K$139,"-")</f>
        <v>-258876.19358540367</v>
      </c>
      <c r="Q158" s="86">
        <f ca="1">IFERROR(DTE_demand_forecast!Q227*Settings!$K$139,"-")</f>
        <v>-281687.93731006869</v>
      </c>
      <c r="R158" s="86">
        <f ca="1">IFERROR(DTE_demand_forecast!R227*Settings!$K$139,"-")</f>
        <v>-304955.91590922658</v>
      </c>
      <c r="S158" s="86">
        <f ca="1">IFERROR(DTE_demand_forecast!S227*Settings!$K$139,"-")</f>
        <v>-328689.25408036809</v>
      </c>
      <c r="T158" s="86">
        <f ca="1">IFERROR(DTE_demand_forecast!T227*Settings!$K$139,"-")</f>
        <v>-352897.25901493232</v>
      </c>
      <c r="U158" s="86">
        <f ca="1">IFERROR(DTE_demand_forecast!U227*Settings!$K$139,"-")</f>
        <v>-377589.42404818762</v>
      </c>
      <c r="V158" s="86">
        <f ca="1">IFERROR(DTE_demand_forecast!V227*Settings!$K$139,"-")</f>
        <v>-402775.43238210818</v>
      </c>
    </row>
    <row r="159" spans="1:22" x14ac:dyDescent="0.3">
      <c r="A159" s="277"/>
      <c r="B159" s="36" t="s">
        <v>100</v>
      </c>
      <c r="C159" s="150">
        <f t="shared" ref="C159:V159" ca="1" si="8">SUM(C151:C158)</f>
        <v>18126205.102193501</v>
      </c>
      <c r="D159" s="150">
        <f t="shared" ca="1" si="8"/>
        <v>17631747.339138675</v>
      </c>
      <c r="E159" s="150">
        <f t="shared" ca="1" si="8"/>
        <v>16757504.257808536</v>
      </c>
      <c r="F159" s="150">
        <f t="shared" ca="1" si="8"/>
        <v>16718462.155350957</v>
      </c>
      <c r="G159" s="150">
        <f t="shared" ca="1" si="8"/>
        <v>18609967.960617725</v>
      </c>
      <c r="H159" s="150">
        <f t="shared" ca="1" si="8"/>
        <v>20208280.051190346</v>
      </c>
      <c r="I159" s="150">
        <f t="shared" ca="1" si="8"/>
        <v>20959895.375077203</v>
      </c>
      <c r="J159" s="150">
        <f t="shared" ca="1" si="8"/>
        <v>22783771.298621658</v>
      </c>
      <c r="K159" s="150">
        <f t="shared" ca="1" si="8"/>
        <v>24098964.710220944</v>
      </c>
      <c r="L159" s="150">
        <f t="shared" ca="1" si="8"/>
        <v>25460796.629808523</v>
      </c>
      <c r="M159" s="150">
        <f t="shared" ca="1" si="8"/>
        <v>29850756.34290608</v>
      </c>
      <c r="N159" s="150">
        <f t="shared" ca="1" si="8"/>
        <v>30292256.948384225</v>
      </c>
      <c r="O159" s="150">
        <f t="shared" ca="1" si="8"/>
        <v>30742587.565971941</v>
      </c>
      <c r="P159" s="150">
        <f t="shared" ca="1" si="8"/>
        <v>31201924.795911402</v>
      </c>
      <c r="Q159" s="150">
        <f t="shared" ca="1" si="8"/>
        <v>31670448.770449657</v>
      </c>
      <c r="R159" s="150">
        <f t="shared" ca="1" si="8"/>
        <v>32148343.224478669</v>
      </c>
      <c r="S159" s="150">
        <f t="shared" ca="1" si="8"/>
        <v>32635795.567588277</v>
      </c>
      <c r="T159" s="150">
        <f t="shared" ca="1" si="8"/>
        <v>33132996.957560066</v>
      </c>
      <c r="U159" s="150">
        <f t="shared" ca="1" si="8"/>
        <v>33640142.37533129</v>
      </c>
      <c r="V159" s="150">
        <f t="shared" ca="1" si="8"/>
        <v>34157430.70145794</v>
      </c>
    </row>
    <row r="160" spans="1:22" x14ac:dyDescent="0.3">
      <c r="A160" s="277"/>
    </row>
    <row r="161" spans="1:22" x14ac:dyDescent="0.3">
      <c r="A161" s="277"/>
    </row>
    <row r="162" spans="1:22" x14ac:dyDescent="0.3">
      <c r="A162" s="277"/>
    </row>
    <row r="163" spans="1:22" x14ac:dyDescent="0.3">
      <c r="A163" s="277"/>
    </row>
    <row r="164" spans="1:22" x14ac:dyDescent="0.3">
      <c r="A164" s="277"/>
    </row>
    <row r="165" spans="1:22" x14ac:dyDescent="0.3">
      <c r="A165" s="277"/>
    </row>
    <row r="166" spans="1:22" x14ac:dyDescent="0.3">
      <c r="A166" s="277"/>
    </row>
    <row r="167" spans="1:22" x14ac:dyDescent="0.3">
      <c r="A167" s="277"/>
    </row>
    <row r="168" spans="1:22" x14ac:dyDescent="0.3">
      <c r="A168" s="277"/>
    </row>
    <row r="169" spans="1:22" x14ac:dyDescent="0.3">
      <c r="A169" s="276">
        <v>0.8</v>
      </c>
      <c r="B169" s="38" t="s">
        <v>220</v>
      </c>
      <c r="L169" s="23"/>
      <c r="M169" s="23"/>
    </row>
    <row r="170" spans="1:22" x14ac:dyDescent="0.3">
      <c r="A170" s="277"/>
      <c r="B170" s="83" t="s">
        <v>98</v>
      </c>
      <c r="C170" s="83">
        <v>2021</v>
      </c>
      <c r="D170" s="84">
        <v>2022</v>
      </c>
      <c r="E170" s="83">
        <v>2023</v>
      </c>
      <c r="F170" s="84">
        <v>2024</v>
      </c>
      <c r="G170" s="83">
        <v>2025</v>
      </c>
      <c r="H170" s="84">
        <v>2026</v>
      </c>
      <c r="I170" s="83">
        <v>2027</v>
      </c>
      <c r="J170" s="84">
        <v>2028</v>
      </c>
      <c r="K170" s="83">
        <v>2029</v>
      </c>
      <c r="L170" s="84">
        <v>2030</v>
      </c>
      <c r="M170" s="83">
        <v>2031</v>
      </c>
      <c r="N170" s="84">
        <v>2032</v>
      </c>
      <c r="O170" s="83">
        <v>2033</v>
      </c>
      <c r="P170" s="84">
        <v>2034</v>
      </c>
      <c r="Q170" s="83">
        <v>2035</v>
      </c>
      <c r="R170" s="84">
        <v>2036</v>
      </c>
      <c r="S170" s="83">
        <v>2037</v>
      </c>
      <c r="T170" s="84">
        <v>2038</v>
      </c>
      <c r="U170" s="83">
        <v>2039</v>
      </c>
      <c r="V170" s="84">
        <v>2040</v>
      </c>
    </row>
    <row r="171" spans="1:22" x14ac:dyDescent="0.3">
      <c r="A171" s="277"/>
      <c r="B171" s="36" t="s">
        <v>59</v>
      </c>
      <c r="C171" s="86">
        <f ca="1">IFERROR(DTE_demand_forecast!C62*Settings!$K$141,"-")</f>
        <v>6948125.6106686378</v>
      </c>
      <c r="D171" s="86">
        <f ca="1">IFERROR(DTE_demand_forecast!D62*Settings!$K$141,"-")</f>
        <v>6153658.4908750225</v>
      </c>
      <c r="E171" s="86">
        <f ca="1">IFERROR(DTE_demand_forecast!E62*Settings!$K$141,"-")</f>
        <v>5317020.191575109</v>
      </c>
      <c r="F171" s="86">
        <f ca="1">IFERROR(DTE_demand_forecast!F62*Settings!$K$141,"-")</f>
        <v>4475301.8086978132</v>
      </c>
      <c r="G171" s="86">
        <f ca="1">IFERROR(DTE_demand_forecast!G62*Settings!$K$141,"-")</f>
        <v>3586959.8932683384</v>
      </c>
      <c r="H171" s="86">
        <f ca="1">IFERROR(DTE_demand_forecast!H62*Settings!$K$141,"-")</f>
        <v>2664376.4349168544</v>
      </c>
      <c r="I171" s="86">
        <f ca="1">IFERROR(DTE_demand_forecast!I62*Settings!$K$141,"-")</f>
        <v>1706537.1086926528</v>
      </c>
      <c r="J171" s="86">
        <f ca="1">IFERROR(DTE_demand_forecast!J62*Settings!$K$141,"-")</f>
        <v>712400.71326416894</v>
      </c>
      <c r="K171" s="86">
        <f ca="1">IFERROR(DTE_demand_forecast!K62*Settings!$K$141,"-")</f>
        <v>-319101.49840628559</v>
      </c>
      <c r="L171" s="86">
        <f ca="1">IFERROR(DTE_demand_forecast!L62*Settings!$K$141,"-")</f>
        <v>-1389066.5044102131</v>
      </c>
      <c r="M171" s="86">
        <f ca="1">IFERROR(DTE_demand_forecast!M62*Settings!$K$141,"-")</f>
        <v>2971741.9500956615</v>
      </c>
      <c r="N171" s="86">
        <f ca="1">IFERROR(DTE_demand_forecast!N62*Settings!$K$141,"-")</f>
        <v>2878975.984075122</v>
      </c>
      <c r="O171" s="86">
        <f ca="1">IFERROR(DTE_demand_forecast!O62*Settings!$K$141,"-")</f>
        <v>2784354.6987341694</v>
      </c>
      <c r="P171" s="86">
        <f ca="1">IFERROR(DTE_demand_forecast!P62*Settings!$K$141,"-")</f>
        <v>2687840.9876863994</v>
      </c>
      <c r="Q171" s="86">
        <f ca="1">IFERROR(DTE_demand_forecast!Q62*Settings!$K$141,"-")</f>
        <v>2589397.0024176729</v>
      </c>
      <c r="R171" s="86">
        <f ca="1">IFERROR(DTE_demand_forecast!R62*Settings!$K$141,"-")</f>
        <v>2488984.1374435741</v>
      </c>
      <c r="S171" s="86">
        <f ca="1">IFERROR(DTE_demand_forecast!S62*Settings!$K$141,"-")</f>
        <v>2386563.0151699907</v>
      </c>
      <c r="T171" s="86">
        <f ca="1">IFERROR(DTE_demand_forecast!T62*Settings!$K$141,"-")</f>
        <v>2282093.4704509368</v>
      </c>
      <c r="U171" s="86">
        <f ca="1">IFERROR(DTE_demand_forecast!U62*Settings!$K$141,"-")</f>
        <v>2175534.5348375021</v>
      </c>
      <c r="V171" s="86">
        <f ca="1">IFERROR(DTE_demand_forecast!V62*Settings!$K$141,"-")</f>
        <v>2066844.4205117982</v>
      </c>
    </row>
    <row r="172" spans="1:22" x14ac:dyDescent="0.3">
      <c r="A172" s="277"/>
      <c r="B172" s="36" t="s">
        <v>57</v>
      </c>
      <c r="C172" s="86">
        <f ca="1">IFERROR(DTE_demand_forecast!C63*Settings!$K$141,"-")</f>
        <v>11259246.344483264</v>
      </c>
      <c r="D172" s="86">
        <f ca="1">IFERROR(DTE_demand_forecast!D63*Settings!$K$141,"-")</f>
        <v>9545211.3508988991</v>
      </c>
      <c r="E172" s="86">
        <f ca="1">IFERROR(DTE_demand_forecast!E63*Settings!$K$141,"-")</f>
        <v>8691628.5436425153</v>
      </c>
      <c r="F172" s="86">
        <f ca="1">IFERROR(DTE_demand_forecast!F63*Settings!$K$141,"-")</f>
        <v>7821521.5381039679</v>
      </c>
      <c r="G172" s="86">
        <f ca="1">IFERROR(DTE_demand_forecast!G63*Settings!$K$141,"-")</f>
        <v>9649309.9598575234</v>
      </c>
      <c r="H172" s="86">
        <f ca="1">IFERROR(DTE_demand_forecast!H63*Settings!$K$141,"-")</f>
        <v>10055994.853766192</v>
      </c>
      <c r="I172" s="86">
        <f ca="1">IFERROR(DTE_demand_forecast!I63*Settings!$K$141,"-")</f>
        <v>10556470.16970128</v>
      </c>
      <c r="J172" s="86">
        <f ca="1">IFERROR(DTE_demand_forecast!J63*Settings!$K$141,"-")</f>
        <v>12250982.914735191</v>
      </c>
      <c r="K172" s="86">
        <f ca="1">IFERROR(DTE_demand_forecast!K63*Settings!$K$141,"-")</f>
        <v>13360619.895263549</v>
      </c>
      <c r="L172" s="86">
        <f ca="1">IFERROR(DTE_demand_forecast!L63*Settings!$K$141,"-")</f>
        <v>14509755.880236402</v>
      </c>
      <c r="M172" s="86">
        <f ca="1">IFERROR(DTE_demand_forecast!M63*Settings!$K$141,"-")</f>
        <v>14799255.078378361</v>
      </c>
      <c r="N172" s="86">
        <f ca="1">IFERROR(DTE_demand_forecast!N63*Settings!$K$141,"-")</f>
        <v>15094544.260483151</v>
      </c>
      <c r="O172" s="86">
        <f ca="1">IFERROR(DTE_demand_forecast!O63*Settings!$K$141,"-")</f>
        <v>15395739.226230048</v>
      </c>
      <c r="P172" s="86">
        <f ca="1">IFERROR(DTE_demand_forecast!P63*Settings!$K$141,"-")</f>
        <v>15702958.091291875</v>
      </c>
      <c r="Q172" s="86">
        <f ca="1">IFERROR(DTE_demand_forecast!Q63*Settings!$K$141,"-")</f>
        <v>16016321.333654942</v>
      </c>
      <c r="R172" s="86">
        <f ca="1">IFERROR(DTE_demand_forecast!R63*Settings!$K$141,"-")</f>
        <v>16335951.840865264</v>
      </c>
      <c r="S172" s="86">
        <f ca="1">IFERROR(DTE_demand_forecast!S63*Settings!$K$141,"-")</f>
        <v>16661974.958219804</v>
      </c>
      <c r="T172" s="86">
        <f ca="1">IFERROR(DTE_demand_forecast!T63*Settings!$K$141,"-")</f>
        <v>16994518.537921429</v>
      </c>
      <c r="U172" s="86">
        <f ca="1">IFERROR(DTE_demand_forecast!U63*Settings!$K$141,"-")</f>
        <v>17333712.989217084</v>
      </c>
      <c r="V172" s="86">
        <f ca="1">IFERROR(DTE_demand_forecast!V63*Settings!$K$141,"-")</f>
        <v>17679691.329538651</v>
      </c>
    </row>
    <row r="173" spans="1:22" x14ac:dyDescent="0.3">
      <c r="A173" s="277"/>
      <c r="B173" s="36" t="s">
        <v>56</v>
      </c>
      <c r="C173" s="86">
        <f ca="1">IFERROR(DTE_demand_forecast!C64*Settings!$K$141,"-")</f>
        <v>159102.10140489149</v>
      </c>
      <c r="D173" s="86">
        <f ca="1">IFERROR(DTE_demand_forecast!D64*Settings!$K$141,"-")</f>
        <v>149480.672064471</v>
      </c>
      <c r="E173" s="86">
        <f ca="1">IFERROR(DTE_demand_forecast!E64*Settings!$K$141,"-")</f>
        <v>164080.04163190533</v>
      </c>
      <c r="F173" s="86">
        <f ca="1">IFERROR(DTE_demand_forecast!F64*Settings!$K$141,"-")</f>
        <v>155387.94253475821</v>
      </c>
      <c r="G173" s="86">
        <f ca="1">IFERROR(DTE_demand_forecast!G64*Settings!$K$141,"-")</f>
        <v>146320.50279477975</v>
      </c>
      <c r="H173" s="86">
        <f ca="1">IFERROR(DTE_demand_forecast!H64*Settings!$K$141,"-")</f>
        <v>136866.18562589554</v>
      </c>
      <c r="I173" s="86">
        <f ca="1">IFERROR(DTE_demand_forecast!I64*Settings!$K$141,"-")</f>
        <v>127013.14290684534</v>
      </c>
      <c r="J173" s="86">
        <f ca="1">IFERROR(DTE_demand_forecast!J64*Settings!$K$141,"-")</f>
        <v>116749.20734249006</v>
      </c>
      <c r="K173" s="86">
        <f ca="1">IFERROR(DTE_demand_forecast!K64*Settings!$K$141,"-")</f>
        <v>106061.88443610513</v>
      </c>
      <c r="L173" s="86">
        <f ca="1">IFERROR(DTE_demand_forecast!L64*Settings!$K$141,"-")</f>
        <v>94938.344268235087</v>
      </c>
      <c r="M173" s="86">
        <f ca="1">IFERROR(DTE_demand_forecast!M64*Settings!$K$141,"-")</f>
        <v>94938.344268235087</v>
      </c>
      <c r="N173" s="86">
        <f ca="1">IFERROR(DTE_demand_forecast!N64*Settings!$K$141,"-")</f>
        <v>94938.344268235087</v>
      </c>
      <c r="O173" s="86">
        <f ca="1">IFERROR(DTE_demand_forecast!O64*Settings!$K$141,"-")</f>
        <v>94938.344268235087</v>
      </c>
      <c r="P173" s="86">
        <f ca="1">IFERROR(DTE_demand_forecast!P64*Settings!$K$141,"-")</f>
        <v>94938.344268235087</v>
      </c>
      <c r="Q173" s="86">
        <f ca="1">IFERROR(DTE_demand_forecast!Q64*Settings!$K$141,"-")</f>
        <v>94938.344268235087</v>
      </c>
      <c r="R173" s="86">
        <f ca="1">IFERROR(DTE_demand_forecast!R64*Settings!$K$141,"-")</f>
        <v>94938.344268235087</v>
      </c>
      <c r="S173" s="86">
        <f ca="1">IFERROR(DTE_demand_forecast!S64*Settings!$K$141,"-")</f>
        <v>94938.344268235087</v>
      </c>
      <c r="T173" s="86">
        <f ca="1">IFERROR(DTE_demand_forecast!T64*Settings!$K$141,"-")</f>
        <v>94938.344268235087</v>
      </c>
      <c r="U173" s="86">
        <f ca="1">IFERROR(DTE_demand_forecast!U64*Settings!$K$141,"-")</f>
        <v>94938.344268235087</v>
      </c>
      <c r="V173" s="86">
        <f ca="1">IFERROR(DTE_demand_forecast!V64*Settings!$K$141,"-")</f>
        <v>94938.344268235087</v>
      </c>
    </row>
    <row r="174" spans="1:22" x14ac:dyDescent="0.3">
      <c r="A174" s="277"/>
      <c r="B174" s="36" t="s">
        <v>96</v>
      </c>
      <c r="C174" s="86">
        <f ca="1">IFERROR(DTE_demand_forecast!C65*Settings!$K$141,"-")</f>
        <v>0</v>
      </c>
      <c r="D174" s="86">
        <f ca="1">IFERROR(DTE_demand_forecast!D65*Settings!$K$141,"-")</f>
        <v>0</v>
      </c>
      <c r="E174" s="86">
        <f ca="1">IFERROR(DTE_demand_forecast!E65*Settings!$K$141,"-")</f>
        <v>0</v>
      </c>
      <c r="F174" s="86">
        <f ca="1">IFERROR(DTE_demand_forecast!F65*Settings!$K$141,"-")</f>
        <v>0</v>
      </c>
      <c r="G174" s="86">
        <f ca="1">IFERROR(DTE_demand_forecast!G65*Settings!$K$141,"-")</f>
        <v>0</v>
      </c>
      <c r="H174" s="86">
        <f ca="1">IFERROR(DTE_demand_forecast!H65*Settings!$K$141,"-")</f>
        <v>0</v>
      </c>
      <c r="I174" s="86">
        <f ca="1">IFERROR(DTE_demand_forecast!I65*Settings!$K$141,"-")</f>
        <v>0</v>
      </c>
      <c r="J174" s="86">
        <f ca="1">IFERROR(DTE_demand_forecast!J65*Settings!$K$141,"-")</f>
        <v>0</v>
      </c>
      <c r="K174" s="86">
        <f ca="1">IFERROR(DTE_demand_forecast!K65*Settings!$K$141,"-")</f>
        <v>0</v>
      </c>
      <c r="L174" s="86">
        <f ca="1">IFERROR(DTE_demand_forecast!L65*Settings!$K$141,"-")</f>
        <v>0</v>
      </c>
      <c r="M174" s="86">
        <f ca="1">IFERROR(DTE_demand_forecast!M65*Settings!$K$141,"-")</f>
        <v>0</v>
      </c>
      <c r="N174" s="86">
        <f ca="1">IFERROR(DTE_demand_forecast!N65*Settings!$K$141,"-")</f>
        <v>0</v>
      </c>
      <c r="O174" s="86">
        <f ca="1">IFERROR(DTE_demand_forecast!O65*Settings!$K$141,"-")</f>
        <v>0</v>
      </c>
      <c r="P174" s="86">
        <f ca="1">IFERROR(DTE_demand_forecast!P65*Settings!$K$141,"-")</f>
        <v>0</v>
      </c>
      <c r="Q174" s="86">
        <f ca="1">IFERROR(DTE_demand_forecast!Q65*Settings!$K$141,"-")</f>
        <v>0</v>
      </c>
      <c r="R174" s="86">
        <f ca="1">IFERROR(DTE_demand_forecast!R65*Settings!$K$141,"-")</f>
        <v>0</v>
      </c>
      <c r="S174" s="86">
        <f ca="1">IFERROR(DTE_demand_forecast!S65*Settings!$K$141,"-")</f>
        <v>0</v>
      </c>
      <c r="T174" s="86">
        <f ca="1">IFERROR(DTE_demand_forecast!T65*Settings!$K$141,"-")</f>
        <v>0</v>
      </c>
      <c r="U174" s="86">
        <f ca="1">IFERROR(DTE_demand_forecast!U65*Settings!$K$141,"-")</f>
        <v>0</v>
      </c>
      <c r="V174" s="86">
        <f ca="1">IFERROR(DTE_demand_forecast!V65*Settings!$K$141,"-")</f>
        <v>0</v>
      </c>
    </row>
    <row r="175" spans="1:22" x14ac:dyDescent="0.3">
      <c r="A175" s="277"/>
      <c r="B175" s="36" t="s">
        <v>60</v>
      </c>
      <c r="C175" s="86">
        <f ca="1">IFERROR(DTE_demand_forecast!C66*Settings!$K$141,"-")</f>
        <v>0</v>
      </c>
      <c r="D175" s="86">
        <f ca="1">IFERROR(DTE_demand_forecast!D66*Settings!$K$141,"-")</f>
        <v>0</v>
      </c>
      <c r="E175" s="86">
        <f ca="1">IFERROR(DTE_demand_forecast!E66*Settings!$K$141,"-")</f>
        <v>0</v>
      </c>
      <c r="F175" s="86">
        <f ca="1">IFERROR(DTE_demand_forecast!F66*Settings!$K$141,"-")</f>
        <v>0</v>
      </c>
      <c r="G175" s="86">
        <f ca="1">IFERROR(DTE_demand_forecast!G66*Settings!$K$141,"-")</f>
        <v>0</v>
      </c>
      <c r="H175" s="86">
        <f ca="1">IFERROR(DTE_demand_forecast!H66*Settings!$K$141,"-")</f>
        <v>0</v>
      </c>
      <c r="I175" s="86">
        <f ca="1">IFERROR(DTE_demand_forecast!I66*Settings!$K$141,"-")</f>
        <v>0</v>
      </c>
      <c r="J175" s="86">
        <f ca="1">IFERROR(DTE_demand_forecast!J66*Settings!$K$141,"-")</f>
        <v>0</v>
      </c>
      <c r="K175" s="86">
        <f ca="1">IFERROR(DTE_demand_forecast!K66*Settings!$K$141,"-")</f>
        <v>0</v>
      </c>
      <c r="L175" s="86">
        <f ca="1">IFERROR(DTE_demand_forecast!L66*Settings!$K$141,"-")</f>
        <v>0</v>
      </c>
      <c r="M175" s="86">
        <f ca="1">IFERROR(DTE_demand_forecast!M66*Settings!$K$141,"-")</f>
        <v>0</v>
      </c>
      <c r="N175" s="86">
        <f ca="1">IFERROR(DTE_demand_forecast!N66*Settings!$K$141,"-")</f>
        <v>0</v>
      </c>
      <c r="O175" s="86">
        <f ca="1">IFERROR(DTE_demand_forecast!O66*Settings!$K$141,"-")</f>
        <v>0</v>
      </c>
      <c r="P175" s="86">
        <f ca="1">IFERROR(DTE_demand_forecast!P66*Settings!$K$141,"-")</f>
        <v>0</v>
      </c>
      <c r="Q175" s="86">
        <f ca="1">IFERROR(DTE_demand_forecast!Q66*Settings!$K$141,"-")</f>
        <v>0</v>
      </c>
      <c r="R175" s="86">
        <f ca="1">IFERROR(DTE_demand_forecast!R66*Settings!$K$141,"-")</f>
        <v>0</v>
      </c>
      <c r="S175" s="86">
        <f ca="1">IFERROR(DTE_demand_forecast!S66*Settings!$K$141,"-")</f>
        <v>0</v>
      </c>
      <c r="T175" s="86">
        <f ca="1">IFERROR(DTE_demand_forecast!T66*Settings!$K$141,"-")</f>
        <v>0</v>
      </c>
      <c r="U175" s="86">
        <f ca="1">IFERROR(DTE_demand_forecast!U66*Settings!$K$141,"-")</f>
        <v>0</v>
      </c>
      <c r="V175" s="86">
        <f ca="1">IFERROR(DTE_demand_forecast!V66*Settings!$K$141,"-")</f>
        <v>0</v>
      </c>
    </row>
    <row r="176" spans="1:22" x14ac:dyDescent="0.3">
      <c r="A176" s="277"/>
      <c r="B176" s="36" t="s">
        <v>97</v>
      </c>
      <c r="C176" s="86">
        <f ca="1">IFERROR(DTE_demand_forecast!C67*Settings!$K$141,"-")</f>
        <v>0</v>
      </c>
      <c r="D176" s="86">
        <f ca="1">IFERROR(DTE_demand_forecast!D67*Settings!$K$141,"-")</f>
        <v>0</v>
      </c>
      <c r="E176" s="86">
        <f ca="1">IFERROR(DTE_demand_forecast!E67*Settings!$K$141,"-")</f>
        <v>0</v>
      </c>
      <c r="F176" s="86">
        <f ca="1">IFERROR(DTE_demand_forecast!F67*Settings!$K$141,"-")</f>
        <v>0</v>
      </c>
      <c r="G176" s="86">
        <f ca="1">IFERROR(DTE_demand_forecast!G67*Settings!$K$141,"-")</f>
        <v>0</v>
      </c>
      <c r="H176" s="86">
        <f ca="1">IFERROR(DTE_demand_forecast!H67*Settings!$K$141,"-")</f>
        <v>0</v>
      </c>
      <c r="I176" s="86">
        <f ca="1">IFERROR(DTE_demand_forecast!I67*Settings!$K$141,"-")</f>
        <v>0</v>
      </c>
      <c r="J176" s="86">
        <f ca="1">IFERROR(DTE_demand_forecast!J67*Settings!$K$141,"-")</f>
        <v>0</v>
      </c>
      <c r="K176" s="86">
        <f ca="1">IFERROR(DTE_demand_forecast!K67*Settings!$K$141,"-")</f>
        <v>0</v>
      </c>
      <c r="L176" s="86">
        <f ca="1">IFERROR(DTE_demand_forecast!L67*Settings!$K$141,"-")</f>
        <v>0</v>
      </c>
      <c r="M176" s="86">
        <f ca="1">IFERROR(DTE_demand_forecast!M67*Settings!$K$141,"-")</f>
        <v>0</v>
      </c>
      <c r="N176" s="86">
        <f ca="1">IFERROR(DTE_demand_forecast!N67*Settings!$K$141,"-")</f>
        <v>0</v>
      </c>
      <c r="O176" s="86">
        <f ca="1">IFERROR(DTE_demand_forecast!O67*Settings!$K$141,"-")</f>
        <v>0</v>
      </c>
      <c r="P176" s="86">
        <f ca="1">IFERROR(DTE_demand_forecast!P67*Settings!$K$141,"-")</f>
        <v>0</v>
      </c>
      <c r="Q176" s="86">
        <f ca="1">IFERROR(DTE_demand_forecast!Q67*Settings!$K$141,"-")</f>
        <v>0</v>
      </c>
      <c r="R176" s="86">
        <f ca="1">IFERROR(DTE_demand_forecast!R67*Settings!$K$141,"-")</f>
        <v>0</v>
      </c>
      <c r="S176" s="86">
        <f ca="1">IFERROR(DTE_demand_forecast!S67*Settings!$K$141,"-")</f>
        <v>0</v>
      </c>
      <c r="T176" s="86">
        <f ca="1">IFERROR(DTE_demand_forecast!T67*Settings!$K$141,"-")</f>
        <v>0</v>
      </c>
      <c r="U176" s="86">
        <f ca="1">IFERROR(DTE_demand_forecast!U67*Settings!$K$141,"-")</f>
        <v>0</v>
      </c>
      <c r="V176" s="86">
        <f ca="1">IFERROR(DTE_demand_forecast!V67*Settings!$K$141,"-")</f>
        <v>0</v>
      </c>
    </row>
    <row r="177" spans="1:22" x14ac:dyDescent="0.3">
      <c r="A177" s="277"/>
      <c r="B177" s="36" t="s">
        <v>58</v>
      </c>
      <c r="C177" s="86">
        <f>IFERROR(DTE_demand_forecast!C68*Settings!$K$141,"-")</f>
        <v>16331.253700357376</v>
      </c>
      <c r="D177" s="86">
        <f>IFERROR(DTE_demand_forecast!D68*Settings!$K$141,"-")</f>
        <v>16766.095650550778</v>
      </c>
      <c r="E177" s="86">
        <f>IFERROR(DTE_demand_forecast!E68*Settings!$K$141,"-")</f>
        <v>16195.196659907169</v>
      </c>
      <c r="F177" s="86">
        <f>IFERROR(DTE_demand_forecast!F68*Settings!$K$141,"-")</f>
        <v>16385.382204523488</v>
      </c>
      <c r="G177" s="86">
        <f>IFERROR(DTE_demand_forecast!G68*Settings!$K$141,"-")</f>
        <v>15992.392365254371</v>
      </c>
      <c r="H177" s="86">
        <f>IFERROR(DTE_demand_forecast!H68*Settings!$K$141,"-")</f>
        <v>15992.392365254371</v>
      </c>
      <c r="I177" s="86">
        <f>IFERROR(DTE_demand_forecast!I68*Settings!$K$141,"-")</f>
        <v>15992.392365254371</v>
      </c>
      <c r="J177" s="86">
        <f>IFERROR(DTE_demand_forecast!J68*Settings!$K$141,"-")</f>
        <v>15992.392365254371</v>
      </c>
      <c r="K177" s="86">
        <f>IFERROR(DTE_demand_forecast!K68*Settings!$K$141,"-")</f>
        <v>15992.392365254371</v>
      </c>
      <c r="L177" s="86">
        <f>IFERROR(DTE_demand_forecast!L68*Settings!$K$141,"-")</f>
        <v>15992.392365254371</v>
      </c>
      <c r="M177" s="86">
        <f>IFERROR(DTE_demand_forecast!M68*Settings!$K$141,"-")</f>
        <v>15992.392365254371</v>
      </c>
      <c r="N177" s="86">
        <f>IFERROR(DTE_demand_forecast!N68*Settings!$K$141,"-")</f>
        <v>15992.392365254371</v>
      </c>
      <c r="O177" s="86">
        <f>IFERROR(DTE_demand_forecast!O68*Settings!$K$141,"-")</f>
        <v>15992.392365254371</v>
      </c>
      <c r="P177" s="86">
        <f>IFERROR(DTE_demand_forecast!P68*Settings!$K$141,"-")</f>
        <v>15992.392365254371</v>
      </c>
      <c r="Q177" s="86">
        <f>IFERROR(DTE_demand_forecast!Q68*Settings!$K$141,"-")</f>
        <v>15992.392365254371</v>
      </c>
      <c r="R177" s="86">
        <f>IFERROR(DTE_demand_forecast!R68*Settings!$K$141,"-")</f>
        <v>15992.392365254371</v>
      </c>
      <c r="S177" s="86">
        <f>IFERROR(DTE_demand_forecast!S68*Settings!$K$141,"-")</f>
        <v>15992.392365254371</v>
      </c>
      <c r="T177" s="86">
        <f>IFERROR(DTE_demand_forecast!T68*Settings!$K$141,"-")</f>
        <v>15992.392365254371</v>
      </c>
      <c r="U177" s="86">
        <f>IFERROR(DTE_demand_forecast!U68*Settings!$K$141,"-")</f>
        <v>15992.392365254371</v>
      </c>
      <c r="V177" s="86">
        <f>IFERROR(DTE_demand_forecast!V68*Settings!$K$141,"-")</f>
        <v>15992.392365254371</v>
      </c>
    </row>
    <row r="178" spans="1:22" x14ac:dyDescent="0.3">
      <c r="A178" s="277"/>
      <c r="B178" s="36" t="s">
        <v>61</v>
      </c>
      <c r="C178" s="86">
        <f ca="1">IFERROR(DTE_demand_forecast!C69*Settings!$K$141,"-")</f>
        <v>709723.53227747534</v>
      </c>
      <c r="D178" s="86">
        <f ca="1">IFERROR(DTE_demand_forecast!D69*Settings!$K$141,"-")</f>
        <v>1412710.8170805722</v>
      </c>
      <c r="E178" s="86">
        <f ca="1">IFERROR(DTE_demand_forecast!E69*Settings!$K$141,"-")</f>
        <v>1110496.3583553354</v>
      </c>
      <c r="F178" s="86">
        <f ca="1">IFERROR(DTE_demand_forecast!F69*Settings!$K$141,"-")</f>
        <v>796851.72082346166</v>
      </c>
      <c r="G178" s="86">
        <f ca="1">IFERROR(DTE_demand_forecast!G69*Settings!$K$141,"-")</f>
        <v>470533.75359227858</v>
      </c>
      <c r="H178" s="86">
        <f ca="1">IFERROR(DTE_demand_forecast!H69*Settings!$K$141,"-")</f>
        <v>1210957.9074432221</v>
      </c>
      <c r="I178" s="86">
        <f ca="1">IFERROR(DTE_demand_forecast!I69*Settings!$K$141,"-")</f>
        <v>880218.01596447546</v>
      </c>
      <c r="J178" s="86">
        <f ca="1">IFERROR(DTE_demand_forecast!J69*Settings!$K$141,"-")</f>
        <v>536160.91561029339</v>
      </c>
      <c r="K178" s="86">
        <f ca="1">IFERROR(DTE_demand_forecast!K69*Settings!$K$141,"-")</f>
        <v>178386.21398224961</v>
      </c>
      <c r="L178" s="86">
        <f ca="1">IFERROR(DTE_demand_forecast!L69*Settings!$K$141,"-")</f>
        <v>-193517.17013046841</v>
      </c>
      <c r="M178" s="86">
        <f ca="1">IFERROR(DTE_demand_forecast!M69*Settings!$K$141,"-")</f>
        <v>-217226.01086765411</v>
      </c>
      <c r="N178" s="86">
        <f ca="1">IFERROR(DTE_demand_forecast!N69*Settings!$K$141,"-")</f>
        <v>-241409.02841958342</v>
      </c>
      <c r="O178" s="86">
        <f ca="1">IFERROR(DTE_demand_forecast!O69*Settings!$K$141,"-")</f>
        <v>-266075.70632255176</v>
      </c>
      <c r="P178" s="86">
        <f ca="1">IFERROR(DTE_demand_forecast!P69*Settings!$K$141,"-")</f>
        <v>-291235.71778357908</v>
      </c>
      <c r="Q178" s="86">
        <f ca="1">IFERROR(DTE_demand_forecast!Q69*Settings!$K$141,"-")</f>
        <v>-316898.92947382724</v>
      </c>
      <c r="R178" s="86">
        <f ca="1">IFERROR(DTE_demand_forecast!R69*Settings!$K$141,"-")</f>
        <v>-343075.40539787983</v>
      </c>
      <c r="S178" s="86">
        <f ca="1">IFERROR(DTE_demand_forecast!S69*Settings!$K$141,"-")</f>
        <v>-369775.41084041406</v>
      </c>
      <c r="T178" s="86">
        <f ca="1">IFERROR(DTE_demand_forecast!T69*Settings!$K$141,"-")</f>
        <v>-397009.41639179882</v>
      </c>
      <c r="U178" s="86">
        <f ca="1">IFERROR(DTE_demand_forecast!U69*Settings!$K$141,"-")</f>
        <v>-424788.10205421102</v>
      </c>
      <c r="V178" s="86">
        <f ca="1">IFERROR(DTE_demand_forecast!V69*Settings!$K$141,"-")</f>
        <v>-453122.36142987164</v>
      </c>
    </row>
    <row r="179" spans="1:22" x14ac:dyDescent="0.3">
      <c r="A179" s="277"/>
      <c r="B179" s="37" t="s">
        <v>100</v>
      </c>
      <c r="C179" s="150">
        <f t="shared" ref="C179:V179" ca="1" si="9">SUM(C171:C178)</f>
        <v>19092528.842534624</v>
      </c>
      <c r="D179" s="150">
        <f t="shared" ca="1" si="9"/>
        <v>17277827.426569514</v>
      </c>
      <c r="E179" s="150">
        <f t="shared" ca="1" si="9"/>
        <v>15299420.331864772</v>
      </c>
      <c r="F179" s="150">
        <f t="shared" ca="1" si="9"/>
        <v>13265448.392364522</v>
      </c>
      <c r="G179" s="150">
        <f t="shared" ca="1" si="9"/>
        <v>13869116.501878176</v>
      </c>
      <c r="H179" s="150">
        <f t="shared" ca="1" si="9"/>
        <v>14084187.774117418</v>
      </c>
      <c r="I179" s="150">
        <f t="shared" ca="1" si="9"/>
        <v>13286230.829630509</v>
      </c>
      <c r="J179" s="150">
        <f t="shared" ca="1" si="9"/>
        <v>13632286.143317398</v>
      </c>
      <c r="K179" s="150">
        <f t="shared" ca="1" si="9"/>
        <v>13341958.887640871</v>
      </c>
      <c r="L179" s="150">
        <f t="shared" ca="1" si="9"/>
        <v>13038102.942329209</v>
      </c>
      <c r="M179" s="150">
        <f t="shared" ca="1" si="9"/>
        <v>17664701.754239857</v>
      </c>
      <c r="N179" s="150">
        <f t="shared" ca="1" si="9"/>
        <v>17843041.952772181</v>
      </c>
      <c r="O179" s="150">
        <f t="shared" ca="1" si="9"/>
        <v>18024948.955275156</v>
      </c>
      <c r="P179" s="150">
        <f t="shared" ca="1" si="9"/>
        <v>18210494.097828187</v>
      </c>
      <c r="Q179" s="150">
        <f t="shared" ca="1" si="9"/>
        <v>18399750.143232279</v>
      </c>
      <c r="R179" s="150">
        <f t="shared" ca="1" si="9"/>
        <v>18592791.309544448</v>
      </c>
      <c r="S179" s="150">
        <f t="shared" ca="1" si="9"/>
        <v>18789693.299182869</v>
      </c>
      <c r="T179" s="150">
        <f t="shared" ca="1" si="9"/>
        <v>18990533.32861406</v>
      </c>
      <c r="U179" s="150">
        <f t="shared" ca="1" si="9"/>
        <v>19195390.158633865</v>
      </c>
      <c r="V179" s="150">
        <f t="shared" ca="1" si="9"/>
        <v>19404344.125254069</v>
      </c>
    </row>
    <row r="180" spans="1:22" x14ac:dyDescent="0.3">
      <c r="A180" s="277"/>
      <c r="B180" s="151"/>
      <c r="C180" s="152"/>
      <c r="D180" s="152"/>
      <c r="E180" s="152"/>
      <c r="F180" s="152"/>
      <c r="G180" s="152"/>
      <c r="H180" s="152"/>
      <c r="I180" s="152"/>
      <c r="J180" s="152"/>
      <c r="K180" s="152"/>
      <c r="L180" s="152"/>
      <c r="M180" s="152"/>
      <c r="N180" s="152"/>
      <c r="O180" s="152"/>
      <c r="P180" s="152"/>
      <c r="Q180" s="152"/>
      <c r="R180" s="152"/>
      <c r="S180" s="152"/>
      <c r="T180" s="152"/>
      <c r="U180" s="152"/>
      <c r="V180" s="152"/>
    </row>
    <row r="181" spans="1:22" x14ac:dyDescent="0.3">
      <c r="A181" s="277"/>
      <c r="B181" s="151"/>
      <c r="C181" s="152"/>
      <c r="D181" s="152"/>
      <c r="E181" s="152"/>
      <c r="F181" s="152"/>
      <c r="G181" s="152"/>
      <c r="H181" s="152"/>
      <c r="I181" s="152"/>
      <c r="J181" s="152"/>
      <c r="K181" s="152"/>
      <c r="L181" s="152"/>
      <c r="M181" s="152"/>
      <c r="N181" s="152"/>
      <c r="O181" s="152"/>
      <c r="P181" s="152"/>
      <c r="Q181" s="152"/>
      <c r="R181" s="152"/>
      <c r="S181" s="152"/>
      <c r="T181" s="152"/>
      <c r="U181" s="152"/>
      <c r="V181" s="152"/>
    </row>
    <row r="182" spans="1:22" x14ac:dyDescent="0.3">
      <c r="A182" s="277"/>
      <c r="B182" s="151"/>
      <c r="C182" s="152"/>
      <c r="D182" s="152"/>
      <c r="E182" s="152"/>
      <c r="F182" s="152"/>
      <c r="G182" s="152"/>
      <c r="H182" s="152"/>
      <c r="I182" s="152"/>
      <c r="J182" s="152"/>
      <c r="K182" s="152"/>
      <c r="L182" s="152"/>
      <c r="M182" s="152"/>
      <c r="N182" s="152"/>
      <c r="O182" s="152"/>
      <c r="P182" s="152"/>
      <c r="Q182" s="152"/>
      <c r="R182" s="152"/>
      <c r="S182" s="152"/>
      <c r="T182" s="152"/>
      <c r="U182" s="152"/>
      <c r="V182" s="152"/>
    </row>
    <row r="183" spans="1:22" x14ac:dyDescent="0.3">
      <c r="A183" s="277"/>
      <c r="B183" s="151"/>
      <c r="C183" s="152"/>
      <c r="D183" s="152"/>
      <c r="E183" s="152"/>
      <c r="F183" s="152"/>
      <c r="G183" s="152"/>
      <c r="H183" s="152"/>
      <c r="I183" s="152"/>
      <c r="J183" s="152"/>
      <c r="K183" s="152"/>
      <c r="L183" s="152"/>
      <c r="M183" s="152"/>
      <c r="N183" s="152"/>
      <c r="O183" s="152"/>
      <c r="P183" s="152"/>
      <c r="Q183" s="152"/>
      <c r="R183" s="152"/>
      <c r="S183" s="152"/>
      <c r="T183" s="152"/>
      <c r="U183" s="152"/>
      <c r="V183" s="152"/>
    </row>
    <row r="184" spans="1:22" x14ac:dyDescent="0.3">
      <c r="A184" s="277"/>
      <c r="B184" s="151"/>
      <c r="C184" s="152"/>
      <c r="D184" s="152"/>
      <c r="E184" s="152"/>
      <c r="F184" s="152"/>
      <c r="G184" s="152"/>
      <c r="H184" s="152"/>
      <c r="I184" s="152"/>
      <c r="J184" s="152"/>
      <c r="K184" s="152"/>
      <c r="L184" s="152"/>
      <c r="M184" s="152"/>
      <c r="N184" s="152"/>
      <c r="O184" s="152"/>
      <c r="P184" s="152"/>
      <c r="Q184" s="152"/>
      <c r="R184" s="152"/>
      <c r="S184" s="152"/>
      <c r="T184" s="152"/>
      <c r="U184" s="152"/>
      <c r="V184" s="152"/>
    </row>
    <row r="185" spans="1:22" x14ac:dyDescent="0.3">
      <c r="A185" s="277"/>
    </row>
    <row r="186" spans="1:22" x14ac:dyDescent="0.3">
      <c r="A186" s="277"/>
    </row>
    <row r="187" spans="1:22" x14ac:dyDescent="0.3">
      <c r="A187" s="277"/>
      <c r="B187" s="38" t="s">
        <v>221</v>
      </c>
      <c r="L187" s="23"/>
      <c r="M187" s="23"/>
    </row>
    <row r="188" spans="1:22" x14ac:dyDescent="0.3">
      <c r="A188" s="277"/>
      <c r="B188" s="83" t="s">
        <v>98</v>
      </c>
      <c r="C188" s="83">
        <v>2021</v>
      </c>
      <c r="D188" s="84">
        <v>2022</v>
      </c>
      <c r="E188" s="83">
        <v>2023</v>
      </c>
      <c r="F188" s="84">
        <v>2024</v>
      </c>
      <c r="G188" s="83">
        <v>2025</v>
      </c>
      <c r="H188" s="84">
        <v>2026</v>
      </c>
      <c r="I188" s="83">
        <v>2027</v>
      </c>
      <c r="J188" s="84">
        <v>2028</v>
      </c>
      <c r="K188" s="83">
        <v>2029</v>
      </c>
      <c r="L188" s="84">
        <v>2030</v>
      </c>
      <c r="M188" s="83">
        <v>2031</v>
      </c>
      <c r="N188" s="84">
        <v>2032</v>
      </c>
      <c r="O188" s="83">
        <v>2033</v>
      </c>
      <c r="P188" s="84">
        <v>2034</v>
      </c>
      <c r="Q188" s="83">
        <v>2035</v>
      </c>
      <c r="R188" s="84">
        <v>2036</v>
      </c>
      <c r="S188" s="83">
        <v>2037</v>
      </c>
      <c r="T188" s="84">
        <v>2038</v>
      </c>
      <c r="U188" s="83">
        <v>2039</v>
      </c>
      <c r="V188" s="84">
        <v>2040</v>
      </c>
    </row>
    <row r="189" spans="1:22" x14ac:dyDescent="0.3">
      <c r="A189" s="277"/>
      <c r="B189" s="36" t="s">
        <v>59</v>
      </c>
      <c r="C189" s="86">
        <f ca="1">IFERROR(DTE_demand_forecast!C141*Settings!$K$141,"-")</f>
        <v>7138376.6169467056</v>
      </c>
      <c r="D189" s="86">
        <f ca="1">IFERROR(DTE_demand_forecast!D141*Settings!$K$141,"-")</f>
        <v>6541770.5436822809</v>
      </c>
      <c r="E189" s="86">
        <f ca="1">IFERROR(DTE_demand_forecast!E141*Settings!$K$141,"-")</f>
        <v>5910831.632370213</v>
      </c>
      <c r="F189" s="86">
        <f ca="1">IFERROR(DTE_demand_forecast!F141*Settings!$K$141,"-")</f>
        <v>5282885.3681791537</v>
      </c>
      <c r="G189" s="86">
        <f ca="1">IFERROR(DTE_demand_forecast!G141*Settings!$K$141,"-")</f>
        <v>4616628.931607048</v>
      </c>
      <c r="H189" s="86">
        <f ca="1">IFERROR(DTE_demand_forecast!H141*Settings!$K$141,"-")</f>
        <v>3924691.3378434349</v>
      </c>
      <c r="I189" s="86">
        <f ca="1">IFERROR(DTE_demand_forecast!I141*Settings!$K$141,"-")</f>
        <v>3206311.8431752836</v>
      </c>
      <c r="J189" s="86">
        <f ca="1">IFERROR(DTE_demand_forecast!J141*Settings!$K$141,"-")</f>
        <v>2460709.5466039204</v>
      </c>
      <c r="K189" s="86">
        <f ca="1">IFERROR(DTE_demand_forecast!K141*Settings!$K$141,"-")</f>
        <v>1687082.8878510802</v>
      </c>
      <c r="L189" s="86">
        <f ca="1">IFERROR(DTE_demand_forecast!L141*Settings!$K$141,"-")</f>
        <v>884609.13334813365</v>
      </c>
      <c r="M189" s="86">
        <f ca="1">IFERROR(DTE_demand_forecast!M141*Settings!$K$141,"-")</f>
        <v>5290891.1006091768</v>
      </c>
      <c r="N189" s="86">
        <f ca="1">IFERROR(DTE_demand_forecast!N141*Settings!$K$141,"-")</f>
        <v>5244508.1175989071</v>
      </c>
      <c r="O189" s="86">
        <f ca="1">IFERROR(DTE_demand_forecast!O141*Settings!$K$141,"-")</f>
        <v>5197197.4749284303</v>
      </c>
      <c r="P189" s="86">
        <f ca="1">IFERROR(DTE_demand_forecast!P141*Settings!$K$141,"-")</f>
        <v>5148940.619404546</v>
      </c>
      <c r="Q189" s="86">
        <f ca="1">IFERROR(DTE_demand_forecast!Q141*Settings!$K$141,"-")</f>
        <v>5099718.6267701825</v>
      </c>
      <c r="R189" s="86">
        <f ca="1">IFERROR(DTE_demand_forecast!R141*Settings!$K$141,"-")</f>
        <v>5049512.1942831334</v>
      </c>
      <c r="S189" s="86">
        <f ca="1">IFERROR(DTE_demand_forecast!S141*Settings!$K$141,"-")</f>
        <v>4998301.6331463419</v>
      </c>
      <c r="T189" s="86">
        <f ca="1">IFERROR(DTE_demand_forecast!T141*Settings!$K$141,"-")</f>
        <v>4946066.8607868142</v>
      </c>
      <c r="U189" s="86">
        <f ca="1">IFERROR(DTE_demand_forecast!U141*Settings!$K$141,"-")</f>
        <v>4892787.3929800969</v>
      </c>
      <c r="V189" s="86">
        <f ca="1">IFERROR(DTE_demand_forecast!V141*Settings!$K$141,"-")</f>
        <v>4838442.3358172458</v>
      </c>
    </row>
    <row r="190" spans="1:22" x14ac:dyDescent="0.3">
      <c r="A190" s="277"/>
      <c r="B190" s="36" t="s">
        <v>57</v>
      </c>
      <c r="C190" s="86">
        <f ca="1">IFERROR(DTE_demand_forecast!C142*Settings!$K$141,"-")</f>
        <v>11728643.015683316</v>
      </c>
      <c r="D190" s="86">
        <f ca="1">IFERROR(DTE_demand_forecast!D142*Settings!$K$141,"-")</f>
        <v>10454783.893926645</v>
      </c>
      <c r="E190" s="86">
        <f ca="1">IFERROR(DTE_demand_forecast!E142*Settings!$K$141,"-")</f>
        <v>9897056.6316769011</v>
      </c>
      <c r="F190" s="86">
        <f ca="1">IFERROR(DTE_demand_forecast!F142*Settings!$K$141,"-")</f>
        <v>9827898.1477890983</v>
      </c>
      <c r="G190" s="86">
        <f ca="1">IFERROR(DTE_demand_forecast!G142*Settings!$K$141,"-")</f>
        <v>12207440.137206065</v>
      </c>
      <c r="H190" s="86">
        <f ca="1">IFERROR(DTE_demand_forecast!H142*Settings!$K$141,"-")</f>
        <v>13187146.190840807</v>
      </c>
      <c r="I190" s="86">
        <f ca="1">IFERROR(DTE_demand_forecast!I142*Settings!$K$141,"-")</f>
        <v>14282540.26082007</v>
      </c>
      <c r="J190" s="86">
        <f ca="1">IFERROR(DTE_demand_forecast!J142*Settings!$K$141,"-")</f>
        <v>16594516.049525097</v>
      </c>
      <c r="K190" s="86">
        <f ca="1">IFERROR(DTE_demand_forecast!K142*Settings!$K$141,"-")</f>
        <v>18344824.167434968</v>
      </c>
      <c r="L190" s="86">
        <f ca="1">IFERROR(DTE_demand_forecast!L142*Settings!$K$141,"-")</f>
        <v>20158520.722030681</v>
      </c>
      <c r="M190" s="86">
        <f ca="1">IFERROR(DTE_demand_forecast!M142*Settings!$K$141,"-")</f>
        <v>20560995.217008524</v>
      </c>
      <c r="N190" s="86">
        <f ca="1">IFERROR(DTE_demand_forecast!N142*Settings!$K$141,"-")</f>
        <v>20971519.20188592</v>
      </c>
      <c r="O190" s="86">
        <f ca="1">IFERROR(DTE_demand_forecast!O142*Settings!$K$141,"-")</f>
        <v>21390253.666460868</v>
      </c>
      <c r="P190" s="86">
        <f ca="1">IFERROR(DTE_demand_forecast!P142*Settings!$K$141,"-")</f>
        <v>21817362.820327312</v>
      </c>
      <c r="Q190" s="86">
        <f ca="1">IFERROR(DTE_demand_forecast!Q142*Settings!$K$141,"-")</f>
        <v>22253014.157271091</v>
      </c>
      <c r="R190" s="86">
        <f ca="1">IFERROR(DTE_demand_forecast!R142*Settings!$K$141,"-")</f>
        <v>22697378.520953733</v>
      </c>
      <c r="S190" s="86">
        <f ca="1">IFERROR(DTE_demand_forecast!S142*Settings!$K$141,"-")</f>
        <v>23150630.17191004</v>
      </c>
      <c r="T190" s="86">
        <f ca="1">IFERROR(DTE_demand_forecast!T142*Settings!$K$141,"-")</f>
        <v>23612946.855885472</v>
      </c>
      <c r="U190" s="86">
        <f ca="1">IFERROR(DTE_demand_forecast!U142*Settings!$K$141,"-")</f>
        <v>24084509.873540405</v>
      </c>
      <c r="V190" s="86">
        <f ca="1">IFERROR(DTE_demand_forecast!V142*Settings!$K$141,"-")</f>
        <v>24565504.151548441</v>
      </c>
    </row>
    <row r="191" spans="1:22" x14ac:dyDescent="0.3">
      <c r="A191" s="277"/>
      <c r="B191" s="36" t="s">
        <v>56</v>
      </c>
      <c r="C191" s="86">
        <f ca="1">IFERROR(DTE_demand_forecast!C143*Settings!$K$141,"-")</f>
        <v>163849.01861830326</v>
      </c>
      <c r="D191" s="86">
        <f ca="1">IFERROR(DTE_demand_forecast!D143*Settings!$K$141,"-")</f>
        <v>159164.38317983097</v>
      </c>
      <c r="E191" s="86">
        <f ca="1">IFERROR(DTE_demand_forecast!E143*Settings!$K$141,"-")</f>
        <v>178896.11963840612</v>
      </c>
      <c r="F191" s="86">
        <f ca="1">IFERROR(DTE_demand_forecast!F143*Settings!$K$141,"-")</f>
        <v>175537.80862359927</v>
      </c>
      <c r="G191" s="86">
        <f ca="1">IFERROR(DTE_demand_forecast!G143*Settings!$K$141,"-")</f>
        <v>172011.5820580521</v>
      </c>
      <c r="H191" s="86">
        <f ca="1">IFERROR(DTE_demand_forecast!H143*Settings!$K$141,"-")</f>
        <v>168312.06664414087</v>
      </c>
      <c r="I191" s="86">
        <f ca="1">IFERROR(DTE_demand_forecast!I143*Settings!$K$141,"-")</f>
        <v>164433.7413185573</v>
      </c>
      <c r="J191" s="86">
        <f ca="1">IFERROR(DTE_demand_forecast!J143*Settings!$K$141,"-")</f>
        <v>160370.93349099997</v>
      </c>
      <c r="K191" s="86">
        <f ca="1">IFERROR(DTE_demand_forecast!K143*Settings!$K$141,"-")</f>
        <v>156117.81519152026</v>
      </c>
      <c r="L191" s="86">
        <f ca="1">IFERROR(DTE_demand_forecast!L143*Settings!$K$141,"-")</f>
        <v>151668.39912437223</v>
      </c>
      <c r="M191" s="86">
        <f ca="1">IFERROR(DTE_demand_forecast!M143*Settings!$K$141,"-")</f>
        <v>152803.00022149499</v>
      </c>
      <c r="N191" s="86">
        <f ca="1">IFERROR(DTE_demand_forecast!N143*Settings!$K$141,"-")</f>
        <v>153960.29334056019</v>
      </c>
      <c r="O191" s="86">
        <f ca="1">IFERROR(DTE_demand_forecast!O143*Settings!$K$141,"-")</f>
        <v>155140.73232200666</v>
      </c>
      <c r="P191" s="86">
        <f ca="1">IFERROR(DTE_demand_forecast!P143*Settings!$K$141,"-")</f>
        <v>156344.78008308212</v>
      </c>
      <c r="Q191" s="86">
        <f ca="1">IFERROR(DTE_demand_forecast!Q143*Settings!$K$141,"-")</f>
        <v>157572.90879937905</v>
      </c>
      <c r="R191" s="86">
        <f ca="1">IFERROR(DTE_demand_forecast!R143*Settings!$K$141,"-")</f>
        <v>158825.60009000191</v>
      </c>
      <c r="S191" s="86">
        <f ca="1">IFERROR(DTE_demand_forecast!S143*Settings!$K$141,"-")</f>
        <v>160103.34520643728</v>
      </c>
      <c r="T191" s="86">
        <f ca="1">IFERROR(DTE_demand_forecast!T143*Settings!$K$141,"-")</f>
        <v>161406.64522520133</v>
      </c>
      <c r="U191" s="86">
        <f ca="1">IFERROR(DTE_demand_forecast!U143*Settings!$K$141,"-")</f>
        <v>162736.01124434065</v>
      </c>
      <c r="V191" s="86">
        <f ca="1">IFERROR(DTE_demand_forecast!V143*Settings!$K$141,"-")</f>
        <v>164091.96458386275</v>
      </c>
    </row>
    <row r="192" spans="1:22" x14ac:dyDescent="0.3">
      <c r="A192" s="277"/>
      <c r="B192" s="36" t="s">
        <v>96</v>
      </c>
      <c r="C192" s="86">
        <f ca="1">IFERROR(DTE_demand_forecast!C144*Settings!$K$141,"-")</f>
        <v>0</v>
      </c>
      <c r="D192" s="86">
        <f ca="1">IFERROR(DTE_demand_forecast!D144*Settings!$K$141,"-")</f>
        <v>0</v>
      </c>
      <c r="E192" s="86">
        <f ca="1">IFERROR(DTE_demand_forecast!E144*Settings!$K$141,"-")</f>
        <v>0</v>
      </c>
      <c r="F192" s="86">
        <f ca="1">IFERROR(DTE_demand_forecast!F144*Settings!$K$141,"-")</f>
        <v>0</v>
      </c>
      <c r="G192" s="86">
        <f ca="1">IFERROR(DTE_demand_forecast!G144*Settings!$K$141,"-")</f>
        <v>0</v>
      </c>
      <c r="H192" s="86">
        <f ca="1">IFERROR(DTE_demand_forecast!H144*Settings!$K$141,"-")</f>
        <v>0</v>
      </c>
      <c r="I192" s="86">
        <f ca="1">IFERROR(DTE_demand_forecast!I144*Settings!$K$141,"-")</f>
        <v>0</v>
      </c>
      <c r="J192" s="86">
        <f ca="1">IFERROR(DTE_demand_forecast!J144*Settings!$K$141,"-")</f>
        <v>0</v>
      </c>
      <c r="K192" s="86">
        <f ca="1">IFERROR(DTE_demand_forecast!K144*Settings!$K$141,"-")</f>
        <v>0</v>
      </c>
      <c r="L192" s="86">
        <f ca="1">IFERROR(DTE_demand_forecast!L144*Settings!$K$141,"-")</f>
        <v>0</v>
      </c>
      <c r="M192" s="86">
        <f ca="1">IFERROR(DTE_demand_forecast!M144*Settings!$K$141,"-")</f>
        <v>0</v>
      </c>
      <c r="N192" s="86">
        <f ca="1">IFERROR(DTE_demand_forecast!N144*Settings!$K$141,"-")</f>
        <v>0</v>
      </c>
      <c r="O192" s="86">
        <f ca="1">IFERROR(DTE_demand_forecast!O144*Settings!$K$141,"-")</f>
        <v>0</v>
      </c>
      <c r="P192" s="86">
        <f ca="1">IFERROR(DTE_demand_forecast!P144*Settings!$K$141,"-")</f>
        <v>0</v>
      </c>
      <c r="Q192" s="86">
        <f ca="1">IFERROR(DTE_demand_forecast!Q144*Settings!$K$141,"-")</f>
        <v>0</v>
      </c>
      <c r="R192" s="86">
        <f ca="1">IFERROR(DTE_demand_forecast!R144*Settings!$K$141,"-")</f>
        <v>0</v>
      </c>
      <c r="S192" s="86">
        <f ca="1">IFERROR(DTE_demand_forecast!S144*Settings!$K$141,"-")</f>
        <v>0</v>
      </c>
      <c r="T192" s="86">
        <f ca="1">IFERROR(DTE_demand_forecast!T144*Settings!$K$141,"-")</f>
        <v>0</v>
      </c>
      <c r="U192" s="86">
        <f ca="1">IFERROR(DTE_demand_forecast!U144*Settings!$K$141,"-")</f>
        <v>0</v>
      </c>
      <c r="V192" s="86">
        <f ca="1">IFERROR(DTE_demand_forecast!V144*Settings!$K$141,"-")</f>
        <v>0</v>
      </c>
    </row>
    <row r="193" spans="1:22" x14ac:dyDescent="0.3">
      <c r="A193" s="277"/>
      <c r="B193" s="36" t="s">
        <v>60</v>
      </c>
      <c r="C193" s="86">
        <f ca="1">IFERROR(DTE_demand_forecast!C145*Settings!$K$141,"-")</f>
        <v>0</v>
      </c>
      <c r="D193" s="86">
        <f ca="1">IFERROR(DTE_demand_forecast!D145*Settings!$K$141,"-")</f>
        <v>0</v>
      </c>
      <c r="E193" s="86">
        <f ca="1">IFERROR(DTE_demand_forecast!E145*Settings!$K$141,"-")</f>
        <v>0</v>
      </c>
      <c r="F193" s="86">
        <f ca="1">IFERROR(DTE_demand_forecast!F145*Settings!$K$141,"-")</f>
        <v>0</v>
      </c>
      <c r="G193" s="86">
        <f ca="1">IFERROR(DTE_demand_forecast!G145*Settings!$K$141,"-")</f>
        <v>0</v>
      </c>
      <c r="H193" s="86">
        <f ca="1">IFERROR(DTE_demand_forecast!H145*Settings!$K$141,"-")</f>
        <v>0</v>
      </c>
      <c r="I193" s="86">
        <f ca="1">IFERROR(DTE_demand_forecast!I145*Settings!$K$141,"-")</f>
        <v>0</v>
      </c>
      <c r="J193" s="86">
        <f ca="1">IFERROR(DTE_demand_forecast!J145*Settings!$K$141,"-")</f>
        <v>0</v>
      </c>
      <c r="K193" s="86">
        <f ca="1">IFERROR(DTE_demand_forecast!K145*Settings!$K$141,"-")</f>
        <v>0</v>
      </c>
      <c r="L193" s="86">
        <f ca="1">IFERROR(DTE_demand_forecast!L145*Settings!$K$141,"-")</f>
        <v>0</v>
      </c>
      <c r="M193" s="86">
        <f ca="1">IFERROR(DTE_demand_forecast!M145*Settings!$K$141,"-")</f>
        <v>0</v>
      </c>
      <c r="N193" s="86">
        <f ca="1">IFERROR(DTE_demand_forecast!N145*Settings!$K$141,"-")</f>
        <v>0</v>
      </c>
      <c r="O193" s="86">
        <f ca="1">IFERROR(DTE_demand_forecast!O145*Settings!$K$141,"-")</f>
        <v>0</v>
      </c>
      <c r="P193" s="86">
        <f ca="1">IFERROR(DTE_demand_forecast!P145*Settings!$K$141,"-")</f>
        <v>0</v>
      </c>
      <c r="Q193" s="86">
        <f ca="1">IFERROR(DTE_demand_forecast!Q145*Settings!$K$141,"-")</f>
        <v>0</v>
      </c>
      <c r="R193" s="86">
        <f ca="1">IFERROR(DTE_demand_forecast!R145*Settings!$K$141,"-")</f>
        <v>0</v>
      </c>
      <c r="S193" s="86">
        <f ca="1">IFERROR(DTE_demand_forecast!S145*Settings!$K$141,"-")</f>
        <v>0</v>
      </c>
      <c r="T193" s="86">
        <f ca="1">IFERROR(DTE_demand_forecast!T145*Settings!$K$141,"-")</f>
        <v>0</v>
      </c>
      <c r="U193" s="86">
        <f ca="1">IFERROR(DTE_demand_forecast!U145*Settings!$K$141,"-")</f>
        <v>0</v>
      </c>
      <c r="V193" s="86">
        <f ca="1">IFERROR(DTE_demand_forecast!V145*Settings!$K$141,"-")</f>
        <v>0</v>
      </c>
    </row>
    <row r="194" spans="1:22" x14ac:dyDescent="0.3">
      <c r="A194" s="277"/>
      <c r="B194" s="36" t="s">
        <v>97</v>
      </c>
      <c r="C194" s="86">
        <f ca="1">IFERROR(DTE_demand_forecast!C146*Settings!$K$141,"-")</f>
        <v>0</v>
      </c>
      <c r="D194" s="86">
        <f ca="1">IFERROR(DTE_demand_forecast!D146*Settings!$K$141,"-")</f>
        <v>0</v>
      </c>
      <c r="E194" s="86">
        <f ca="1">IFERROR(DTE_demand_forecast!E146*Settings!$K$141,"-")</f>
        <v>0</v>
      </c>
      <c r="F194" s="86">
        <f ca="1">IFERROR(DTE_demand_forecast!F146*Settings!$K$141,"-")</f>
        <v>0</v>
      </c>
      <c r="G194" s="86">
        <f ca="1">IFERROR(DTE_demand_forecast!G146*Settings!$K$141,"-")</f>
        <v>0</v>
      </c>
      <c r="H194" s="86">
        <f ca="1">IFERROR(DTE_demand_forecast!H146*Settings!$K$141,"-")</f>
        <v>0</v>
      </c>
      <c r="I194" s="86">
        <f ca="1">IFERROR(DTE_demand_forecast!I146*Settings!$K$141,"-")</f>
        <v>0</v>
      </c>
      <c r="J194" s="86">
        <f ca="1">IFERROR(DTE_demand_forecast!J146*Settings!$K$141,"-")</f>
        <v>0</v>
      </c>
      <c r="K194" s="86">
        <f ca="1">IFERROR(DTE_demand_forecast!K146*Settings!$K$141,"-")</f>
        <v>0</v>
      </c>
      <c r="L194" s="86">
        <f ca="1">IFERROR(DTE_demand_forecast!L146*Settings!$K$141,"-")</f>
        <v>0</v>
      </c>
      <c r="M194" s="86">
        <f ca="1">IFERROR(DTE_demand_forecast!M146*Settings!$K$141,"-")</f>
        <v>0</v>
      </c>
      <c r="N194" s="86">
        <f ca="1">IFERROR(DTE_demand_forecast!N146*Settings!$K$141,"-")</f>
        <v>0</v>
      </c>
      <c r="O194" s="86">
        <f ca="1">IFERROR(DTE_demand_forecast!O146*Settings!$K$141,"-")</f>
        <v>0</v>
      </c>
      <c r="P194" s="86">
        <f ca="1">IFERROR(DTE_demand_forecast!P146*Settings!$K$141,"-")</f>
        <v>0</v>
      </c>
      <c r="Q194" s="86">
        <f ca="1">IFERROR(DTE_demand_forecast!Q146*Settings!$K$141,"-")</f>
        <v>0</v>
      </c>
      <c r="R194" s="86">
        <f ca="1">IFERROR(DTE_demand_forecast!R146*Settings!$K$141,"-")</f>
        <v>0</v>
      </c>
      <c r="S194" s="86">
        <f ca="1">IFERROR(DTE_demand_forecast!S146*Settings!$K$141,"-")</f>
        <v>0</v>
      </c>
      <c r="T194" s="86">
        <f ca="1">IFERROR(DTE_demand_forecast!T146*Settings!$K$141,"-")</f>
        <v>0</v>
      </c>
      <c r="U194" s="86">
        <f ca="1">IFERROR(DTE_demand_forecast!U146*Settings!$K$141,"-")</f>
        <v>0</v>
      </c>
      <c r="V194" s="86">
        <f ca="1">IFERROR(DTE_demand_forecast!V146*Settings!$K$141,"-")</f>
        <v>0</v>
      </c>
    </row>
    <row r="195" spans="1:22" x14ac:dyDescent="0.3">
      <c r="A195" s="277"/>
      <c r="B195" s="36" t="s">
        <v>58</v>
      </c>
      <c r="C195" s="86">
        <f>IFERROR(DTE_demand_forecast!C147*Settings!$K$141,"-")</f>
        <v>16331.253700357376</v>
      </c>
      <c r="D195" s="86">
        <f>IFERROR(DTE_demand_forecast!D147*Settings!$K$141,"-")</f>
        <v>16766.095650550778</v>
      </c>
      <c r="E195" s="86">
        <f>IFERROR(DTE_demand_forecast!E147*Settings!$K$141,"-")</f>
        <v>16195.196659907169</v>
      </c>
      <c r="F195" s="86">
        <f>IFERROR(DTE_demand_forecast!F147*Settings!$K$141,"-")</f>
        <v>16385.382204523488</v>
      </c>
      <c r="G195" s="86">
        <f>IFERROR(DTE_demand_forecast!G147*Settings!$K$141,"-")</f>
        <v>15992.392365254371</v>
      </c>
      <c r="H195" s="86">
        <f>IFERROR(DTE_demand_forecast!H147*Settings!$K$141,"-")</f>
        <v>15992.392365254371</v>
      </c>
      <c r="I195" s="86">
        <f>IFERROR(DTE_demand_forecast!I147*Settings!$K$141,"-")</f>
        <v>15992.392365254371</v>
      </c>
      <c r="J195" s="86">
        <f>IFERROR(DTE_demand_forecast!J147*Settings!$K$141,"-")</f>
        <v>15992.392365254371</v>
      </c>
      <c r="K195" s="86">
        <f>IFERROR(DTE_demand_forecast!K147*Settings!$K$141,"-")</f>
        <v>15992.392365254371</v>
      </c>
      <c r="L195" s="86">
        <f>IFERROR(DTE_demand_forecast!L147*Settings!$K$141,"-")</f>
        <v>15992.392365254371</v>
      </c>
      <c r="M195" s="86">
        <f>IFERROR(DTE_demand_forecast!M147*Settings!$K$141,"-")</f>
        <v>15992.392365254371</v>
      </c>
      <c r="N195" s="86">
        <f>IFERROR(DTE_demand_forecast!N147*Settings!$K$141,"-")</f>
        <v>15992.392365254371</v>
      </c>
      <c r="O195" s="86">
        <f>IFERROR(DTE_demand_forecast!O147*Settings!$K$141,"-")</f>
        <v>15992.392365254371</v>
      </c>
      <c r="P195" s="86">
        <f>IFERROR(DTE_demand_forecast!P147*Settings!$K$141,"-")</f>
        <v>15992.392365254371</v>
      </c>
      <c r="Q195" s="86">
        <f>IFERROR(DTE_demand_forecast!Q147*Settings!$K$141,"-")</f>
        <v>15992.392365254371</v>
      </c>
      <c r="R195" s="86">
        <f>IFERROR(DTE_demand_forecast!R147*Settings!$K$141,"-")</f>
        <v>15992.392365254371</v>
      </c>
      <c r="S195" s="86">
        <f>IFERROR(DTE_demand_forecast!S147*Settings!$K$141,"-")</f>
        <v>15992.392365254371</v>
      </c>
      <c r="T195" s="86">
        <f>IFERROR(DTE_demand_forecast!T147*Settings!$K$141,"-")</f>
        <v>15992.392365254371</v>
      </c>
      <c r="U195" s="86">
        <f>IFERROR(DTE_demand_forecast!U147*Settings!$K$141,"-")</f>
        <v>15992.392365254371</v>
      </c>
      <c r="V195" s="86">
        <f>IFERROR(DTE_demand_forecast!V147*Settings!$K$141,"-")</f>
        <v>15992.392365254371</v>
      </c>
    </row>
    <row r="196" spans="1:22" x14ac:dyDescent="0.3">
      <c r="A196" s="277"/>
      <c r="B196" s="36" t="s">
        <v>61</v>
      </c>
      <c r="C196" s="86">
        <f ca="1">IFERROR(DTE_demand_forecast!C148*Settings!$K$141,"-")</f>
        <v>709723.53227747534</v>
      </c>
      <c r="D196" s="86">
        <f ca="1">IFERROR(DTE_demand_forecast!D148*Settings!$K$141,"-")</f>
        <v>1412710.8170805722</v>
      </c>
      <c r="E196" s="86">
        <f ca="1">IFERROR(DTE_demand_forecast!E148*Settings!$K$141,"-")</f>
        <v>1110496.3583553354</v>
      </c>
      <c r="F196" s="86">
        <f ca="1">IFERROR(DTE_demand_forecast!F148*Settings!$K$141,"-")</f>
        <v>796851.72082346166</v>
      </c>
      <c r="G196" s="86">
        <f ca="1">IFERROR(DTE_demand_forecast!G148*Settings!$K$141,"-")</f>
        <v>470533.75359227858</v>
      </c>
      <c r="H196" s="86">
        <f ca="1">IFERROR(DTE_demand_forecast!H148*Settings!$K$141,"-")</f>
        <v>1210957.9074432221</v>
      </c>
      <c r="I196" s="86">
        <f ca="1">IFERROR(DTE_demand_forecast!I148*Settings!$K$141,"-")</f>
        <v>880218.01596447546</v>
      </c>
      <c r="J196" s="86">
        <f ca="1">IFERROR(DTE_demand_forecast!J148*Settings!$K$141,"-")</f>
        <v>536160.91561029339</v>
      </c>
      <c r="K196" s="86">
        <f ca="1">IFERROR(DTE_demand_forecast!K148*Settings!$K$141,"-")</f>
        <v>178386.21398224961</v>
      </c>
      <c r="L196" s="86">
        <f ca="1">IFERROR(DTE_demand_forecast!L148*Settings!$K$141,"-")</f>
        <v>-193517.17013046841</v>
      </c>
      <c r="M196" s="86">
        <f ca="1">IFERROR(DTE_demand_forecast!M148*Settings!$K$141,"-")</f>
        <v>-217226.01086765411</v>
      </c>
      <c r="N196" s="86">
        <f ca="1">IFERROR(DTE_demand_forecast!N148*Settings!$K$141,"-")</f>
        <v>-241409.02841958342</v>
      </c>
      <c r="O196" s="86">
        <f ca="1">IFERROR(DTE_demand_forecast!O148*Settings!$K$141,"-")</f>
        <v>-266075.70632255176</v>
      </c>
      <c r="P196" s="86">
        <f ca="1">IFERROR(DTE_demand_forecast!P148*Settings!$K$141,"-")</f>
        <v>-291235.71778357908</v>
      </c>
      <c r="Q196" s="86">
        <f ca="1">IFERROR(DTE_demand_forecast!Q148*Settings!$K$141,"-")</f>
        <v>-316898.92947382724</v>
      </c>
      <c r="R196" s="86">
        <f ca="1">IFERROR(DTE_demand_forecast!R148*Settings!$K$141,"-")</f>
        <v>-343075.40539787983</v>
      </c>
      <c r="S196" s="86">
        <f ca="1">IFERROR(DTE_demand_forecast!S148*Settings!$K$141,"-")</f>
        <v>-369775.41084041406</v>
      </c>
      <c r="T196" s="86">
        <f ca="1">IFERROR(DTE_demand_forecast!T148*Settings!$K$141,"-")</f>
        <v>-397009.41639179882</v>
      </c>
      <c r="U196" s="86">
        <f ca="1">IFERROR(DTE_demand_forecast!U148*Settings!$K$141,"-")</f>
        <v>-424788.10205421102</v>
      </c>
      <c r="V196" s="86">
        <f ca="1">IFERROR(DTE_demand_forecast!V148*Settings!$K$141,"-")</f>
        <v>-453122.36142987164</v>
      </c>
    </row>
    <row r="197" spans="1:22" x14ac:dyDescent="0.3">
      <c r="A197" s="277"/>
      <c r="B197" s="36" t="s">
        <v>100</v>
      </c>
      <c r="C197" s="150">
        <f t="shared" ref="C197:V197" ca="1" si="10">SUM(C189:C196)</f>
        <v>19756923.437226158</v>
      </c>
      <c r="D197" s="150">
        <f t="shared" ca="1" si="10"/>
        <v>18585195.733519882</v>
      </c>
      <c r="E197" s="150">
        <f t="shared" ca="1" si="10"/>
        <v>17113475.938700762</v>
      </c>
      <c r="F197" s="150">
        <f t="shared" ca="1" si="10"/>
        <v>16099558.427619835</v>
      </c>
      <c r="G197" s="150">
        <f t="shared" ca="1" si="10"/>
        <v>17482606.796828698</v>
      </c>
      <c r="H197" s="150">
        <f t="shared" ca="1" si="10"/>
        <v>18507099.895136859</v>
      </c>
      <c r="I197" s="150">
        <f t="shared" ca="1" si="10"/>
        <v>18549496.253643639</v>
      </c>
      <c r="J197" s="150">
        <f t="shared" ca="1" si="10"/>
        <v>19767749.837595567</v>
      </c>
      <c r="K197" s="150">
        <f t="shared" ca="1" si="10"/>
        <v>20382403.476825073</v>
      </c>
      <c r="L197" s="150">
        <f t="shared" ca="1" si="10"/>
        <v>21017273.476737972</v>
      </c>
      <c r="M197" s="150">
        <f t="shared" ca="1" si="10"/>
        <v>25803455.699336793</v>
      </c>
      <c r="N197" s="150">
        <f t="shared" ca="1" si="10"/>
        <v>26144570.976771057</v>
      </c>
      <c r="O197" s="150">
        <f t="shared" ca="1" si="10"/>
        <v>26492508.55975401</v>
      </c>
      <c r="P197" s="150">
        <f t="shared" ca="1" si="10"/>
        <v>26847404.894396618</v>
      </c>
      <c r="Q197" s="150">
        <f t="shared" ca="1" si="10"/>
        <v>27209399.15573208</v>
      </c>
      <c r="R197" s="150">
        <f t="shared" ca="1" si="10"/>
        <v>27578633.302294239</v>
      </c>
      <c r="S197" s="150">
        <f t="shared" ca="1" si="10"/>
        <v>27955252.131787658</v>
      </c>
      <c r="T197" s="150">
        <f t="shared" ca="1" si="10"/>
        <v>28339403.337870944</v>
      </c>
      <c r="U197" s="150">
        <f t="shared" ca="1" si="10"/>
        <v>28731237.568075884</v>
      </c>
      <c r="V197" s="150">
        <f t="shared" ca="1" si="10"/>
        <v>29130908.482884932</v>
      </c>
    </row>
    <row r="198" spans="1:22" x14ac:dyDescent="0.3">
      <c r="A198" s="277"/>
    </row>
    <row r="199" spans="1:22" x14ac:dyDescent="0.3">
      <c r="A199" s="277"/>
    </row>
    <row r="200" spans="1:22" x14ac:dyDescent="0.3">
      <c r="A200" s="277"/>
    </row>
    <row r="201" spans="1:22" x14ac:dyDescent="0.3">
      <c r="A201" s="277"/>
    </row>
    <row r="202" spans="1:22" x14ac:dyDescent="0.3">
      <c r="A202" s="277"/>
    </row>
    <row r="203" spans="1:22" x14ac:dyDescent="0.3">
      <c r="A203" s="277"/>
    </row>
    <row r="204" spans="1:22" x14ac:dyDescent="0.3">
      <c r="A204" s="277"/>
    </row>
    <row r="205" spans="1:22" x14ac:dyDescent="0.3">
      <c r="A205" s="277"/>
      <c r="B205" s="38" t="s">
        <v>222</v>
      </c>
      <c r="L205" s="23"/>
      <c r="M205" s="23"/>
    </row>
    <row r="206" spans="1:22" x14ac:dyDescent="0.3">
      <c r="A206" s="277"/>
      <c r="B206" s="83" t="s">
        <v>98</v>
      </c>
      <c r="C206" s="83">
        <v>2021</v>
      </c>
      <c r="D206" s="84">
        <v>2022</v>
      </c>
      <c r="E206" s="83">
        <v>2023</v>
      </c>
      <c r="F206" s="84">
        <v>2024</v>
      </c>
      <c r="G206" s="83">
        <v>2025</v>
      </c>
      <c r="H206" s="84">
        <v>2026</v>
      </c>
      <c r="I206" s="83">
        <v>2027</v>
      </c>
      <c r="J206" s="84">
        <v>2028</v>
      </c>
      <c r="K206" s="83">
        <v>2029</v>
      </c>
      <c r="L206" s="84">
        <v>2030</v>
      </c>
      <c r="M206" s="83">
        <v>2031</v>
      </c>
      <c r="N206" s="84">
        <v>2032</v>
      </c>
      <c r="O206" s="83">
        <v>2033</v>
      </c>
      <c r="P206" s="84">
        <v>2034</v>
      </c>
      <c r="Q206" s="83">
        <v>2035</v>
      </c>
      <c r="R206" s="84">
        <v>2036</v>
      </c>
      <c r="S206" s="83">
        <v>2037</v>
      </c>
      <c r="T206" s="84">
        <v>2038</v>
      </c>
      <c r="U206" s="83">
        <v>2039</v>
      </c>
      <c r="V206" s="84">
        <v>2040</v>
      </c>
    </row>
    <row r="207" spans="1:22" x14ac:dyDescent="0.3">
      <c r="A207" s="277"/>
      <c r="B207" s="36" t="s">
        <v>59</v>
      </c>
      <c r="C207" s="86">
        <f ca="1">IFERROR(DTE_demand_forecast!C220*Settings!$K$141,"-")</f>
        <v>7328627.6232247725</v>
      </c>
      <c r="D207" s="86">
        <f ca="1">IFERROR(DTE_demand_forecast!D220*Settings!$K$141,"-")</f>
        <v>6929882.5964895366</v>
      </c>
      <c r="E207" s="86">
        <f ca="1">IFERROR(DTE_demand_forecast!E220*Settings!$K$141,"-")</f>
        <v>6504643.0731653152</v>
      </c>
      <c r="F207" s="86">
        <f ca="1">IFERROR(DTE_demand_forecast!F220*Settings!$K$141,"-")</f>
        <v>6090468.927660495</v>
      </c>
      <c r="G207" s="86">
        <f ca="1">IFERROR(DTE_demand_forecast!G220*Settings!$K$141,"-")</f>
        <v>5646297.9699457567</v>
      </c>
      <c r="H207" s="86">
        <f ca="1">IFERROR(DTE_demand_forecast!H220*Settings!$K$141,"-")</f>
        <v>5185006.2407700159</v>
      </c>
      <c r="I207" s="86">
        <f ca="1">IFERROR(DTE_demand_forecast!I220*Settings!$K$141,"-")</f>
        <v>4706086.5776579147</v>
      </c>
      <c r="J207" s="86">
        <f ca="1">IFERROR(DTE_demand_forecast!J220*Settings!$K$141,"-")</f>
        <v>4209018.3799436726</v>
      </c>
      <c r="K207" s="86">
        <f ca="1">IFERROR(DTE_demand_forecast!K220*Settings!$K$141,"-")</f>
        <v>3693267.2741084453</v>
      </c>
      <c r="L207" s="86">
        <f ca="1">IFERROR(DTE_demand_forecast!L220*Settings!$K$141,"-")</f>
        <v>3158284.7711064816</v>
      </c>
      <c r="M207" s="86">
        <f ca="1">IFERROR(DTE_demand_forecast!M220*Settings!$K$141,"-")</f>
        <v>7610040.2511226907</v>
      </c>
      <c r="N207" s="86">
        <f ca="1">IFERROR(DTE_demand_forecast!N220*Settings!$K$141,"-")</f>
        <v>7610040.2511226907</v>
      </c>
      <c r="O207" s="86">
        <f ca="1">IFERROR(DTE_demand_forecast!O220*Settings!$K$141,"-")</f>
        <v>7610040.2511226907</v>
      </c>
      <c r="P207" s="86">
        <f ca="1">IFERROR(DTE_demand_forecast!P220*Settings!$K$141,"-")</f>
        <v>7610040.2511226907</v>
      </c>
      <c r="Q207" s="86">
        <f ca="1">IFERROR(DTE_demand_forecast!Q220*Settings!$K$141,"-")</f>
        <v>7610040.2511226907</v>
      </c>
      <c r="R207" s="86">
        <f ca="1">IFERROR(DTE_demand_forecast!R220*Settings!$K$141,"-")</f>
        <v>7610040.2511226907</v>
      </c>
      <c r="S207" s="86">
        <f ca="1">IFERROR(DTE_demand_forecast!S220*Settings!$K$141,"-")</f>
        <v>7610040.2511226907</v>
      </c>
      <c r="T207" s="86">
        <f ca="1">IFERROR(DTE_demand_forecast!T220*Settings!$K$141,"-")</f>
        <v>7610040.2511226907</v>
      </c>
      <c r="U207" s="86">
        <f ca="1">IFERROR(DTE_demand_forecast!U220*Settings!$K$141,"-")</f>
        <v>7610040.2511226907</v>
      </c>
      <c r="V207" s="86">
        <f ca="1">IFERROR(DTE_demand_forecast!V220*Settings!$K$141,"-")</f>
        <v>7610040.2511226907</v>
      </c>
    </row>
    <row r="208" spans="1:22" x14ac:dyDescent="0.3">
      <c r="A208" s="277"/>
      <c r="B208" s="36" t="s">
        <v>57</v>
      </c>
      <c r="C208" s="86">
        <f ca="1">IFERROR(DTE_demand_forecast!C221*Settings!$K$141,"-")</f>
        <v>12168702.394933363</v>
      </c>
      <c r="D208" s="86">
        <f ca="1">IFERROR(DTE_demand_forecast!D221*Settings!$K$141,"-")</f>
        <v>11307508.153015157</v>
      </c>
      <c r="E208" s="86">
        <f ca="1">IFERROR(DTE_demand_forecast!E221*Settings!$K$141,"-")</f>
        <v>11027145.464209136</v>
      </c>
      <c r="F208" s="86">
        <f ca="1">IFERROR(DTE_demand_forecast!F221*Settings!$K$141,"-")</f>
        <v>11708876.219368905</v>
      </c>
      <c r="G208" s="86">
        <f ca="1">IFERROR(DTE_demand_forecast!G221*Settings!$K$141,"-")</f>
        <v>14605687.178470323</v>
      </c>
      <c r="H208" s="86">
        <f ca="1">IFERROR(DTE_demand_forecast!H221*Settings!$K$141,"-")</f>
        <v>16122600.569348259</v>
      </c>
      <c r="I208" s="86">
        <f ca="1">IFERROR(DTE_demand_forecast!I221*Settings!$K$141,"-")</f>
        <v>17775730.97124394</v>
      </c>
      <c r="J208" s="86">
        <f ca="1">IFERROR(DTE_demand_forecast!J221*Settings!$K$141,"-")</f>
        <v>20666578.363390636</v>
      </c>
      <c r="K208" s="86">
        <f ca="1">IFERROR(DTE_demand_forecast!K221*Settings!$K$141,"-")</f>
        <v>23017515.672595672</v>
      </c>
      <c r="L208" s="86">
        <f ca="1">IFERROR(DTE_demand_forecast!L221*Settings!$K$141,"-")</f>
        <v>25454237.761212811</v>
      </c>
      <c r="M208" s="86">
        <f ca="1">IFERROR(DTE_demand_forecast!M221*Settings!$K$141,"-")</f>
        <v>25962626.596974295</v>
      </c>
      <c r="N208" s="86">
        <f ca="1">IFERROR(DTE_demand_forecast!N221*Settings!$K$141,"-")</f>
        <v>26481183.209451001</v>
      </c>
      <c r="O208" s="86">
        <f ca="1">IFERROR(DTE_demand_forecast!O221*Settings!$K$141,"-")</f>
        <v>27010110.954177253</v>
      </c>
      <c r="P208" s="86">
        <f ca="1">IFERROR(DTE_demand_forecast!P221*Settings!$K$141,"-")</f>
        <v>27549617.253798027</v>
      </c>
      <c r="Q208" s="86">
        <f ca="1">IFERROR(DTE_demand_forecast!Q221*Settings!$K$141,"-")</f>
        <v>28099913.679411221</v>
      </c>
      <c r="R208" s="86">
        <f ca="1">IFERROR(DTE_demand_forecast!R221*Settings!$K$141,"-")</f>
        <v>28661216.033536665</v>
      </c>
      <c r="S208" s="86">
        <f ca="1">IFERROR(DTE_demand_forecast!S221*Settings!$K$141,"-")</f>
        <v>29233744.434744634</v>
      </c>
      <c r="T208" s="86">
        <f ca="1">IFERROR(DTE_demand_forecast!T221*Settings!$K$141,"-")</f>
        <v>29817723.403976753</v>
      </c>
      <c r="U208" s="86">
        <f ca="1">IFERROR(DTE_demand_forecast!U221*Settings!$K$141,"-")</f>
        <v>30413381.952593513</v>
      </c>
      <c r="V208" s="86">
        <f ca="1">IFERROR(DTE_demand_forecast!V221*Settings!$K$141,"-")</f>
        <v>31020953.672182616</v>
      </c>
    </row>
    <row r="209" spans="1:22" x14ac:dyDescent="0.3">
      <c r="A209" s="277"/>
      <c r="B209" s="36" t="s">
        <v>56</v>
      </c>
      <c r="C209" s="86">
        <f ca="1">IFERROR(DTE_demand_forecast!C222*Settings!$K$141,"-")</f>
        <v>168595.935831715</v>
      </c>
      <c r="D209" s="86">
        <f ca="1">IFERROR(DTE_demand_forecast!D222*Settings!$K$141,"-")</f>
        <v>168848.09429519097</v>
      </c>
      <c r="E209" s="86">
        <f ca="1">IFERROR(DTE_demand_forecast!E222*Settings!$K$141,"-")</f>
        <v>193712.19764490688</v>
      </c>
      <c r="F209" s="86">
        <f ca="1">IFERROR(DTE_demand_forecast!F222*Settings!$K$141,"-")</f>
        <v>195687.67471244032</v>
      </c>
      <c r="G209" s="86">
        <f ca="1">IFERROR(DTE_demand_forecast!G222*Settings!$K$141,"-")</f>
        <v>197702.66132132441</v>
      </c>
      <c r="H209" s="86">
        <f ca="1">IFERROR(DTE_demand_forecast!H222*Settings!$K$141,"-")</f>
        <v>199757.94766238617</v>
      </c>
      <c r="I209" s="86">
        <f ca="1">IFERROR(DTE_demand_forecast!I222*Settings!$K$141,"-")</f>
        <v>201854.33973026925</v>
      </c>
      <c r="J209" s="86">
        <f ca="1">IFERROR(DTE_demand_forecast!J222*Settings!$K$141,"-")</f>
        <v>203992.65963950992</v>
      </c>
      <c r="K209" s="86">
        <f ca="1">IFERROR(DTE_demand_forecast!K222*Settings!$K$141,"-")</f>
        <v>206173.74594693541</v>
      </c>
      <c r="L209" s="86">
        <f ca="1">IFERROR(DTE_demand_forecast!L222*Settings!$K$141,"-")</f>
        <v>208398.4539805094</v>
      </c>
      <c r="M209" s="86">
        <f ca="1">IFERROR(DTE_demand_forecast!M222*Settings!$K$141,"-")</f>
        <v>210667.65617475487</v>
      </c>
      <c r="N209" s="86">
        <f ca="1">IFERROR(DTE_demand_forecast!N222*Settings!$K$141,"-")</f>
        <v>212982.24241288524</v>
      </c>
      <c r="O209" s="86">
        <f ca="1">IFERROR(DTE_demand_forecast!O222*Settings!$K$141,"-")</f>
        <v>215343.12037577829</v>
      </c>
      <c r="P209" s="86">
        <f ca="1">IFERROR(DTE_demand_forecast!P222*Settings!$K$141,"-")</f>
        <v>217751.21589792916</v>
      </c>
      <c r="Q209" s="86">
        <f ca="1">IFERROR(DTE_demand_forecast!Q222*Settings!$K$141,"-")</f>
        <v>220207.47333052303</v>
      </c>
      <c r="R209" s="86">
        <f ca="1">IFERROR(DTE_demand_forecast!R222*Settings!$K$141,"-")</f>
        <v>222712.85591176874</v>
      </c>
      <c r="S209" s="86">
        <f ca="1">IFERROR(DTE_demand_forecast!S222*Settings!$K$141,"-")</f>
        <v>225268.34614463945</v>
      </c>
      <c r="T209" s="86">
        <f ca="1">IFERROR(DTE_demand_forecast!T222*Settings!$K$141,"-")</f>
        <v>227874.94618216756</v>
      </c>
      <c r="U209" s="86">
        <f ca="1">IFERROR(DTE_demand_forecast!U222*Settings!$K$141,"-")</f>
        <v>230533.67822044616</v>
      </c>
      <c r="V209" s="86">
        <f ca="1">IFERROR(DTE_demand_forecast!V222*Settings!$K$141,"-")</f>
        <v>233245.58489949038</v>
      </c>
    </row>
    <row r="210" spans="1:22" x14ac:dyDescent="0.3">
      <c r="A210" s="277"/>
      <c r="B210" s="36" t="s">
        <v>96</v>
      </c>
      <c r="C210" s="86">
        <f ca="1">IFERROR(DTE_demand_forecast!C223*Settings!$K$141,"-")</f>
        <v>0</v>
      </c>
      <c r="D210" s="86">
        <f ca="1">IFERROR(DTE_demand_forecast!D223*Settings!$K$141,"-")</f>
        <v>0</v>
      </c>
      <c r="E210" s="86">
        <f ca="1">IFERROR(DTE_demand_forecast!E223*Settings!$K$141,"-")</f>
        <v>0</v>
      </c>
      <c r="F210" s="86">
        <f ca="1">IFERROR(DTE_demand_forecast!F223*Settings!$K$141,"-")</f>
        <v>0</v>
      </c>
      <c r="G210" s="86">
        <f ca="1">IFERROR(DTE_demand_forecast!G223*Settings!$K$141,"-")</f>
        <v>0</v>
      </c>
      <c r="H210" s="86">
        <f ca="1">IFERROR(DTE_demand_forecast!H223*Settings!$K$141,"-")</f>
        <v>0</v>
      </c>
      <c r="I210" s="86">
        <f ca="1">IFERROR(DTE_demand_forecast!I223*Settings!$K$141,"-")</f>
        <v>0</v>
      </c>
      <c r="J210" s="86">
        <f ca="1">IFERROR(DTE_demand_forecast!J223*Settings!$K$141,"-")</f>
        <v>0</v>
      </c>
      <c r="K210" s="86">
        <f ca="1">IFERROR(DTE_demand_forecast!K223*Settings!$K$141,"-")</f>
        <v>0</v>
      </c>
      <c r="L210" s="86">
        <f ca="1">IFERROR(DTE_demand_forecast!L223*Settings!$K$141,"-")</f>
        <v>0</v>
      </c>
      <c r="M210" s="86">
        <f ca="1">IFERROR(DTE_demand_forecast!M223*Settings!$K$141,"-")</f>
        <v>0</v>
      </c>
      <c r="N210" s="86">
        <f ca="1">IFERROR(DTE_demand_forecast!N223*Settings!$K$141,"-")</f>
        <v>0</v>
      </c>
      <c r="O210" s="86">
        <f ca="1">IFERROR(DTE_demand_forecast!O223*Settings!$K$141,"-")</f>
        <v>0</v>
      </c>
      <c r="P210" s="86">
        <f ca="1">IFERROR(DTE_demand_forecast!P223*Settings!$K$141,"-")</f>
        <v>0</v>
      </c>
      <c r="Q210" s="86">
        <f ca="1">IFERROR(DTE_demand_forecast!Q223*Settings!$K$141,"-")</f>
        <v>0</v>
      </c>
      <c r="R210" s="86">
        <f ca="1">IFERROR(DTE_demand_forecast!R223*Settings!$K$141,"-")</f>
        <v>0</v>
      </c>
      <c r="S210" s="86">
        <f ca="1">IFERROR(DTE_demand_forecast!S223*Settings!$K$141,"-")</f>
        <v>0</v>
      </c>
      <c r="T210" s="86">
        <f ca="1">IFERROR(DTE_demand_forecast!T223*Settings!$K$141,"-")</f>
        <v>0</v>
      </c>
      <c r="U210" s="86">
        <f ca="1">IFERROR(DTE_demand_forecast!U223*Settings!$K$141,"-")</f>
        <v>0</v>
      </c>
      <c r="V210" s="86">
        <f ca="1">IFERROR(DTE_demand_forecast!V223*Settings!$K$141,"-")</f>
        <v>0</v>
      </c>
    </row>
    <row r="211" spans="1:22" x14ac:dyDescent="0.3">
      <c r="A211" s="277"/>
      <c r="B211" s="36" t="s">
        <v>60</v>
      </c>
      <c r="C211" s="86">
        <f ca="1">IFERROR(DTE_demand_forecast!C224*Settings!$K$141,"-")</f>
        <v>0</v>
      </c>
      <c r="D211" s="86">
        <f ca="1">IFERROR(DTE_demand_forecast!D224*Settings!$K$141,"-")</f>
        <v>0</v>
      </c>
      <c r="E211" s="86">
        <f ca="1">IFERROR(DTE_demand_forecast!E224*Settings!$K$141,"-")</f>
        <v>0</v>
      </c>
      <c r="F211" s="86">
        <f ca="1">IFERROR(DTE_demand_forecast!F224*Settings!$K$141,"-")</f>
        <v>0</v>
      </c>
      <c r="G211" s="86">
        <f ca="1">IFERROR(DTE_demand_forecast!G224*Settings!$K$141,"-")</f>
        <v>0</v>
      </c>
      <c r="H211" s="86">
        <f ca="1">IFERROR(DTE_demand_forecast!H224*Settings!$K$141,"-")</f>
        <v>0</v>
      </c>
      <c r="I211" s="86">
        <f ca="1">IFERROR(DTE_demand_forecast!I224*Settings!$K$141,"-")</f>
        <v>0</v>
      </c>
      <c r="J211" s="86">
        <f ca="1">IFERROR(DTE_demand_forecast!J224*Settings!$K$141,"-")</f>
        <v>0</v>
      </c>
      <c r="K211" s="86">
        <f ca="1">IFERROR(DTE_demand_forecast!K224*Settings!$K$141,"-")</f>
        <v>0</v>
      </c>
      <c r="L211" s="86">
        <f ca="1">IFERROR(DTE_demand_forecast!L224*Settings!$K$141,"-")</f>
        <v>0</v>
      </c>
      <c r="M211" s="86">
        <f ca="1">IFERROR(DTE_demand_forecast!M224*Settings!$K$141,"-")</f>
        <v>0</v>
      </c>
      <c r="N211" s="86">
        <f ca="1">IFERROR(DTE_demand_forecast!N224*Settings!$K$141,"-")</f>
        <v>0</v>
      </c>
      <c r="O211" s="86">
        <f ca="1">IFERROR(DTE_demand_forecast!O224*Settings!$K$141,"-")</f>
        <v>0</v>
      </c>
      <c r="P211" s="86">
        <f ca="1">IFERROR(DTE_demand_forecast!P224*Settings!$K$141,"-")</f>
        <v>0</v>
      </c>
      <c r="Q211" s="86">
        <f ca="1">IFERROR(DTE_demand_forecast!Q224*Settings!$K$141,"-")</f>
        <v>0</v>
      </c>
      <c r="R211" s="86">
        <f ca="1">IFERROR(DTE_demand_forecast!R224*Settings!$K$141,"-")</f>
        <v>0</v>
      </c>
      <c r="S211" s="86">
        <f ca="1">IFERROR(DTE_demand_forecast!S224*Settings!$K$141,"-")</f>
        <v>0</v>
      </c>
      <c r="T211" s="86">
        <f ca="1">IFERROR(DTE_demand_forecast!T224*Settings!$K$141,"-")</f>
        <v>0</v>
      </c>
      <c r="U211" s="86">
        <f ca="1">IFERROR(DTE_demand_forecast!U224*Settings!$K$141,"-")</f>
        <v>0</v>
      </c>
      <c r="V211" s="86">
        <f ca="1">IFERROR(DTE_demand_forecast!V224*Settings!$K$141,"-")</f>
        <v>0</v>
      </c>
    </row>
    <row r="212" spans="1:22" x14ac:dyDescent="0.3">
      <c r="A212" s="277"/>
      <c r="B212" s="36" t="s">
        <v>97</v>
      </c>
      <c r="C212" s="86">
        <f ca="1">IFERROR(DTE_demand_forecast!C225*Settings!$K$141,"-")</f>
        <v>0</v>
      </c>
      <c r="D212" s="86">
        <f ca="1">IFERROR(DTE_demand_forecast!D225*Settings!$K$141,"-")</f>
        <v>0</v>
      </c>
      <c r="E212" s="86">
        <f ca="1">IFERROR(DTE_demand_forecast!E225*Settings!$K$141,"-")</f>
        <v>0</v>
      </c>
      <c r="F212" s="86">
        <f ca="1">IFERROR(DTE_demand_forecast!F225*Settings!$K$141,"-")</f>
        <v>0</v>
      </c>
      <c r="G212" s="86">
        <f ca="1">IFERROR(DTE_demand_forecast!G225*Settings!$K$141,"-")</f>
        <v>0</v>
      </c>
      <c r="H212" s="86">
        <f ca="1">IFERROR(DTE_demand_forecast!H225*Settings!$K$141,"-")</f>
        <v>0</v>
      </c>
      <c r="I212" s="86">
        <f ca="1">IFERROR(DTE_demand_forecast!I225*Settings!$K$141,"-")</f>
        <v>0</v>
      </c>
      <c r="J212" s="86">
        <f ca="1">IFERROR(DTE_demand_forecast!J225*Settings!$K$141,"-")</f>
        <v>0</v>
      </c>
      <c r="K212" s="86">
        <f ca="1">IFERROR(DTE_demand_forecast!K225*Settings!$K$141,"-")</f>
        <v>0</v>
      </c>
      <c r="L212" s="86">
        <f ca="1">IFERROR(DTE_demand_forecast!L225*Settings!$K$141,"-")</f>
        <v>0</v>
      </c>
      <c r="M212" s="86">
        <f ca="1">IFERROR(DTE_demand_forecast!M225*Settings!$K$141,"-")</f>
        <v>0</v>
      </c>
      <c r="N212" s="86">
        <f ca="1">IFERROR(DTE_demand_forecast!N225*Settings!$K$141,"-")</f>
        <v>0</v>
      </c>
      <c r="O212" s="86">
        <f ca="1">IFERROR(DTE_demand_forecast!O225*Settings!$K$141,"-")</f>
        <v>0</v>
      </c>
      <c r="P212" s="86">
        <f ca="1">IFERROR(DTE_demand_forecast!P225*Settings!$K$141,"-")</f>
        <v>0</v>
      </c>
      <c r="Q212" s="86">
        <f ca="1">IFERROR(DTE_demand_forecast!Q225*Settings!$K$141,"-")</f>
        <v>0</v>
      </c>
      <c r="R212" s="86">
        <f ca="1">IFERROR(DTE_demand_forecast!R225*Settings!$K$141,"-")</f>
        <v>0</v>
      </c>
      <c r="S212" s="86">
        <f ca="1">IFERROR(DTE_demand_forecast!S225*Settings!$K$141,"-")</f>
        <v>0</v>
      </c>
      <c r="T212" s="86">
        <f ca="1">IFERROR(DTE_demand_forecast!T225*Settings!$K$141,"-")</f>
        <v>0</v>
      </c>
      <c r="U212" s="86">
        <f ca="1">IFERROR(DTE_demand_forecast!U225*Settings!$K$141,"-")</f>
        <v>0</v>
      </c>
      <c r="V212" s="86">
        <f ca="1">IFERROR(DTE_demand_forecast!V225*Settings!$K$141,"-")</f>
        <v>0</v>
      </c>
    </row>
    <row r="213" spans="1:22" x14ac:dyDescent="0.3">
      <c r="A213" s="277"/>
      <c r="B213" s="36" t="s">
        <v>58</v>
      </c>
      <c r="C213" s="86">
        <f>IFERROR(DTE_demand_forecast!C226*Settings!$K$141,"-")</f>
        <v>16331.253700357376</v>
      </c>
      <c r="D213" s="86">
        <f>IFERROR(DTE_demand_forecast!D226*Settings!$K$141,"-")</f>
        <v>16766.095650550778</v>
      </c>
      <c r="E213" s="86">
        <f>IFERROR(DTE_demand_forecast!E226*Settings!$K$141,"-")</f>
        <v>16195.196659907169</v>
      </c>
      <c r="F213" s="86">
        <f>IFERROR(DTE_demand_forecast!F226*Settings!$K$141,"-")</f>
        <v>16385.382204523488</v>
      </c>
      <c r="G213" s="86">
        <f>IFERROR(DTE_demand_forecast!G226*Settings!$K$141,"-")</f>
        <v>15992.392365254371</v>
      </c>
      <c r="H213" s="86">
        <f>IFERROR(DTE_demand_forecast!H226*Settings!$K$141,"-")</f>
        <v>15992.392365254371</v>
      </c>
      <c r="I213" s="86">
        <f>IFERROR(DTE_demand_forecast!I226*Settings!$K$141,"-")</f>
        <v>15992.392365254371</v>
      </c>
      <c r="J213" s="86">
        <f>IFERROR(DTE_demand_forecast!J226*Settings!$K$141,"-")</f>
        <v>15992.392365254371</v>
      </c>
      <c r="K213" s="86">
        <f>IFERROR(DTE_demand_forecast!K226*Settings!$K$141,"-")</f>
        <v>15992.392365254371</v>
      </c>
      <c r="L213" s="86">
        <f>IFERROR(DTE_demand_forecast!L226*Settings!$K$141,"-")</f>
        <v>15992.392365254371</v>
      </c>
      <c r="M213" s="86">
        <f>IFERROR(DTE_demand_forecast!M226*Settings!$K$141,"-")</f>
        <v>15992.392365254371</v>
      </c>
      <c r="N213" s="86">
        <f>IFERROR(DTE_demand_forecast!N226*Settings!$K$141,"-")</f>
        <v>15992.392365254371</v>
      </c>
      <c r="O213" s="86">
        <f>IFERROR(DTE_demand_forecast!O226*Settings!$K$141,"-")</f>
        <v>15992.392365254371</v>
      </c>
      <c r="P213" s="86">
        <f>IFERROR(DTE_demand_forecast!P226*Settings!$K$141,"-")</f>
        <v>15992.392365254371</v>
      </c>
      <c r="Q213" s="86">
        <f>IFERROR(DTE_demand_forecast!Q226*Settings!$K$141,"-")</f>
        <v>15992.392365254371</v>
      </c>
      <c r="R213" s="86">
        <f>IFERROR(DTE_demand_forecast!R226*Settings!$K$141,"-")</f>
        <v>15992.392365254371</v>
      </c>
      <c r="S213" s="86">
        <f>IFERROR(DTE_demand_forecast!S226*Settings!$K$141,"-")</f>
        <v>15992.392365254371</v>
      </c>
      <c r="T213" s="86">
        <f>IFERROR(DTE_demand_forecast!T226*Settings!$K$141,"-")</f>
        <v>15992.392365254371</v>
      </c>
      <c r="U213" s="86">
        <f>IFERROR(DTE_demand_forecast!U226*Settings!$K$141,"-")</f>
        <v>15992.392365254371</v>
      </c>
      <c r="V213" s="86">
        <f>IFERROR(DTE_demand_forecast!V226*Settings!$K$141,"-")</f>
        <v>15992.392365254371</v>
      </c>
    </row>
    <row r="214" spans="1:22" x14ac:dyDescent="0.3">
      <c r="A214" s="277"/>
      <c r="B214" s="36" t="s">
        <v>61</v>
      </c>
      <c r="C214" s="86">
        <f ca="1">IFERROR(DTE_demand_forecast!C227*Settings!$K$141,"-")</f>
        <v>709723.53227747534</v>
      </c>
      <c r="D214" s="86">
        <f ca="1">IFERROR(DTE_demand_forecast!D227*Settings!$K$141,"-")</f>
        <v>1412710.8170805722</v>
      </c>
      <c r="E214" s="86">
        <f ca="1">IFERROR(DTE_demand_forecast!E227*Settings!$K$141,"-")</f>
        <v>1110496.3583553354</v>
      </c>
      <c r="F214" s="86">
        <f ca="1">IFERROR(DTE_demand_forecast!F227*Settings!$K$141,"-")</f>
        <v>796851.72082346166</v>
      </c>
      <c r="G214" s="86">
        <f ca="1">IFERROR(DTE_demand_forecast!G227*Settings!$K$141,"-")</f>
        <v>470533.75359227858</v>
      </c>
      <c r="H214" s="86">
        <f ca="1">IFERROR(DTE_demand_forecast!H227*Settings!$K$141,"-")</f>
        <v>1210957.9074432221</v>
      </c>
      <c r="I214" s="86">
        <f ca="1">IFERROR(DTE_demand_forecast!I227*Settings!$K$141,"-")</f>
        <v>880218.01596447546</v>
      </c>
      <c r="J214" s="86">
        <f ca="1">IFERROR(DTE_demand_forecast!J227*Settings!$K$141,"-")</f>
        <v>536160.91561029339</v>
      </c>
      <c r="K214" s="86">
        <f ca="1">IFERROR(DTE_demand_forecast!K227*Settings!$K$141,"-")</f>
        <v>178386.21398224961</v>
      </c>
      <c r="L214" s="86">
        <f ca="1">IFERROR(DTE_demand_forecast!L227*Settings!$K$141,"-")</f>
        <v>-193517.17013046841</v>
      </c>
      <c r="M214" s="86">
        <f ca="1">IFERROR(DTE_demand_forecast!M227*Settings!$K$141,"-")</f>
        <v>-217226.01086765411</v>
      </c>
      <c r="N214" s="86">
        <f ca="1">IFERROR(DTE_demand_forecast!N227*Settings!$K$141,"-")</f>
        <v>-241409.02841958342</v>
      </c>
      <c r="O214" s="86">
        <f ca="1">IFERROR(DTE_demand_forecast!O227*Settings!$K$141,"-")</f>
        <v>-266075.70632255176</v>
      </c>
      <c r="P214" s="86">
        <f ca="1">IFERROR(DTE_demand_forecast!P227*Settings!$K$141,"-")</f>
        <v>-291235.71778357908</v>
      </c>
      <c r="Q214" s="86">
        <f ca="1">IFERROR(DTE_demand_forecast!Q227*Settings!$K$141,"-")</f>
        <v>-316898.92947382724</v>
      </c>
      <c r="R214" s="86">
        <f ca="1">IFERROR(DTE_demand_forecast!R227*Settings!$K$141,"-")</f>
        <v>-343075.40539787983</v>
      </c>
      <c r="S214" s="86">
        <f ca="1">IFERROR(DTE_demand_forecast!S227*Settings!$K$141,"-")</f>
        <v>-369775.41084041406</v>
      </c>
      <c r="T214" s="86">
        <f ca="1">IFERROR(DTE_demand_forecast!T227*Settings!$K$141,"-")</f>
        <v>-397009.41639179882</v>
      </c>
      <c r="U214" s="86">
        <f ca="1">IFERROR(DTE_demand_forecast!U227*Settings!$K$141,"-")</f>
        <v>-424788.10205421102</v>
      </c>
      <c r="V214" s="86">
        <f ca="1">IFERROR(DTE_demand_forecast!V227*Settings!$K$141,"-")</f>
        <v>-453122.36142987164</v>
      </c>
    </row>
    <row r="215" spans="1:22" x14ac:dyDescent="0.3">
      <c r="A215" s="277"/>
      <c r="B215" s="36" t="s">
        <v>100</v>
      </c>
      <c r="C215" s="150">
        <f t="shared" ref="C215:V215" ca="1" si="11">SUM(C207:C214)</f>
        <v>20391980.739967685</v>
      </c>
      <c r="D215" s="150">
        <f t="shared" ca="1" si="11"/>
        <v>19835715.756531008</v>
      </c>
      <c r="E215" s="150">
        <f t="shared" ca="1" si="11"/>
        <v>18852192.290034603</v>
      </c>
      <c r="F215" s="150">
        <f t="shared" ca="1" si="11"/>
        <v>18808269.92476983</v>
      </c>
      <c r="G215" s="150">
        <f t="shared" ca="1" si="11"/>
        <v>20936213.955694936</v>
      </c>
      <c r="H215" s="150">
        <f t="shared" ca="1" si="11"/>
        <v>22734315.057589136</v>
      </c>
      <c r="I215" s="150">
        <f t="shared" ca="1" si="11"/>
        <v>23579882.296961855</v>
      </c>
      <c r="J215" s="150">
        <f t="shared" ca="1" si="11"/>
        <v>25631742.710949369</v>
      </c>
      <c r="K215" s="150">
        <f t="shared" ca="1" si="11"/>
        <v>27111335.298998561</v>
      </c>
      <c r="L215" s="150">
        <f t="shared" ca="1" si="11"/>
        <v>28643396.208534587</v>
      </c>
      <c r="M215" s="150">
        <f t="shared" ca="1" si="11"/>
        <v>33582100.885769337</v>
      </c>
      <c r="N215" s="150">
        <f t="shared" ca="1" si="11"/>
        <v>34078789.066932246</v>
      </c>
      <c r="O215" s="150">
        <f t="shared" ca="1" si="11"/>
        <v>34585411.011718422</v>
      </c>
      <c r="P215" s="150">
        <f t="shared" ca="1" si="11"/>
        <v>35102165.39540033</v>
      </c>
      <c r="Q215" s="150">
        <f t="shared" ca="1" si="11"/>
        <v>35629254.866755866</v>
      </c>
      <c r="R215" s="150">
        <f t="shared" ca="1" si="11"/>
        <v>36166886.127538502</v>
      </c>
      <c r="S215" s="150">
        <f t="shared" ca="1" si="11"/>
        <v>36715270.013536803</v>
      </c>
      <c r="T215" s="150">
        <f t="shared" ca="1" si="11"/>
        <v>37274621.57725507</v>
      </c>
      <c r="U215" s="150">
        <f t="shared" ca="1" si="11"/>
        <v>37845160.172247693</v>
      </c>
      <c r="V215" s="150">
        <f t="shared" ca="1" si="11"/>
        <v>38427109.53914018</v>
      </c>
    </row>
    <row r="216" spans="1:22" x14ac:dyDescent="0.3">
      <c r="A216" s="277"/>
    </row>
    <row r="217" spans="1:22" x14ac:dyDescent="0.3">
      <c r="A217" s="277"/>
    </row>
    <row r="218" spans="1:22" x14ac:dyDescent="0.3">
      <c r="A218" s="277"/>
    </row>
    <row r="219" spans="1:22" x14ac:dyDescent="0.3">
      <c r="A219" s="277"/>
    </row>
    <row r="220" spans="1:22" x14ac:dyDescent="0.3">
      <c r="A220" s="277"/>
    </row>
    <row r="221" spans="1:22" x14ac:dyDescent="0.3">
      <c r="A221" s="277"/>
    </row>
    <row r="222" spans="1:22" x14ac:dyDescent="0.3">
      <c r="A222" s="277"/>
    </row>
    <row r="223" spans="1:22" x14ac:dyDescent="0.3">
      <c r="A223" s="277"/>
    </row>
    <row r="224" spans="1:22" x14ac:dyDescent="0.3">
      <c r="A224" s="277"/>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0BDA-829A-487E-980D-B18B45D307D0}">
  <sheetPr>
    <tabColor theme="5"/>
  </sheetPr>
  <dimension ref="A1:V224"/>
  <sheetViews>
    <sheetView zoomScaleNormal="100" workbookViewId="0">
      <selection activeCell="AL55" sqref="AL55"/>
    </sheetView>
  </sheetViews>
  <sheetFormatPr defaultRowHeight="14.4" x14ac:dyDescent="0.3"/>
  <cols>
    <col min="1" max="1" width="8.88671875" style="38"/>
    <col min="2" max="2" width="57.21875" style="38" customWidth="1"/>
    <col min="3" max="3" width="16.5546875" style="22" bestFit="1" customWidth="1"/>
    <col min="4" max="12" width="16.77734375" style="22" bestFit="1" customWidth="1"/>
    <col min="13" max="13" width="16.5546875" style="22" bestFit="1" customWidth="1"/>
    <col min="14" max="22" width="16.77734375" style="22" bestFit="1" customWidth="1"/>
    <col min="23" max="16384" width="8.88671875" style="38"/>
  </cols>
  <sheetData>
    <row r="1" spans="1:22" x14ac:dyDescent="0.3">
      <c r="A1" s="276">
        <v>0.2</v>
      </c>
      <c r="B1" s="38" t="s">
        <v>220</v>
      </c>
      <c r="L1" s="23"/>
      <c r="M1" s="23"/>
    </row>
    <row r="2" spans="1:22" x14ac:dyDescent="0.3">
      <c r="A2" s="277"/>
      <c r="B2" s="83" t="s">
        <v>98</v>
      </c>
      <c r="C2" s="83">
        <v>2021</v>
      </c>
      <c r="D2" s="84">
        <v>2022</v>
      </c>
      <c r="E2" s="83">
        <v>2023</v>
      </c>
      <c r="F2" s="84">
        <v>2024</v>
      </c>
      <c r="G2" s="83">
        <v>2025</v>
      </c>
      <c r="H2" s="84">
        <v>2026</v>
      </c>
      <c r="I2" s="83">
        <v>2027</v>
      </c>
      <c r="J2" s="84">
        <v>2028</v>
      </c>
      <c r="K2" s="83">
        <v>2029</v>
      </c>
      <c r="L2" s="84">
        <v>2030</v>
      </c>
      <c r="M2" s="83">
        <v>2031</v>
      </c>
      <c r="N2" s="84">
        <v>2032</v>
      </c>
      <c r="O2" s="83">
        <v>2033</v>
      </c>
      <c r="P2" s="84">
        <v>2034</v>
      </c>
      <c r="Q2" s="83">
        <v>2035</v>
      </c>
      <c r="R2" s="84">
        <v>2036</v>
      </c>
      <c r="S2" s="83">
        <v>2037</v>
      </c>
      <c r="T2" s="84">
        <v>2038</v>
      </c>
      <c r="U2" s="83">
        <v>2039</v>
      </c>
      <c r="V2" s="84">
        <v>2040</v>
      </c>
    </row>
    <row r="3" spans="1:22" x14ac:dyDescent="0.3">
      <c r="A3" s="277"/>
      <c r="B3" s="36" t="str">
        <f>DTE_demand_forecast!B62</f>
        <v>Human Space Flight</v>
      </c>
      <c r="C3" s="86">
        <f ca="1">IFERROR(SR_demand_forecast!C56*Settings!$K$153,"-")</f>
        <v>4528377.3333754726</v>
      </c>
      <c r="D3" s="86">
        <f ca="1">IFERROR(SR_demand_forecast!D56*Settings!$K$153,"-")</f>
        <v>4005098.1748520844</v>
      </c>
      <c r="E3" s="86">
        <f ca="1">IFERROR(SR_demand_forecast!E56*Settings!$K$153,"-")</f>
        <v>3461089.1112025771</v>
      </c>
      <c r="F3" s="86">
        <f ca="1">IFERROR(SR_demand_forecast!F56*Settings!$K$153,"-")</f>
        <v>2895730.2578853169</v>
      </c>
      <c r="G3" s="86">
        <f ca="1">IFERROR(SR_demand_forecast!G56*Settings!$K$153,"-")</f>
        <v>2308385.2269390509</v>
      </c>
      <c r="H3" s="86">
        <f ca="1">IFERROR(SR_demand_forecast!H56*Settings!$K$153,"-")</f>
        <v>1698400.7147999478</v>
      </c>
      <c r="I3" s="86">
        <f ca="1">IFERROR(SR_demand_forecast!I56*Settings!$K$153,"-")</f>
        <v>1065106.0802326715</v>
      </c>
      <c r="J3" s="86">
        <f ca="1">IFERROR(SR_demand_forecast!J56*Settings!$K$153,"-")</f>
        <v>407812.91214495205</v>
      </c>
      <c r="K3" s="86">
        <f ca="1">IFERROR(SR_demand_forecast!K56*Settings!$K$153,"-")</f>
        <v>-274185.41295020358</v>
      </c>
      <c r="L3" s="86">
        <f ca="1">IFERROR(SR_demand_forecast!L56*Settings!$K$153,"-")</f>
        <v>-981614.18406585685</v>
      </c>
      <c r="M3" s="86">
        <f ca="1">IFERROR(SR_demand_forecast!M56*Settings!$K$153,"-")</f>
        <v>706944.05502653937</v>
      </c>
      <c r="N3" s="86">
        <f ca="1">IFERROR(SR_demand_forecast!N56*Settings!$K$153,"-")</f>
        <v>645609.98057081283</v>
      </c>
      <c r="O3" s="86">
        <f ca="1">IFERROR(SR_demand_forecast!O56*Settings!$K$153,"-")</f>
        <v>583049.22462597117</v>
      </c>
      <c r="P3" s="86">
        <f ca="1">IFERROR(SR_demand_forecast!P56*Settings!$K$153,"-")</f>
        <v>519237.25356223254</v>
      </c>
      <c r="Q3" s="86">
        <f ca="1">IFERROR(SR_demand_forecast!Q56*Settings!$K$153,"-")</f>
        <v>454149.04307721922</v>
      </c>
      <c r="R3" s="86">
        <f ca="1">IFERROR(SR_demand_forecast!R56*Settings!$K$153,"-")</f>
        <v>387759.06838250626</v>
      </c>
      <c r="S3" s="86">
        <f ca="1">IFERROR(SR_demand_forecast!S56*Settings!$K$153,"-")</f>
        <v>320041.29419389833</v>
      </c>
      <c r="T3" s="86">
        <f ca="1">IFERROR(SR_demand_forecast!T56*Settings!$K$153,"-")</f>
        <v>250969.1645215179</v>
      </c>
      <c r="U3" s="86">
        <f ca="1">IFERROR(SR_demand_forecast!U56*Settings!$K$153,"-")</f>
        <v>180515.59225569072</v>
      </c>
      <c r="V3" s="86">
        <f ca="1">IFERROR(SR_demand_forecast!V56*Settings!$K$153,"-")</f>
        <v>108652.94854454687</v>
      </c>
    </row>
    <row r="4" spans="1:22" x14ac:dyDescent="0.3">
      <c r="A4" s="277"/>
      <c r="B4" s="36" t="str">
        <f>DTE_demand_forecast!B63</f>
        <v>Near Earth Robotic - LEO Science</v>
      </c>
      <c r="C4" s="86">
        <f ca="1">IFERROR(SR_demand_forecast!C57*Settings!$K$153,"-")</f>
        <v>13880808.459305681</v>
      </c>
      <c r="D4" s="86">
        <f ca="1">IFERROR(SR_demand_forecast!D57*Settings!$K$153,"-")</f>
        <v>15078573.614724547</v>
      </c>
      <c r="E4" s="86">
        <f ca="1">IFERROR(SR_demand_forecast!E57*Settings!$K$153,"-")</f>
        <v>17842343.676392876</v>
      </c>
      <c r="F4" s="86">
        <f ca="1">IFERROR(SR_demand_forecast!F57*Settings!$K$153,"-")</f>
        <v>20028937.002070703</v>
      </c>
      <c r="G4" s="86">
        <f ca="1">IFERROR(SR_demand_forecast!G57*Settings!$K$153,"-")</f>
        <v>22779345.517074186</v>
      </c>
      <c r="H4" s="86">
        <f ca="1">IFERROR(SR_demand_forecast!H57*Settings!$K$153,"-")</f>
        <v>25347413.608749263</v>
      </c>
      <c r="I4" s="86">
        <f ca="1">IFERROR(SR_demand_forecast!I57*Settings!$K$153,"-")</f>
        <v>28099363.2793051</v>
      </c>
      <c r="J4" s="86">
        <f ca="1">IFERROR(SR_demand_forecast!J57*Settings!$K$153,"-")</f>
        <v>30932054.375631604</v>
      </c>
      <c r="K4" s="86">
        <f ca="1">IFERROR(SR_demand_forecast!K57*Settings!$K$153,"-")</f>
        <v>33675376.346285701</v>
      </c>
      <c r="L4" s="86">
        <f ca="1">IFERROR(SR_demand_forecast!L57*Settings!$K$153,"-")</f>
        <v>36516350.511858478</v>
      </c>
      <c r="M4" s="86">
        <f ca="1">IFERROR(SR_demand_forecast!M57*Settings!$K$153,"-")</f>
        <v>37232070.629956394</v>
      </c>
      <c r="N4" s="86">
        <f ca="1">IFERROR(SR_demand_forecast!N57*Settings!$K$153,"-")</f>
        <v>37962105.150416262</v>
      </c>
      <c r="O4" s="86">
        <f ca="1">IFERROR(SR_demand_forecast!O57*Settings!$K$153,"-")</f>
        <v>38706740.361285344</v>
      </c>
      <c r="P4" s="86">
        <f ca="1">IFERROR(SR_demand_forecast!P57*Settings!$K$153,"-")</f>
        <v>39466268.276371792</v>
      </c>
      <c r="Q4" s="86">
        <f ca="1">IFERROR(SR_demand_forecast!Q57*Settings!$K$153,"-")</f>
        <v>40240986.74975998</v>
      </c>
      <c r="R4" s="86">
        <f ca="1">IFERROR(SR_demand_forecast!R57*Settings!$K$153,"-")</f>
        <v>41031199.59261591</v>
      </c>
      <c r="S4" s="86">
        <f ca="1">IFERROR(SR_demand_forecast!S57*Settings!$K$153,"-")</f>
        <v>41837216.692328982</v>
      </c>
      <c r="T4" s="86">
        <f ca="1">IFERROR(SR_demand_forecast!T57*Settings!$K$153,"-")</f>
        <v>42659354.13403631</v>
      </c>
      <c r="U4" s="86">
        <f ca="1">IFERROR(SR_demand_forecast!U57*Settings!$K$153,"-")</f>
        <v>43497934.324577779</v>
      </c>
      <c r="V4" s="86">
        <f ca="1">IFERROR(SR_demand_forecast!V57*Settings!$K$153,"-")</f>
        <v>44353286.118930072</v>
      </c>
    </row>
    <row r="5" spans="1:22" x14ac:dyDescent="0.3">
      <c r="A5" s="277"/>
      <c r="B5" s="36" t="str">
        <f>DTE_demand_forecast!B64</f>
        <v>Near Earth Robotic - GEO and Near Earth</v>
      </c>
      <c r="C5" s="86">
        <f ca="1">IFERROR(SR_demand_forecast!C58*Settings!$K$153,"-")</f>
        <v>67308.942402456916</v>
      </c>
      <c r="D5" s="86">
        <f ca="1">IFERROR(SR_demand_forecast!D58*Settings!$K$153,"-")</f>
        <v>56539.511618063814</v>
      </c>
      <c r="E5" s="86">
        <f ca="1">IFERROR(SR_demand_forecast!E58*Settings!$K$153,"-")</f>
        <v>75415.010112094344</v>
      </c>
      <c r="F5" s="86">
        <f ca="1">IFERROR(SR_demand_forecast!F58*Settings!$K$153,"-")</f>
        <v>65934.265983716759</v>
      </c>
      <c r="G5" s="86">
        <f ca="1">IFERROR(SR_demand_forecast!G58*Settings!$K$153,"-")</f>
        <v>56044.12608615926</v>
      </c>
      <c r="H5" s="86">
        <f ca="1">IFERROR(SR_demand_forecast!H58*Settings!$K$153,"-")</f>
        <v>45732.00688630595</v>
      </c>
      <c r="I5" s="86">
        <f ca="1">IFERROR(SR_demand_forecast!I58*Settings!$K$153,"-")</f>
        <v>34984.985268024058</v>
      </c>
      <c r="J5" s="86">
        <f ca="1">IFERROR(SR_demand_forecast!J58*Settings!$K$153,"-")</f>
        <v>23789.78998225636</v>
      </c>
      <c r="K5" s="86">
        <f ca="1">IFERROR(SR_demand_forecast!K58*Settings!$K$153,"-")</f>
        <v>12132.792890950752</v>
      </c>
      <c r="L5" s="86">
        <f ca="1">IFERROR(SR_demand_forecast!L58*Settings!$K$153,"-")</f>
        <v>0</v>
      </c>
      <c r="M5" s="86">
        <f ca="1">IFERROR(SR_demand_forecast!M58*Settings!$K$153,"-")</f>
        <v>0</v>
      </c>
      <c r="N5" s="86">
        <f ca="1">IFERROR(SR_demand_forecast!N58*Settings!$K$153,"-")</f>
        <v>0</v>
      </c>
      <c r="O5" s="86">
        <f ca="1">IFERROR(SR_demand_forecast!O58*Settings!$K$153,"-")</f>
        <v>0</v>
      </c>
      <c r="P5" s="86">
        <f ca="1">IFERROR(SR_demand_forecast!P58*Settings!$K$153,"-")</f>
        <v>0</v>
      </c>
      <c r="Q5" s="86">
        <f ca="1">IFERROR(SR_demand_forecast!Q58*Settings!$K$153,"-")</f>
        <v>0</v>
      </c>
      <c r="R5" s="86">
        <f ca="1">IFERROR(SR_demand_forecast!R58*Settings!$K$153,"-")</f>
        <v>0</v>
      </c>
      <c r="S5" s="86">
        <f ca="1">IFERROR(SR_demand_forecast!S58*Settings!$K$153,"-")</f>
        <v>0</v>
      </c>
      <c r="T5" s="86">
        <f ca="1">IFERROR(SR_demand_forecast!T58*Settings!$K$153,"-")</f>
        <v>0</v>
      </c>
      <c r="U5" s="86">
        <f ca="1">IFERROR(SR_demand_forecast!U58*Settings!$K$153,"-")</f>
        <v>0</v>
      </c>
      <c r="V5" s="86">
        <f ca="1">IFERROR(SR_demand_forecast!V58*Settings!$K$153,"-")</f>
        <v>0</v>
      </c>
    </row>
    <row r="6" spans="1:22" x14ac:dyDescent="0.3">
      <c r="A6" s="277"/>
      <c r="B6" s="36" t="str">
        <f>DTE_demand_forecast!B65</f>
        <v>Deep Space Robotic</v>
      </c>
      <c r="C6" s="86">
        <f ca="1">IFERROR(SR_demand_forecast!C59*Settings!$K$153,"-")</f>
        <v>0</v>
      </c>
      <c r="D6" s="86">
        <f ca="1">IFERROR(SR_demand_forecast!D59*Settings!$K$153,"-")</f>
        <v>0</v>
      </c>
      <c r="E6" s="86">
        <f ca="1">IFERROR(SR_demand_forecast!E59*Settings!$K$153,"-")</f>
        <v>0</v>
      </c>
      <c r="F6" s="86">
        <f ca="1">IFERROR(SR_demand_forecast!F59*Settings!$K$153,"-")</f>
        <v>0</v>
      </c>
      <c r="G6" s="86">
        <f ca="1">IFERROR(SR_demand_forecast!G59*Settings!$K$153,"-")</f>
        <v>0</v>
      </c>
      <c r="H6" s="86">
        <f ca="1">IFERROR(SR_demand_forecast!H59*Settings!$K$153,"-")</f>
        <v>0</v>
      </c>
      <c r="I6" s="86">
        <f ca="1">IFERROR(SR_demand_forecast!I59*Settings!$K$153,"-")</f>
        <v>0</v>
      </c>
      <c r="J6" s="86">
        <f ca="1">IFERROR(SR_demand_forecast!J59*Settings!$K$153,"-")</f>
        <v>0</v>
      </c>
      <c r="K6" s="86">
        <f ca="1">IFERROR(SR_demand_forecast!K59*Settings!$K$153,"-")</f>
        <v>0</v>
      </c>
      <c r="L6" s="86">
        <f ca="1">IFERROR(SR_demand_forecast!L59*Settings!$K$153,"-")</f>
        <v>0</v>
      </c>
      <c r="M6" s="86">
        <f ca="1">IFERROR(SR_demand_forecast!M59*Settings!$K$153,"-")</f>
        <v>0</v>
      </c>
      <c r="N6" s="86">
        <f ca="1">IFERROR(SR_demand_forecast!N59*Settings!$K$153,"-")</f>
        <v>0</v>
      </c>
      <c r="O6" s="86">
        <f ca="1">IFERROR(SR_demand_forecast!O59*Settings!$K$153,"-")</f>
        <v>0</v>
      </c>
      <c r="P6" s="86">
        <f ca="1">IFERROR(SR_demand_forecast!P59*Settings!$K$153,"-")</f>
        <v>0</v>
      </c>
      <c r="Q6" s="86">
        <f ca="1">IFERROR(SR_demand_forecast!Q59*Settings!$K$153,"-")</f>
        <v>0</v>
      </c>
      <c r="R6" s="86">
        <f ca="1">IFERROR(SR_demand_forecast!R59*Settings!$K$153,"-")</f>
        <v>0</v>
      </c>
      <c r="S6" s="86">
        <f ca="1">IFERROR(SR_demand_forecast!S59*Settings!$K$153,"-")</f>
        <v>0</v>
      </c>
      <c r="T6" s="86">
        <f ca="1">IFERROR(SR_demand_forecast!T59*Settings!$K$153,"-")</f>
        <v>0</v>
      </c>
      <c r="U6" s="86">
        <f ca="1">IFERROR(SR_demand_forecast!U59*Settings!$K$153,"-")</f>
        <v>0</v>
      </c>
      <c r="V6" s="86">
        <f ca="1">IFERROR(SR_demand_forecast!V59*Settings!$K$153,"-")</f>
        <v>0</v>
      </c>
    </row>
    <row r="7" spans="1:22" x14ac:dyDescent="0.3">
      <c r="A7" s="277"/>
      <c r="B7" s="36" t="str">
        <f>DTE_demand_forecast!B66</f>
        <v>Near Earth Robotic - Low Latency &amp; Complex Needs</v>
      </c>
      <c r="C7" s="86">
        <f ca="1">IFERROR(SR_demand_forecast!C60*Settings!$K$153,"-")</f>
        <v>4538.0743260722256</v>
      </c>
      <c r="D7" s="86">
        <f ca="1">IFERROR(SR_demand_forecast!D60*Settings!$K$153,"-")</f>
        <v>4013.6746261705466</v>
      </c>
      <c r="E7" s="86">
        <f ca="1">IFERROR(SR_demand_forecast!E60*Settings!$K$153,"-")</f>
        <v>3468.5006304650697</v>
      </c>
      <c r="F7" s="86">
        <f ca="1">IFERROR(SR_demand_forecast!F60*Settings!$K$153,"-")</f>
        <v>2901.9311270036046</v>
      </c>
      <c r="G7" s="86">
        <f ca="1">IFERROR(SR_demand_forecast!G60*Settings!$K$153,"-")</f>
        <v>2728.9764416727244</v>
      </c>
      <c r="H7" s="86">
        <f ca="1">IFERROR(SR_demand_forecast!H60*Settings!$K$153,"-")</f>
        <v>2226.8447764049433</v>
      </c>
      <c r="I7" s="86">
        <f ca="1">IFERROR(SR_demand_forecast!I60*Settings!$K$153,"-")</f>
        <v>1703.5362539497821</v>
      </c>
      <c r="J7" s="86">
        <f ca="1">IFERROR(SR_demand_forecast!J60*Settings!$K$153,"-")</f>
        <v>1158.4046526858517</v>
      </c>
      <c r="K7" s="86">
        <f ca="1">IFERROR(SR_demand_forecast!K60*Settings!$K$153,"-")</f>
        <v>590.78637286978471</v>
      </c>
      <c r="L7" s="86">
        <f ca="1">IFERROR(SR_demand_forecast!L60*Settings!$K$153,"-")</f>
        <v>0</v>
      </c>
      <c r="M7" s="86">
        <f ca="1">IFERROR(SR_demand_forecast!M60*Settings!$K$153,"-")</f>
        <v>0</v>
      </c>
      <c r="N7" s="86">
        <f ca="1">IFERROR(SR_demand_forecast!N60*Settings!$K$153,"-")</f>
        <v>0</v>
      </c>
      <c r="O7" s="86">
        <f ca="1">IFERROR(SR_demand_forecast!O60*Settings!$K$153,"-")</f>
        <v>0</v>
      </c>
      <c r="P7" s="86">
        <f ca="1">IFERROR(SR_demand_forecast!P60*Settings!$K$153,"-")</f>
        <v>0</v>
      </c>
      <c r="Q7" s="86">
        <f ca="1">IFERROR(SR_demand_forecast!Q60*Settings!$K$153,"-")</f>
        <v>0</v>
      </c>
      <c r="R7" s="86">
        <f ca="1">IFERROR(SR_demand_forecast!R60*Settings!$K$153,"-")</f>
        <v>0</v>
      </c>
      <c r="S7" s="86">
        <f ca="1">IFERROR(SR_demand_forecast!S60*Settings!$K$153,"-")</f>
        <v>0</v>
      </c>
      <c r="T7" s="86">
        <f ca="1">IFERROR(SR_demand_forecast!T60*Settings!$K$153,"-")</f>
        <v>0</v>
      </c>
      <c r="U7" s="86">
        <f ca="1">IFERROR(SR_demand_forecast!U60*Settings!$K$153,"-")</f>
        <v>0</v>
      </c>
      <c r="V7" s="86">
        <f ca="1">IFERROR(SR_demand_forecast!V60*Settings!$K$153,"-")</f>
        <v>0</v>
      </c>
    </row>
    <row r="8" spans="1:22" x14ac:dyDescent="0.3">
      <c r="A8" s="277"/>
      <c r="B8" s="36" t="str">
        <f>DTE_demand_forecast!B67</f>
        <v>Mission Operations</v>
      </c>
      <c r="C8" s="86">
        <f ca="1">IFERROR(SR_demand_forecast!C61*Settings!$K$153,"-")</f>
        <v>0</v>
      </c>
      <c r="D8" s="86">
        <f ca="1">IFERROR(SR_demand_forecast!D61*Settings!$K$153,"-")</f>
        <v>0</v>
      </c>
      <c r="E8" s="86">
        <f ca="1">IFERROR(SR_demand_forecast!E61*Settings!$K$153,"-")</f>
        <v>0</v>
      </c>
      <c r="F8" s="86">
        <f ca="1">IFERROR(SR_demand_forecast!F61*Settings!$K$153,"-")</f>
        <v>0</v>
      </c>
      <c r="G8" s="86">
        <f ca="1">IFERROR(SR_demand_forecast!G61*Settings!$K$153,"-")</f>
        <v>0</v>
      </c>
      <c r="H8" s="86">
        <f ca="1">IFERROR(SR_demand_forecast!H61*Settings!$K$153,"-")</f>
        <v>0</v>
      </c>
      <c r="I8" s="86">
        <f ca="1">IFERROR(SR_demand_forecast!I61*Settings!$K$153,"-")</f>
        <v>0</v>
      </c>
      <c r="J8" s="86">
        <f ca="1">IFERROR(SR_demand_forecast!J61*Settings!$K$153,"-")</f>
        <v>0</v>
      </c>
      <c r="K8" s="86">
        <f ca="1">IFERROR(SR_demand_forecast!K61*Settings!$K$153,"-")</f>
        <v>0</v>
      </c>
      <c r="L8" s="86">
        <f ca="1">IFERROR(SR_demand_forecast!L61*Settings!$K$153,"-")</f>
        <v>0</v>
      </c>
      <c r="M8" s="86">
        <f ca="1">IFERROR(SR_demand_forecast!M61*Settings!$K$153,"-")</f>
        <v>0</v>
      </c>
      <c r="N8" s="86">
        <f ca="1">IFERROR(SR_demand_forecast!N61*Settings!$K$153,"-")</f>
        <v>0</v>
      </c>
      <c r="O8" s="86">
        <f ca="1">IFERROR(SR_demand_forecast!O61*Settings!$K$153,"-")</f>
        <v>0</v>
      </c>
      <c r="P8" s="86">
        <f ca="1">IFERROR(SR_demand_forecast!P61*Settings!$K$153,"-")</f>
        <v>0</v>
      </c>
      <c r="Q8" s="86">
        <f ca="1">IFERROR(SR_demand_forecast!Q61*Settings!$K$153,"-")</f>
        <v>0</v>
      </c>
      <c r="R8" s="86">
        <f ca="1">IFERROR(SR_demand_forecast!R61*Settings!$K$153,"-")</f>
        <v>0</v>
      </c>
      <c r="S8" s="86">
        <f ca="1">IFERROR(SR_demand_forecast!S61*Settings!$K$153,"-")</f>
        <v>0</v>
      </c>
      <c r="T8" s="86">
        <f ca="1">IFERROR(SR_demand_forecast!T61*Settings!$K$153,"-")</f>
        <v>0</v>
      </c>
      <c r="U8" s="86">
        <f ca="1">IFERROR(SR_demand_forecast!U61*Settings!$K$153,"-")</f>
        <v>0</v>
      </c>
      <c r="V8" s="86">
        <f ca="1">IFERROR(SR_demand_forecast!V61*Settings!$K$153,"-")</f>
        <v>0</v>
      </c>
    </row>
    <row r="9" spans="1:22" x14ac:dyDescent="0.3">
      <c r="A9" s="277"/>
      <c r="B9" s="36" t="str">
        <f>DTE_demand_forecast!B68</f>
        <v>Launch Events</v>
      </c>
      <c r="C9" s="86">
        <f>IFERROR(SR_demand_forecast!C62*Settings!$K$153,"-")</f>
        <v>75355.356525585856</v>
      </c>
      <c r="D9" s="86">
        <f>IFERROR(SR_demand_forecast!D62*Settings!$K$153,"-")</f>
        <v>75355.356525585856</v>
      </c>
      <c r="E9" s="86">
        <f>IFERROR(SR_demand_forecast!E62*Settings!$K$153,"-")</f>
        <v>75355.356525585856</v>
      </c>
      <c r="F9" s="86">
        <f>IFERROR(SR_demand_forecast!F62*Settings!$K$153,"-")</f>
        <v>75355.356525585856</v>
      </c>
      <c r="G9" s="86">
        <f>IFERROR(SR_demand_forecast!G62*Settings!$K$153,"-")</f>
        <v>50236.904350390578</v>
      </c>
      <c r="H9" s="86">
        <f>IFERROR(SR_demand_forecast!H62*Settings!$K$153,"-")</f>
        <v>50236.904350390578</v>
      </c>
      <c r="I9" s="86">
        <f>IFERROR(SR_demand_forecast!I62*Settings!$K$153,"-")</f>
        <v>50236.904350390578</v>
      </c>
      <c r="J9" s="86">
        <f>IFERROR(SR_demand_forecast!J62*Settings!$K$153,"-")</f>
        <v>50236.904350390578</v>
      </c>
      <c r="K9" s="86">
        <f>IFERROR(SR_demand_forecast!K62*Settings!$K$153,"-")</f>
        <v>50236.904350390578</v>
      </c>
      <c r="L9" s="86">
        <f>IFERROR(SR_demand_forecast!L62*Settings!$K$153,"-")</f>
        <v>50236.904350390578</v>
      </c>
      <c r="M9" s="86">
        <f>IFERROR(SR_demand_forecast!M62*Settings!$K$153,"-")</f>
        <v>50236.904350390578</v>
      </c>
      <c r="N9" s="86">
        <f>IFERROR(SR_demand_forecast!N62*Settings!$K$153,"-")</f>
        <v>50236.904350390578</v>
      </c>
      <c r="O9" s="86">
        <f>IFERROR(SR_demand_forecast!O62*Settings!$K$153,"-")</f>
        <v>50236.904350390578</v>
      </c>
      <c r="P9" s="86">
        <f>IFERROR(SR_demand_forecast!P62*Settings!$K$153,"-")</f>
        <v>50236.904350390578</v>
      </c>
      <c r="Q9" s="86">
        <f>IFERROR(SR_demand_forecast!Q62*Settings!$K$153,"-")</f>
        <v>50236.904350390578</v>
      </c>
      <c r="R9" s="86">
        <f>IFERROR(SR_demand_forecast!R62*Settings!$K$153,"-")</f>
        <v>50236.904350390578</v>
      </c>
      <c r="S9" s="86">
        <f>IFERROR(SR_demand_forecast!S62*Settings!$K$153,"-")</f>
        <v>50236.904350390578</v>
      </c>
      <c r="T9" s="86">
        <f>IFERROR(SR_demand_forecast!T62*Settings!$K$153,"-")</f>
        <v>50236.904350390578</v>
      </c>
      <c r="U9" s="86">
        <f>IFERROR(SR_demand_forecast!U62*Settings!$K$153,"-")</f>
        <v>50236.904350390578</v>
      </c>
      <c r="V9" s="86">
        <f>IFERROR(SR_demand_forecast!V62*Settings!$K$153,"-")</f>
        <v>50236.904350390578</v>
      </c>
    </row>
    <row r="10" spans="1:22" x14ac:dyDescent="0.3">
      <c r="A10" s="277"/>
      <c r="B10" s="36" t="str">
        <f>DTE_demand_forecast!B69</f>
        <v>Terrestrial &amp; Aerial</v>
      </c>
      <c r="C10" s="86">
        <f ca="1">IFERROR(SR_demand_forecast!C63*Settings!$K$153,"-")</f>
        <v>997469.72233741276</v>
      </c>
      <c r="D10" s="86">
        <f ca="1">IFERROR(SR_demand_forecast!D63*Settings!$K$153,"-")</f>
        <v>889595.2190327741</v>
      </c>
      <c r="E10" s="86">
        <f ca="1">IFERROR(SR_demand_forecast!E63*Settings!$K$153,"-")</f>
        <v>777302.29429141118</v>
      </c>
      <c r="F10" s="86">
        <f ca="1">IFERROR(SR_demand_forecast!F63*Settings!$K$153,"-")</f>
        <v>660457.36105717684</v>
      </c>
      <c r="G10" s="86">
        <f ca="1">IFERROR(SR_demand_forecast!G63*Settings!$K$153,"-")</f>
        <v>538923.25616025284</v>
      </c>
      <c r="H10" s="86">
        <f ca="1">IFERROR(SR_demand_forecast!H63*Settings!$K$153,"-")</f>
        <v>451010.05806615081</v>
      </c>
      <c r="I10" s="86">
        <f ca="1">IFERROR(SR_demand_forecast!I63*Settings!$K$153,"-")</f>
        <v>327829.04843422357</v>
      </c>
      <c r="J10" s="86">
        <f ca="1">IFERROR(SR_demand_forecast!J63*Settings!$K$153,"-")</f>
        <v>199688.16768599104</v>
      </c>
      <c r="K10" s="86">
        <f ca="1">IFERROR(SR_demand_forecast!K63*Settings!$K$153,"-")</f>
        <v>66438.293380653631</v>
      </c>
      <c r="L10" s="86">
        <f ca="1">IFERROR(SR_demand_forecast!L63*Settings!$K$153,"-")</f>
        <v>-72073.677871773529</v>
      </c>
      <c r="M10" s="86">
        <f ca="1">IFERROR(SR_demand_forecast!M63*Settings!$K$153,"-")</f>
        <v>-80903.816039115773</v>
      </c>
      <c r="N10" s="86">
        <f ca="1">IFERROR(SR_demand_forecast!N63*Settings!$K$153,"-")</f>
        <v>-89910.556969804777</v>
      </c>
      <c r="O10" s="86">
        <f ca="1">IFERROR(SR_demand_forecast!O63*Settings!$K$153,"-")</f>
        <v>-99097.432719107688</v>
      </c>
      <c r="P10" s="86">
        <f ca="1">IFERROR(SR_demand_forecast!P63*Settings!$K$153,"-")</f>
        <v>-108468.04598339663</v>
      </c>
      <c r="Q10" s="86">
        <f ca="1">IFERROR(SR_demand_forecast!Q63*Settings!$K$153,"-")</f>
        <v>-118026.07151297134</v>
      </c>
      <c r="R10" s="86">
        <f ca="1">IFERROR(SR_demand_forecast!R63*Settings!$K$153,"-")</f>
        <v>-127775.25755313739</v>
      </c>
      <c r="S10" s="86">
        <f ca="1">IFERROR(SR_demand_forecast!S63*Settings!$K$153,"-")</f>
        <v>-137719.42731410699</v>
      </c>
      <c r="T10" s="86">
        <f ca="1">IFERROR(SR_demand_forecast!T63*Settings!$K$153,"-")</f>
        <v>-147862.48047029591</v>
      </c>
      <c r="U10" s="86">
        <f ca="1">IFERROR(SR_demand_forecast!U63*Settings!$K$153,"-")</f>
        <v>-158208.39468960857</v>
      </c>
      <c r="V10" s="86">
        <f ca="1">IFERROR(SR_demand_forecast!V63*Settings!$K$153,"-")</f>
        <v>-168761.22719330751</v>
      </c>
    </row>
    <row r="11" spans="1:22" x14ac:dyDescent="0.3">
      <c r="A11" s="277"/>
      <c r="B11" s="37" t="s">
        <v>100</v>
      </c>
      <c r="C11" s="150">
        <f t="shared" ref="C11:V11" ca="1" si="0">SUM(C3:C10)</f>
        <v>19553857.88827268</v>
      </c>
      <c r="D11" s="150">
        <f t="shared" ca="1" si="0"/>
        <v>20109175.551379226</v>
      </c>
      <c r="E11" s="150">
        <f t="shared" ca="1" si="0"/>
        <v>22234973.949155007</v>
      </c>
      <c r="F11" s="150">
        <f t="shared" ca="1" si="0"/>
        <v>23729316.174649503</v>
      </c>
      <c r="G11" s="150">
        <f t="shared" ca="1" si="0"/>
        <v>25735664.007051714</v>
      </c>
      <c r="H11" s="150">
        <f t="shared" ca="1" si="0"/>
        <v>27595020.137628462</v>
      </c>
      <c r="I11" s="150">
        <f t="shared" ca="1" si="0"/>
        <v>29579223.83384436</v>
      </c>
      <c r="J11" s="150">
        <f t="shared" ca="1" si="0"/>
        <v>31614740.554447874</v>
      </c>
      <c r="K11" s="150">
        <f t="shared" ca="1" si="0"/>
        <v>33530589.710330363</v>
      </c>
      <c r="L11" s="150">
        <f t="shared" ca="1" si="0"/>
        <v>35512899.554271244</v>
      </c>
      <c r="M11" s="150">
        <f t="shared" ca="1" si="0"/>
        <v>37908347.77329421</v>
      </c>
      <c r="N11" s="150">
        <f t="shared" ca="1" si="0"/>
        <v>38568041.478367664</v>
      </c>
      <c r="O11" s="150">
        <f t="shared" ca="1" si="0"/>
        <v>39240929.057542607</v>
      </c>
      <c r="P11" s="150">
        <f t="shared" ca="1" si="0"/>
        <v>39927274.388301022</v>
      </c>
      <c r="Q11" s="150">
        <f t="shared" ca="1" si="0"/>
        <v>40627346.625674613</v>
      </c>
      <c r="R11" s="150">
        <f t="shared" ca="1" si="0"/>
        <v>41341420.307795674</v>
      </c>
      <c r="S11" s="150">
        <f t="shared" ca="1" si="0"/>
        <v>42069775.463559166</v>
      </c>
      <c r="T11" s="150">
        <f t="shared" ca="1" si="0"/>
        <v>42812697.722437926</v>
      </c>
      <c r="U11" s="150">
        <f t="shared" ca="1" si="0"/>
        <v>43570478.426494248</v>
      </c>
      <c r="V11" s="150">
        <f t="shared" ca="1" si="0"/>
        <v>44343414.7446317</v>
      </c>
    </row>
    <row r="12" spans="1:22" x14ac:dyDescent="0.3">
      <c r="A12" s="277"/>
      <c r="B12" s="151"/>
      <c r="C12" s="152"/>
      <c r="D12" s="152"/>
      <c r="E12" s="152"/>
      <c r="F12" s="152"/>
      <c r="G12" s="152"/>
      <c r="H12" s="152"/>
      <c r="I12" s="152"/>
      <c r="J12" s="152"/>
      <c r="K12" s="152"/>
      <c r="L12" s="152"/>
      <c r="M12" s="152"/>
      <c r="N12" s="152"/>
      <c r="O12" s="152"/>
      <c r="P12" s="152"/>
      <c r="Q12" s="152"/>
      <c r="R12" s="152"/>
      <c r="S12" s="152"/>
      <c r="T12" s="152"/>
      <c r="U12" s="152"/>
      <c r="V12" s="152"/>
    </row>
    <row r="13" spans="1:22" x14ac:dyDescent="0.3">
      <c r="A13" s="277"/>
      <c r="B13" s="151"/>
      <c r="C13" s="152"/>
      <c r="D13" s="152"/>
      <c r="E13" s="152"/>
      <c r="F13" s="152"/>
      <c r="G13" s="152"/>
      <c r="H13" s="152"/>
      <c r="I13" s="152"/>
      <c r="J13" s="152"/>
      <c r="K13" s="152"/>
      <c r="L13" s="152"/>
      <c r="M13" s="152"/>
      <c r="N13" s="152"/>
      <c r="O13" s="152"/>
      <c r="P13" s="152"/>
      <c r="Q13" s="152"/>
      <c r="R13" s="152"/>
      <c r="S13" s="152"/>
      <c r="T13" s="152"/>
      <c r="U13" s="152"/>
      <c r="V13" s="152"/>
    </row>
    <row r="14" spans="1:22" x14ac:dyDescent="0.3">
      <c r="A14" s="277"/>
      <c r="B14" s="151"/>
      <c r="C14" s="152"/>
      <c r="D14" s="152"/>
      <c r="E14" s="152"/>
      <c r="F14" s="152"/>
      <c r="G14" s="152"/>
      <c r="H14" s="152"/>
      <c r="I14" s="152"/>
      <c r="J14" s="152"/>
      <c r="K14" s="152"/>
      <c r="L14" s="152"/>
      <c r="M14" s="152"/>
      <c r="N14" s="152"/>
      <c r="O14" s="152"/>
      <c r="P14" s="152"/>
      <c r="Q14" s="152"/>
      <c r="R14" s="152"/>
      <c r="S14" s="152"/>
      <c r="T14" s="152"/>
      <c r="U14" s="152"/>
      <c r="V14" s="152"/>
    </row>
    <row r="15" spans="1:22" x14ac:dyDescent="0.3">
      <c r="A15" s="277"/>
      <c r="B15" s="151"/>
      <c r="C15" s="152"/>
      <c r="D15" s="152"/>
      <c r="E15" s="152"/>
      <c r="F15" s="152"/>
      <c r="G15" s="152"/>
      <c r="H15" s="152"/>
      <c r="I15" s="152"/>
      <c r="J15" s="152"/>
      <c r="K15" s="152"/>
      <c r="L15" s="152"/>
      <c r="M15" s="152"/>
      <c r="N15" s="152"/>
      <c r="O15" s="152"/>
      <c r="P15" s="152"/>
      <c r="Q15" s="152"/>
      <c r="R15" s="152"/>
      <c r="S15" s="152"/>
      <c r="T15" s="152"/>
      <c r="U15" s="152"/>
      <c r="V15" s="152"/>
    </row>
    <row r="16" spans="1:22" x14ac:dyDescent="0.3">
      <c r="A16" s="277"/>
      <c r="B16" s="151"/>
      <c r="C16" s="152"/>
      <c r="D16" s="152"/>
      <c r="E16" s="152"/>
      <c r="F16" s="152"/>
      <c r="G16" s="152"/>
      <c r="H16" s="152"/>
      <c r="I16" s="152"/>
      <c r="J16" s="152"/>
      <c r="K16" s="152"/>
      <c r="L16" s="152"/>
      <c r="M16" s="152"/>
      <c r="N16" s="152"/>
      <c r="O16" s="152"/>
      <c r="P16" s="152"/>
      <c r="Q16" s="152"/>
      <c r="R16" s="152"/>
      <c r="S16" s="152"/>
      <c r="T16" s="152"/>
      <c r="U16" s="152"/>
      <c r="V16" s="152"/>
    </row>
    <row r="17" spans="1:22" x14ac:dyDescent="0.3">
      <c r="A17" s="277"/>
    </row>
    <row r="18" spans="1:22" x14ac:dyDescent="0.3">
      <c r="A18" s="277"/>
    </row>
    <row r="19" spans="1:22" x14ac:dyDescent="0.3">
      <c r="A19" s="277"/>
      <c r="B19" s="38" t="s">
        <v>221</v>
      </c>
      <c r="L19" s="23"/>
      <c r="M19" s="23"/>
    </row>
    <row r="20" spans="1:22" x14ac:dyDescent="0.3">
      <c r="A20" s="277"/>
      <c r="B20" s="83" t="s">
        <v>98</v>
      </c>
      <c r="C20" s="83">
        <v>2021</v>
      </c>
      <c r="D20" s="84">
        <v>2022</v>
      </c>
      <c r="E20" s="83">
        <v>2023</v>
      </c>
      <c r="F20" s="84">
        <v>2024</v>
      </c>
      <c r="G20" s="83">
        <v>2025</v>
      </c>
      <c r="H20" s="84">
        <v>2026</v>
      </c>
      <c r="I20" s="83">
        <v>2027</v>
      </c>
      <c r="J20" s="84">
        <v>2028</v>
      </c>
      <c r="K20" s="83">
        <v>2029</v>
      </c>
      <c r="L20" s="84">
        <v>2030</v>
      </c>
      <c r="M20" s="83">
        <v>2031</v>
      </c>
      <c r="N20" s="84">
        <v>2032</v>
      </c>
      <c r="O20" s="83">
        <v>2033</v>
      </c>
      <c r="P20" s="84">
        <v>2034</v>
      </c>
      <c r="Q20" s="83">
        <v>2035</v>
      </c>
      <c r="R20" s="84">
        <v>2036</v>
      </c>
      <c r="S20" s="83">
        <v>2037</v>
      </c>
      <c r="T20" s="84">
        <v>2038</v>
      </c>
      <c r="U20" s="83">
        <v>2039</v>
      </c>
      <c r="V20" s="84">
        <v>2040</v>
      </c>
    </row>
    <row r="21" spans="1:22" x14ac:dyDescent="0.3">
      <c r="A21" s="277"/>
      <c r="B21" s="36" t="s">
        <v>59</v>
      </c>
      <c r="C21" s="86">
        <f ca="1">IFERROR(SR_demand_forecast!C129*Settings!$K$153,"-")</f>
        <v>4654165.5926359026</v>
      </c>
      <c r="D21" s="86">
        <f ca="1">IFERROR(SR_demand_forecast!D129*Settings!$K$153,"-")</f>
        <v>4261706.2237433614</v>
      </c>
      <c r="E21" s="86">
        <f ca="1">IFERROR(SR_demand_forecast!E129*Settings!$K$153,"-")</f>
        <v>3853699.426006231</v>
      </c>
      <c r="F21" s="86">
        <f ca="1">IFERROR(SR_demand_forecast!F129*Settings!$K$153,"-")</f>
        <v>3429680.2860182864</v>
      </c>
      <c r="G21" s="86">
        <f ca="1">IFERROR(SR_demand_forecast!G129*Settings!$K$153,"-")</f>
        <v>2989171.5128085865</v>
      </c>
      <c r="H21" s="86">
        <f ca="1">IFERROR(SR_demand_forecast!H129*Settings!$K$153,"-")</f>
        <v>2531683.1287042587</v>
      </c>
      <c r="I21" s="86">
        <f ca="1">IFERROR(SR_demand_forecast!I129*Settings!$K$153,"-")</f>
        <v>2056712.152778801</v>
      </c>
      <c r="J21" s="86">
        <f ca="1">IFERROR(SR_demand_forecast!J129*Settings!$K$153,"-")</f>
        <v>1563742.276713012</v>
      </c>
      <c r="K21" s="86">
        <f ca="1">IFERROR(SR_demand_forecast!K129*Settings!$K$153,"-")</f>
        <v>1052243.5328916449</v>
      </c>
      <c r="L21" s="86">
        <f ca="1">IFERROR(SR_demand_forecast!L129*Settings!$K$153,"-")</f>
        <v>521671.95455490588</v>
      </c>
      <c r="M21" s="86">
        <f ca="1">IFERROR(SR_demand_forecast!M129*Settings!$K$153,"-")</f>
        <v>2240295.916419717</v>
      </c>
      <c r="N21" s="86">
        <f ca="1">IFERROR(SR_demand_forecast!N129*Settings!$K$153,"-")</f>
        <v>2209628.879191854</v>
      </c>
      <c r="O21" s="86">
        <f ca="1">IFERROR(SR_demand_forecast!O129*Settings!$K$153,"-")</f>
        <v>2178348.5012194328</v>
      </c>
      <c r="P21" s="86">
        <f ca="1">IFERROR(SR_demand_forecast!P129*Settings!$K$153,"-")</f>
        <v>2146442.5156875635</v>
      </c>
      <c r="Q21" s="86">
        <f ca="1">IFERROR(SR_demand_forecast!Q129*Settings!$K$153,"-")</f>
        <v>2113898.4104450569</v>
      </c>
      <c r="R21" s="86">
        <f ca="1">IFERROR(SR_demand_forecast!R129*Settings!$K$153,"-")</f>
        <v>2080703.4230977006</v>
      </c>
      <c r="S21" s="86">
        <f ca="1">IFERROR(SR_demand_forecast!S129*Settings!$K$153,"-")</f>
        <v>2046844.5360033964</v>
      </c>
      <c r="T21" s="86">
        <f ca="1">IFERROR(SR_demand_forecast!T129*Settings!$K$153,"-")</f>
        <v>2012308.4711672065</v>
      </c>
      <c r="U21" s="86">
        <f ca="1">IFERROR(SR_demand_forecast!U129*Settings!$K$153,"-")</f>
        <v>1977081.685034293</v>
      </c>
      <c r="V21" s="86">
        <f ca="1">IFERROR(SR_demand_forecast!V129*Settings!$K$153,"-")</f>
        <v>1941150.3631787209</v>
      </c>
    </row>
    <row r="22" spans="1:22" x14ac:dyDescent="0.3">
      <c r="A22" s="277"/>
      <c r="B22" s="36" t="s">
        <v>57</v>
      </c>
      <c r="C22" s="86">
        <f ca="1">IFERROR(SR_demand_forecast!C130*Settings!$K$153,"-")</f>
        <v>15049359.830446035</v>
      </c>
      <c r="D22" s="86">
        <f ca="1">IFERROR(SR_demand_forecast!D130*Settings!$K$153,"-")</f>
        <v>17462418.411850866</v>
      </c>
      <c r="E22" s="86">
        <f ca="1">IFERROR(SR_demand_forecast!E130*Settings!$K$153,"-")</f>
        <v>21489626.21599615</v>
      </c>
      <c r="F22" s="86">
        <f ca="1">IFERROR(SR_demand_forecast!F130*Settings!$K$153,"-")</f>
        <v>24989241.255931154</v>
      </c>
      <c r="G22" s="86">
        <f ca="1">IFERROR(SR_demand_forecast!G130*Settings!$K$153,"-")</f>
        <v>29103733.440746263</v>
      </c>
      <c r="H22" s="86">
        <f ca="1">IFERROR(SR_demand_forecast!H130*Settings!$K$153,"-")</f>
        <v>33088464.427323882</v>
      </c>
      <c r="I22" s="86">
        <f ca="1">IFERROR(SR_demand_forecast!I130*Settings!$K$153,"-")</f>
        <v>37311213.753408901</v>
      </c>
      <c r="J22" s="86">
        <f ca="1">IFERROR(SR_demand_forecast!J130*Settings!$K$153,"-")</f>
        <v>41670440.07115832</v>
      </c>
      <c r="K22" s="86">
        <f ca="1">IFERROR(SR_demand_forecast!K130*Settings!$K$153,"-")</f>
        <v>45997673.931902602</v>
      </c>
      <c r="L22" s="86">
        <f ca="1">IFERROR(SR_demand_forecast!L130*Settings!$K$153,"-")</f>
        <v>50481621.10889098</v>
      </c>
      <c r="M22" s="86">
        <f ca="1">IFERROR(SR_demand_forecast!M130*Settings!$K$153,"-")</f>
        <v>51476646.638929553</v>
      </c>
      <c r="N22" s="86">
        <f ca="1">IFERROR(SR_demand_forecast!N130*Settings!$K$153,"-")</f>
        <v>52491572.679568879</v>
      </c>
      <c r="O22" s="86">
        <f ca="1">IFERROR(SR_demand_forecast!O130*Settings!$K$153,"-")</f>
        <v>53526797.241021007</v>
      </c>
      <c r="P22" s="86">
        <f ca="1">IFERROR(SR_demand_forecast!P130*Settings!$K$153,"-")</f>
        <v>54582726.29370217</v>
      </c>
      <c r="Q22" s="86">
        <f ca="1">IFERROR(SR_demand_forecast!Q130*Settings!$K$153,"-")</f>
        <v>55659773.92743697</v>
      </c>
      <c r="R22" s="86">
        <f ca="1">IFERROR(SR_demand_forecast!R130*Settings!$K$153,"-")</f>
        <v>56758362.513846435</v>
      </c>
      <c r="S22" s="86">
        <f ca="1">IFERROR(SR_demand_forecast!S130*Settings!$K$153,"-")</f>
        <v>57878922.871984117</v>
      </c>
      <c r="T22" s="86">
        <f ca="1">IFERROR(SR_demand_forecast!T130*Settings!$K$153,"-")</f>
        <v>59021894.437284552</v>
      </c>
      <c r="U22" s="86">
        <f ca="1">IFERROR(SR_demand_forecast!U130*Settings!$K$153,"-")</f>
        <v>60187725.433890976</v>
      </c>
      <c r="V22" s="86">
        <f ca="1">IFERROR(SR_demand_forecast!V130*Settings!$K$153,"-")</f>
        <v>61376873.050429538</v>
      </c>
    </row>
    <row r="23" spans="1:22" x14ac:dyDescent="0.3">
      <c r="A23" s="277"/>
      <c r="B23" s="36" t="s">
        <v>56</v>
      </c>
      <c r="C23" s="86">
        <f ca="1">IFERROR(SR_demand_forecast!C131*Settings!$K$153,"-")</f>
        <v>72486.553356492062</v>
      </c>
      <c r="D23" s="86">
        <f ca="1">IFERROR(SR_demand_forecast!D131*Settings!$K$153,"-")</f>
        <v>67101.837964295511</v>
      </c>
      <c r="E23" s="86">
        <f ca="1">IFERROR(SR_demand_forecast!E131*Settings!$K$153,"-")</f>
        <v>91575.369421828844</v>
      </c>
      <c r="F23" s="86">
        <f ca="1">IFERROR(SR_demand_forecast!F131*Settings!$K$153,"-")</f>
        <v>87912.354644955703</v>
      </c>
      <c r="G23" s="86">
        <f ca="1">IFERROR(SR_demand_forecast!G131*Settings!$K$153,"-")</f>
        <v>84066.18912923889</v>
      </c>
      <c r="H23" s="86">
        <f ca="1">IFERROR(SR_demand_forecast!H131*Settings!$K$153,"-")</f>
        <v>80031.012051035417</v>
      </c>
      <c r="I23" s="86">
        <f ca="1">IFERROR(SR_demand_forecast!I131*Settings!$K$153,"-")</f>
        <v>75800.801414052112</v>
      </c>
      <c r="J23" s="86">
        <f ca="1">IFERROR(SR_demand_forecast!J131*Settings!$K$153,"-")</f>
        <v>71369.36994676906</v>
      </c>
      <c r="K23" s="86">
        <f ca="1">IFERROR(SR_demand_forecast!K131*Settings!$K$153,"-")</f>
        <v>66730.360900229076</v>
      </c>
      <c r="L23" s="86">
        <f ca="1">IFERROR(SR_demand_forecast!L131*Settings!$K$153,"-")</f>
        <v>61877.243743848776</v>
      </c>
      <c r="M23" s="86">
        <f ca="1">IFERROR(SR_demand_forecast!M131*Settings!$K$153,"-")</f>
        <v>63114.788618725754</v>
      </c>
      <c r="N23" s="86">
        <f ca="1">IFERROR(SR_demand_forecast!N131*Settings!$K$153,"-")</f>
        <v>64377.084391100259</v>
      </c>
      <c r="O23" s="86">
        <f ca="1">IFERROR(SR_demand_forecast!O131*Settings!$K$153,"-")</f>
        <v>65664.626078922272</v>
      </c>
      <c r="P23" s="86">
        <f ca="1">IFERROR(SR_demand_forecast!P131*Settings!$K$153,"-")</f>
        <v>66977.918600500721</v>
      </c>
      <c r="Q23" s="86">
        <f ca="1">IFERROR(SR_demand_forecast!Q131*Settings!$K$153,"-")</f>
        <v>68317.476972510733</v>
      </c>
      <c r="R23" s="86">
        <f ca="1">IFERROR(SR_demand_forecast!R131*Settings!$K$153,"-")</f>
        <v>69683.826511960942</v>
      </c>
      <c r="S23" s="86">
        <f ca="1">IFERROR(SR_demand_forecast!S131*Settings!$K$153,"-")</f>
        <v>71077.503042200158</v>
      </c>
      <c r="T23" s="86">
        <f ca="1">IFERROR(SR_demand_forecast!T131*Settings!$K$153,"-")</f>
        <v>72499.053103044178</v>
      </c>
      <c r="U23" s="86">
        <f ca="1">IFERROR(SR_demand_forecast!U131*Settings!$K$153,"-")</f>
        <v>73949.034165105055</v>
      </c>
      <c r="V23" s="86">
        <f ca="1">IFERROR(SR_demand_forecast!V131*Settings!$K$153,"-")</f>
        <v>75428.01484840714</v>
      </c>
    </row>
    <row r="24" spans="1:22" x14ac:dyDescent="0.3">
      <c r="A24" s="277"/>
      <c r="B24" s="36" t="s">
        <v>96</v>
      </c>
      <c r="C24" s="86">
        <f ca="1">IFERROR(SR_demand_forecast!C132*Settings!$K$153,"-")</f>
        <v>0</v>
      </c>
      <c r="D24" s="86">
        <f ca="1">IFERROR(SR_demand_forecast!D132*Settings!$K$153,"-")</f>
        <v>0</v>
      </c>
      <c r="E24" s="86">
        <f ca="1">IFERROR(SR_demand_forecast!E132*Settings!$K$153,"-")</f>
        <v>0</v>
      </c>
      <c r="F24" s="86">
        <f ca="1">IFERROR(SR_demand_forecast!F132*Settings!$K$153,"-")</f>
        <v>0</v>
      </c>
      <c r="G24" s="86">
        <f ca="1">IFERROR(SR_demand_forecast!G132*Settings!$K$153,"-")</f>
        <v>0</v>
      </c>
      <c r="H24" s="86">
        <f ca="1">IFERROR(SR_demand_forecast!H132*Settings!$K$153,"-")</f>
        <v>0</v>
      </c>
      <c r="I24" s="86">
        <f ca="1">IFERROR(SR_demand_forecast!I132*Settings!$K$153,"-")</f>
        <v>0</v>
      </c>
      <c r="J24" s="86">
        <f ca="1">IFERROR(SR_demand_forecast!J132*Settings!$K$153,"-")</f>
        <v>0</v>
      </c>
      <c r="K24" s="86">
        <f ca="1">IFERROR(SR_demand_forecast!K132*Settings!$K$153,"-")</f>
        <v>0</v>
      </c>
      <c r="L24" s="86">
        <f ca="1">IFERROR(SR_demand_forecast!L132*Settings!$K$153,"-")</f>
        <v>0</v>
      </c>
      <c r="M24" s="86">
        <f ca="1">IFERROR(SR_demand_forecast!M132*Settings!$K$153,"-")</f>
        <v>0</v>
      </c>
      <c r="N24" s="86">
        <f ca="1">IFERROR(SR_demand_forecast!N132*Settings!$K$153,"-")</f>
        <v>0</v>
      </c>
      <c r="O24" s="86">
        <f ca="1">IFERROR(SR_demand_forecast!O132*Settings!$K$153,"-")</f>
        <v>0</v>
      </c>
      <c r="P24" s="86">
        <f ca="1">IFERROR(SR_demand_forecast!P132*Settings!$K$153,"-")</f>
        <v>0</v>
      </c>
      <c r="Q24" s="86">
        <f ca="1">IFERROR(SR_demand_forecast!Q132*Settings!$K$153,"-")</f>
        <v>0</v>
      </c>
      <c r="R24" s="86">
        <f ca="1">IFERROR(SR_demand_forecast!R132*Settings!$K$153,"-")</f>
        <v>0</v>
      </c>
      <c r="S24" s="86">
        <f ca="1">IFERROR(SR_demand_forecast!S132*Settings!$K$153,"-")</f>
        <v>0</v>
      </c>
      <c r="T24" s="86">
        <f ca="1">IFERROR(SR_demand_forecast!T132*Settings!$K$153,"-")</f>
        <v>0</v>
      </c>
      <c r="U24" s="86">
        <f ca="1">IFERROR(SR_demand_forecast!U132*Settings!$K$153,"-")</f>
        <v>0</v>
      </c>
      <c r="V24" s="86">
        <f ca="1">IFERROR(SR_demand_forecast!V132*Settings!$K$153,"-")</f>
        <v>0</v>
      </c>
    </row>
    <row r="25" spans="1:22" x14ac:dyDescent="0.3">
      <c r="A25" s="277"/>
      <c r="B25" s="36" t="s">
        <v>60</v>
      </c>
      <c r="C25" s="86">
        <f ca="1">IFERROR(SR_demand_forecast!C133*Settings!$K$153,"-")</f>
        <v>4538.0743260722256</v>
      </c>
      <c r="D25" s="86">
        <f ca="1">IFERROR(SR_demand_forecast!D133*Settings!$K$153,"-")</f>
        <v>4013.6746261705466</v>
      </c>
      <c r="E25" s="86">
        <f ca="1">IFERROR(SR_demand_forecast!E133*Settings!$K$153,"-")</f>
        <v>3468.5006304650697</v>
      </c>
      <c r="F25" s="86">
        <f ca="1">IFERROR(SR_demand_forecast!F133*Settings!$K$153,"-")</f>
        <v>2901.9311270036046</v>
      </c>
      <c r="G25" s="86">
        <f ca="1">IFERROR(SR_demand_forecast!G133*Settings!$K$153,"-")</f>
        <v>2728.9764416727244</v>
      </c>
      <c r="H25" s="86">
        <f ca="1">IFERROR(SR_demand_forecast!H133*Settings!$K$153,"-")</f>
        <v>2226.8447764049433</v>
      </c>
      <c r="I25" s="86">
        <f ca="1">IFERROR(SR_demand_forecast!I133*Settings!$K$153,"-")</f>
        <v>1703.5362539497821</v>
      </c>
      <c r="J25" s="86">
        <f ca="1">IFERROR(SR_demand_forecast!J133*Settings!$K$153,"-")</f>
        <v>1158.4046526858517</v>
      </c>
      <c r="K25" s="86">
        <f ca="1">IFERROR(SR_demand_forecast!K133*Settings!$K$153,"-")</f>
        <v>590.78637286978471</v>
      </c>
      <c r="L25" s="86">
        <f ca="1">IFERROR(SR_demand_forecast!L133*Settings!$K$153,"-")</f>
        <v>0</v>
      </c>
      <c r="M25" s="86">
        <f ca="1">IFERROR(SR_demand_forecast!M133*Settings!$K$153,"-")</f>
        <v>0</v>
      </c>
      <c r="N25" s="86">
        <f ca="1">IFERROR(SR_demand_forecast!N133*Settings!$K$153,"-")</f>
        <v>0</v>
      </c>
      <c r="O25" s="86">
        <f ca="1">IFERROR(SR_demand_forecast!O133*Settings!$K$153,"-")</f>
        <v>0</v>
      </c>
      <c r="P25" s="86">
        <f ca="1">IFERROR(SR_demand_forecast!P133*Settings!$K$153,"-")</f>
        <v>0</v>
      </c>
      <c r="Q25" s="86">
        <f ca="1">IFERROR(SR_demand_forecast!Q133*Settings!$K$153,"-")</f>
        <v>0</v>
      </c>
      <c r="R25" s="86">
        <f ca="1">IFERROR(SR_demand_forecast!R133*Settings!$K$153,"-")</f>
        <v>0</v>
      </c>
      <c r="S25" s="86">
        <f ca="1">IFERROR(SR_demand_forecast!S133*Settings!$K$153,"-")</f>
        <v>0</v>
      </c>
      <c r="T25" s="86">
        <f ca="1">IFERROR(SR_demand_forecast!T133*Settings!$K$153,"-")</f>
        <v>0</v>
      </c>
      <c r="U25" s="86">
        <f ca="1">IFERROR(SR_demand_forecast!U133*Settings!$K$153,"-")</f>
        <v>0</v>
      </c>
      <c r="V25" s="86">
        <f ca="1">IFERROR(SR_demand_forecast!V133*Settings!$K$153,"-")</f>
        <v>0</v>
      </c>
    </row>
    <row r="26" spans="1:22" x14ac:dyDescent="0.3">
      <c r="A26" s="277"/>
      <c r="B26" s="36" t="s">
        <v>97</v>
      </c>
      <c r="C26" s="86">
        <f ca="1">IFERROR(SR_demand_forecast!C134*Settings!$K$153,"-")</f>
        <v>0</v>
      </c>
      <c r="D26" s="86">
        <f ca="1">IFERROR(SR_demand_forecast!D134*Settings!$K$153,"-")</f>
        <v>0</v>
      </c>
      <c r="E26" s="86">
        <f ca="1">IFERROR(SR_demand_forecast!E134*Settings!$K$153,"-")</f>
        <v>0</v>
      </c>
      <c r="F26" s="86">
        <f ca="1">IFERROR(SR_demand_forecast!F134*Settings!$K$153,"-")</f>
        <v>0</v>
      </c>
      <c r="G26" s="86">
        <f ca="1">IFERROR(SR_demand_forecast!G134*Settings!$K$153,"-")</f>
        <v>0</v>
      </c>
      <c r="H26" s="86">
        <f ca="1">IFERROR(SR_demand_forecast!H134*Settings!$K$153,"-")</f>
        <v>0</v>
      </c>
      <c r="I26" s="86">
        <f ca="1">IFERROR(SR_demand_forecast!I134*Settings!$K$153,"-")</f>
        <v>0</v>
      </c>
      <c r="J26" s="86">
        <f ca="1">IFERROR(SR_demand_forecast!J134*Settings!$K$153,"-")</f>
        <v>0</v>
      </c>
      <c r="K26" s="86">
        <f ca="1">IFERROR(SR_demand_forecast!K134*Settings!$K$153,"-")</f>
        <v>0</v>
      </c>
      <c r="L26" s="86">
        <f ca="1">IFERROR(SR_demand_forecast!L134*Settings!$K$153,"-")</f>
        <v>0</v>
      </c>
      <c r="M26" s="86">
        <f ca="1">IFERROR(SR_demand_forecast!M134*Settings!$K$153,"-")</f>
        <v>0</v>
      </c>
      <c r="N26" s="86">
        <f ca="1">IFERROR(SR_demand_forecast!N134*Settings!$K$153,"-")</f>
        <v>0</v>
      </c>
      <c r="O26" s="86">
        <f ca="1">IFERROR(SR_demand_forecast!O134*Settings!$K$153,"-")</f>
        <v>0</v>
      </c>
      <c r="P26" s="86">
        <f ca="1">IFERROR(SR_demand_forecast!P134*Settings!$K$153,"-")</f>
        <v>0</v>
      </c>
      <c r="Q26" s="86">
        <f ca="1">IFERROR(SR_demand_forecast!Q134*Settings!$K$153,"-")</f>
        <v>0</v>
      </c>
      <c r="R26" s="86">
        <f ca="1">IFERROR(SR_demand_forecast!R134*Settings!$K$153,"-")</f>
        <v>0</v>
      </c>
      <c r="S26" s="86">
        <f ca="1">IFERROR(SR_demand_forecast!S134*Settings!$K$153,"-")</f>
        <v>0</v>
      </c>
      <c r="T26" s="86">
        <f ca="1">IFERROR(SR_demand_forecast!T134*Settings!$K$153,"-")</f>
        <v>0</v>
      </c>
      <c r="U26" s="86">
        <f ca="1">IFERROR(SR_demand_forecast!U134*Settings!$K$153,"-")</f>
        <v>0</v>
      </c>
      <c r="V26" s="86">
        <f ca="1">IFERROR(SR_demand_forecast!V134*Settings!$K$153,"-")</f>
        <v>0</v>
      </c>
    </row>
    <row r="27" spans="1:22" x14ac:dyDescent="0.3">
      <c r="A27" s="277"/>
      <c r="B27" s="36" t="s">
        <v>58</v>
      </c>
      <c r="C27" s="86">
        <f>IFERROR(SR_demand_forecast!C135*Settings!$K$153,"-")</f>
        <v>75355.356525585856</v>
      </c>
      <c r="D27" s="86">
        <f>IFERROR(SR_demand_forecast!D135*Settings!$K$153,"-")</f>
        <v>75355.356525585856</v>
      </c>
      <c r="E27" s="86">
        <f>IFERROR(SR_demand_forecast!E135*Settings!$K$153,"-")</f>
        <v>75355.356525585856</v>
      </c>
      <c r="F27" s="86">
        <f>IFERROR(SR_demand_forecast!F135*Settings!$K$153,"-")</f>
        <v>75355.356525585856</v>
      </c>
      <c r="G27" s="86">
        <f>IFERROR(SR_demand_forecast!G135*Settings!$K$153,"-")</f>
        <v>50236.904350390578</v>
      </c>
      <c r="H27" s="86">
        <f>IFERROR(SR_demand_forecast!H135*Settings!$K$153,"-")</f>
        <v>50236.904350390578</v>
      </c>
      <c r="I27" s="86">
        <f>IFERROR(SR_demand_forecast!I135*Settings!$K$153,"-")</f>
        <v>50236.904350390578</v>
      </c>
      <c r="J27" s="86">
        <f>IFERROR(SR_demand_forecast!J135*Settings!$K$153,"-")</f>
        <v>50236.904350390578</v>
      </c>
      <c r="K27" s="86">
        <f>IFERROR(SR_demand_forecast!K135*Settings!$K$153,"-")</f>
        <v>50236.904350390578</v>
      </c>
      <c r="L27" s="86">
        <f>IFERROR(SR_demand_forecast!L135*Settings!$K$153,"-")</f>
        <v>50236.904350390578</v>
      </c>
      <c r="M27" s="86">
        <f>IFERROR(SR_demand_forecast!M135*Settings!$K$153,"-")</f>
        <v>50236.904350390578</v>
      </c>
      <c r="N27" s="86">
        <f>IFERROR(SR_demand_forecast!N135*Settings!$K$153,"-")</f>
        <v>50236.904350390578</v>
      </c>
      <c r="O27" s="86">
        <f>IFERROR(SR_demand_forecast!O135*Settings!$K$153,"-")</f>
        <v>50236.904350390578</v>
      </c>
      <c r="P27" s="86">
        <f>IFERROR(SR_demand_forecast!P135*Settings!$K$153,"-")</f>
        <v>50236.904350390578</v>
      </c>
      <c r="Q27" s="86">
        <f>IFERROR(SR_demand_forecast!Q135*Settings!$K$153,"-")</f>
        <v>50236.904350390578</v>
      </c>
      <c r="R27" s="86">
        <f>IFERROR(SR_demand_forecast!R135*Settings!$K$153,"-")</f>
        <v>50236.904350390578</v>
      </c>
      <c r="S27" s="86">
        <f>IFERROR(SR_demand_forecast!S135*Settings!$K$153,"-")</f>
        <v>50236.904350390578</v>
      </c>
      <c r="T27" s="86">
        <f>IFERROR(SR_demand_forecast!T135*Settings!$K$153,"-")</f>
        <v>50236.904350390578</v>
      </c>
      <c r="U27" s="86">
        <f>IFERROR(SR_demand_forecast!U135*Settings!$K$153,"-")</f>
        <v>50236.904350390578</v>
      </c>
      <c r="V27" s="86">
        <f>IFERROR(SR_demand_forecast!V135*Settings!$K$153,"-")</f>
        <v>50236.904350390578</v>
      </c>
    </row>
    <row r="28" spans="1:22" x14ac:dyDescent="0.3">
      <c r="A28" s="277"/>
      <c r="B28" s="36" t="s">
        <v>61</v>
      </c>
      <c r="C28" s="86">
        <f ca="1">IFERROR(SR_demand_forecast!C136*Settings!$K$153,"-")</f>
        <v>997469.72233741276</v>
      </c>
      <c r="D28" s="86">
        <f ca="1">IFERROR(SR_demand_forecast!D136*Settings!$K$153,"-")</f>
        <v>889595.2190327741</v>
      </c>
      <c r="E28" s="86">
        <f ca="1">IFERROR(SR_demand_forecast!E136*Settings!$K$153,"-")</f>
        <v>777302.29429141118</v>
      </c>
      <c r="F28" s="86">
        <f ca="1">IFERROR(SR_demand_forecast!F136*Settings!$K$153,"-")</f>
        <v>660457.36105717684</v>
      </c>
      <c r="G28" s="86">
        <f ca="1">IFERROR(SR_demand_forecast!G136*Settings!$K$153,"-")</f>
        <v>538923.25616025284</v>
      </c>
      <c r="H28" s="86">
        <f ca="1">IFERROR(SR_demand_forecast!H136*Settings!$K$153,"-")</f>
        <v>451010.05806615081</v>
      </c>
      <c r="I28" s="86">
        <f ca="1">IFERROR(SR_demand_forecast!I136*Settings!$K$153,"-")</f>
        <v>327829.04843422357</v>
      </c>
      <c r="J28" s="86">
        <f ca="1">IFERROR(SR_demand_forecast!J136*Settings!$K$153,"-")</f>
        <v>199688.16768599104</v>
      </c>
      <c r="K28" s="86">
        <f ca="1">IFERROR(SR_demand_forecast!K136*Settings!$K$153,"-")</f>
        <v>66438.293380653631</v>
      </c>
      <c r="L28" s="86">
        <f ca="1">IFERROR(SR_demand_forecast!L136*Settings!$K$153,"-")</f>
        <v>-72073.677871773529</v>
      </c>
      <c r="M28" s="86">
        <f ca="1">IFERROR(SR_demand_forecast!M136*Settings!$K$153,"-")</f>
        <v>-80903.816039115773</v>
      </c>
      <c r="N28" s="86">
        <f ca="1">IFERROR(SR_demand_forecast!N136*Settings!$K$153,"-")</f>
        <v>-89910.556969804777</v>
      </c>
      <c r="O28" s="86">
        <f ca="1">IFERROR(SR_demand_forecast!O136*Settings!$K$153,"-")</f>
        <v>-99097.432719107688</v>
      </c>
      <c r="P28" s="86">
        <f ca="1">IFERROR(SR_demand_forecast!P136*Settings!$K$153,"-")</f>
        <v>-108468.04598339663</v>
      </c>
      <c r="Q28" s="86">
        <f ca="1">IFERROR(SR_demand_forecast!Q136*Settings!$K$153,"-")</f>
        <v>-118026.07151297134</v>
      </c>
      <c r="R28" s="86">
        <f ca="1">IFERROR(SR_demand_forecast!R136*Settings!$K$153,"-")</f>
        <v>-127775.25755313739</v>
      </c>
      <c r="S28" s="86">
        <f ca="1">IFERROR(SR_demand_forecast!S136*Settings!$K$153,"-")</f>
        <v>-137719.42731410699</v>
      </c>
      <c r="T28" s="86">
        <f ca="1">IFERROR(SR_demand_forecast!T136*Settings!$K$153,"-")</f>
        <v>-147862.48047029591</v>
      </c>
      <c r="U28" s="86">
        <f ca="1">IFERROR(SR_demand_forecast!U136*Settings!$K$153,"-")</f>
        <v>-158208.39468960857</v>
      </c>
      <c r="V28" s="86">
        <f ca="1">IFERROR(SR_demand_forecast!V136*Settings!$K$153,"-")</f>
        <v>-168761.22719330751</v>
      </c>
    </row>
    <row r="29" spans="1:22" x14ac:dyDescent="0.3">
      <c r="A29" s="277"/>
      <c r="B29" s="36" t="s">
        <v>100</v>
      </c>
      <c r="C29" s="150">
        <f t="shared" ref="C29:V29" ca="1" si="1">SUM(C21:C28)</f>
        <v>20853375.1296275</v>
      </c>
      <c r="D29" s="150">
        <f t="shared" ca="1" si="1"/>
        <v>22760190.723743055</v>
      </c>
      <c r="E29" s="150">
        <f t="shared" ca="1" si="1"/>
        <v>26291027.16287167</v>
      </c>
      <c r="F29" s="150">
        <f t="shared" ca="1" si="1"/>
        <v>29245548.545304161</v>
      </c>
      <c r="G29" s="150">
        <f t="shared" ca="1" si="1"/>
        <v>32768860.279636402</v>
      </c>
      <c r="H29" s="150">
        <f t="shared" ca="1" si="1"/>
        <v>36203652.375272132</v>
      </c>
      <c r="I29" s="150">
        <f t="shared" ca="1" si="1"/>
        <v>39823496.19664032</v>
      </c>
      <c r="J29" s="150">
        <f t="shared" ca="1" si="1"/>
        <v>43556635.194507174</v>
      </c>
      <c r="K29" s="150">
        <f t="shared" ca="1" si="1"/>
        <v>47233913.809798397</v>
      </c>
      <c r="L29" s="150">
        <f t="shared" ca="1" si="1"/>
        <v>51043333.533668362</v>
      </c>
      <c r="M29" s="150">
        <f t="shared" ca="1" si="1"/>
        <v>53749390.432279274</v>
      </c>
      <c r="N29" s="150">
        <f t="shared" ca="1" si="1"/>
        <v>54725904.990532421</v>
      </c>
      <c r="O29" s="150">
        <f t="shared" ca="1" si="1"/>
        <v>55721949.839950651</v>
      </c>
      <c r="P29" s="150">
        <f t="shared" ca="1" si="1"/>
        <v>56737915.586357228</v>
      </c>
      <c r="Q29" s="150">
        <f t="shared" ca="1" si="1"/>
        <v>57774200.647691958</v>
      </c>
      <c r="R29" s="150">
        <f t="shared" ca="1" si="1"/>
        <v>58831211.410253353</v>
      </c>
      <c r="S29" s="150">
        <f t="shared" ca="1" si="1"/>
        <v>59909362.388065994</v>
      </c>
      <c r="T29" s="150">
        <f t="shared" ca="1" si="1"/>
        <v>61009076.385434903</v>
      </c>
      <c r="U29" s="150">
        <f t="shared" ca="1" si="1"/>
        <v>62130784.662751153</v>
      </c>
      <c r="V29" s="150">
        <f t="shared" ca="1" si="1"/>
        <v>63274927.105613746</v>
      </c>
    </row>
    <row r="30" spans="1:22" x14ac:dyDescent="0.3">
      <c r="A30" s="277"/>
    </row>
    <row r="31" spans="1:22" x14ac:dyDescent="0.3">
      <c r="A31" s="277"/>
    </row>
    <row r="32" spans="1:22" x14ac:dyDescent="0.3">
      <c r="A32" s="277"/>
    </row>
    <row r="33" spans="1:22" x14ac:dyDescent="0.3">
      <c r="A33" s="277"/>
    </row>
    <row r="34" spans="1:22" x14ac:dyDescent="0.3">
      <c r="A34" s="277"/>
    </row>
    <row r="35" spans="1:22" x14ac:dyDescent="0.3">
      <c r="A35" s="277"/>
    </row>
    <row r="36" spans="1:22" x14ac:dyDescent="0.3">
      <c r="A36" s="277"/>
    </row>
    <row r="37" spans="1:22" x14ac:dyDescent="0.3">
      <c r="A37" s="277"/>
      <c r="B37" s="38" t="s">
        <v>222</v>
      </c>
      <c r="L37" s="23"/>
      <c r="M37" s="23"/>
    </row>
    <row r="38" spans="1:22" x14ac:dyDescent="0.3">
      <c r="A38" s="277"/>
      <c r="B38" s="83" t="s">
        <v>98</v>
      </c>
      <c r="C38" s="83">
        <v>2021</v>
      </c>
      <c r="D38" s="84">
        <v>2022</v>
      </c>
      <c r="E38" s="83">
        <v>2023</v>
      </c>
      <c r="F38" s="84">
        <v>2024</v>
      </c>
      <c r="G38" s="83">
        <v>2025</v>
      </c>
      <c r="H38" s="84">
        <v>2026</v>
      </c>
      <c r="I38" s="83">
        <v>2027</v>
      </c>
      <c r="J38" s="84">
        <v>2028</v>
      </c>
      <c r="K38" s="83">
        <v>2029</v>
      </c>
      <c r="L38" s="84">
        <v>2030</v>
      </c>
      <c r="M38" s="83">
        <v>2031</v>
      </c>
      <c r="N38" s="84">
        <v>2032</v>
      </c>
      <c r="O38" s="83">
        <v>2033</v>
      </c>
      <c r="P38" s="84">
        <v>2034</v>
      </c>
      <c r="Q38" s="83">
        <v>2035</v>
      </c>
      <c r="R38" s="84">
        <v>2036</v>
      </c>
      <c r="S38" s="83">
        <v>2037</v>
      </c>
      <c r="T38" s="84">
        <v>2038</v>
      </c>
      <c r="U38" s="83">
        <v>2039</v>
      </c>
      <c r="V38" s="84">
        <v>2040</v>
      </c>
    </row>
    <row r="39" spans="1:22" x14ac:dyDescent="0.3">
      <c r="A39" s="277"/>
      <c r="B39" s="36" t="s">
        <v>59</v>
      </c>
      <c r="C39" s="86">
        <f ca="1">IFERROR(SR_demand_forecast!C202*Settings!$K$153,"-")</f>
        <v>4779953.8518963326</v>
      </c>
      <c r="D39" s="86">
        <f ca="1">IFERROR(SR_demand_forecast!D202*Settings!$K$153,"-")</f>
        <v>4518314.2726346385</v>
      </c>
      <c r="E39" s="86">
        <f ca="1">IFERROR(SR_demand_forecast!E202*Settings!$K$153,"-")</f>
        <v>4246309.7408098849</v>
      </c>
      <c r="F39" s="86">
        <f ca="1">IFERROR(SR_demand_forecast!F202*Settings!$K$153,"-")</f>
        <v>3963630.3141512545</v>
      </c>
      <c r="G39" s="86">
        <f ca="1">IFERROR(SR_demand_forecast!G202*Settings!$K$153,"-")</f>
        <v>3669957.7986781215</v>
      </c>
      <c r="H39" s="86">
        <f ca="1">IFERROR(SR_demand_forecast!H202*Settings!$K$153,"-")</f>
        <v>3364965.5426085698</v>
      </c>
      <c r="I39" s="86">
        <f ca="1">IFERROR(SR_demand_forecast!I202*Settings!$K$153,"-")</f>
        <v>3048318.2253249311</v>
      </c>
      <c r="J39" s="86">
        <f ca="1">IFERROR(SR_demand_forecast!J202*Settings!$K$153,"-")</f>
        <v>2719671.6412810721</v>
      </c>
      <c r="K39" s="86">
        <f ca="1">IFERROR(SR_demand_forecast!K202*Settings!$K$153,"-")</f>
        <v>2378672.4787334939</v>
      </c>
      <c r="L39" s="86">
        <f ca="1">IFERROR(SR_demand_forecast!L202*Settings!$K$153,"-")</f>
        <v>2024958.0931756673</v>
      </c>
      <c r="M39" s="86">
        <f ca="1">IFERROR(SR_demand_forecast!M202*Settings!$K$153,"-")</f>
        <v>3773647.777812894</v>
      </c>
      <c r="N39" s="86">
        <f ca="1">IFERROR(SR_demand_forecast!N202*Settings!$K$153,"-")</f>
        <v>3773647.777812894</v>
      </c>
      <c r="O39" s="86">
        <f ca="1">IFERROR(SR_demand_forecast!O202*Settings!$K$153,"-")</f>
        <v>3773647.777812894</v>
      </c>
      <c r="P39" s="86">
        <f ca="1">IFERROR(SR_demand_forecast!P202*Settings!$K$153,"-")</f>
        <v>3773647.777812894</v>
      </c>
      <c r="Q39" s="86">
        <f ca="1">IFERROR(SR_demand_forecast!Q202*Settings!$K$153,"-")</f>
        <v>3773647.777812894</v>
      </c>
      <c r="R39" s="86">
        <f ca="1">IFERROR(SR_demand_forecast!R202*Settings!$K$153,"-")</f>
        <v>3773647.777812894</v>
      </c>
      <c r="S39" s="86">
        <f ca="1">IFERROR(SR_demand_forecast!S202*Settings!$K$153,"-")</f>
        <v>3773647.777812894</v>
      </c>
      <c r="T39" s="86">
        <f ca="1">IFERROR(SR_demand_forecast!T202*Settings!$K$153,"-")</f>
        <v>3773647.777812894</v>
      </c>
      <c r="U39" s="86">
        <f ca="1">IFERROR(SR_demand_forecast!U202*Settings!$K$153,"-")</f>
        <v>3773647.777812894</v>
      </c>
      <c r="V39" s="86">
        <f ca="1">IFERROR(SR_demand_forecast!V202*Settings!$K$153,"-")</f>
        <v>3773647.777812894</v>
      </c>
    </row>
    <row r="40" spans="1:22" x14ac:dyDescent="0.3">
      <c r="A40" s="277"/>
      <c r="B40" s="36" t="s">
        <v>57</v>
      </c>
      <c r="C40" s="86">
        <f ca="1">IFERROR(SR_demand_forecast!C203*Settings!$K$153,"-")</f>
        <v>16144876.740890119</v>
      </c>
      <c r="D40" s="86">
        <f ca="1">IFERROR(SR_demand_forecast!D203*Settings!$K$153,"-")</f>
        <v>19697272.909156796</v>
      </c>
      <c r="E40" s="86">
        <f ca="1">IFERROR(SR_demand_forecast!E203*Settings!$K$153,"-")</f>
        <v>24908953.596874218</v>
      </c>
      <c r="F40" s="86">
        <f ca="1">IFERROR(SR_demand_forecast!F203*Settings!$K$153,"-")</f>
        <v>29639526.493925329</v>
      </c>
      <c r="G40" s="86">
        <f ca="1">IFERROR(SR_demand_forecast!G203*Settings!$K$153,"-")</f>
        <v>35032847.11918883</v>
      </c>
      <c r="H40" s="86">
        <f ca="1">IFERROR(SR_demand_forecast!H203*Settings!$K$153,"-")</f>
        <v>40345699.569737591</v>
      </c>
      <c r="I40" s="86">
        <f ca="1">IFERROR(SR_demand_forecast!I203*Settings!$K$153,"-")</f>
        <v>45947323.572881222</v>
      </c>
      <c r="J40" s="86">
        <f ca="1">IFERROR(SR_demand_forecast!J203*Settings!$K$153,"-")</f>
        <v>51737676.660714611</v>
      </c>
      <c r="K40" s="86">
        <f ca="1">IFERROR(SR_demand_forecast!K203*Settings!$K$153,"-")</f>
        <v>57549827.918418452</v>
      </c>
      <c r="L40" s="86">
        <f ca="1">IFERROR(SR_demand_forecast!L203*Settings!$K$153,"-")</f>
        <v>63574062.293608934</v>
      </c>
      <c r="M40" s="86">
        <f ca="1">IFERROR(SR_demand_forecast!M203*Settings!$K$153,"-")</f>
        <v>64830936.647341855</v>
      </c>
      <c r="N40" s="86">
        <f ca="1">IFERROR(SR_demand_forecast!N203*Settings!$K$153,"-")</f>
        <v>66112948.488149427</v>
      </c>
      <c r="O40" s="86">
        <f ca="1">IFERROR(SR_demand_forecast!O203*Settings!$K$153,"-")</f>
        <v>67420600.565773174</v>
      </c>
      <c r="P40" s="86">
        <f ca="1">IFERROR(SR_demand_forecast!P203*Settings!$K$153,"-")</f>
        <v>68754405.684949383</v>
      </c>
      <c r="Q40" s="86">
        <f ca="1">IFERROR(SR_demand_forecast!Q203*Settings!$K$153,"-")</f>
        <v>70114886.906509116</v>
      </c>
      <c r="R40" s="86">
        <f ca="1">IFERROR(SR_demand_forecast!R203*Settings!$K$153,"-")</f>
        <v>71502577.752500027</v>
      </c>
      <c r="S40" s="86">
        <f ca="1">IFERROR(SR_demand_forecast!S203*Settings!$K$153,"-")</f>
        <v>72918022.415410787</v>
      </c>
      <c r="T40" s="86">
        <f ca="1">IFERROR(SR_demand_forecast!T203*Settings!$K$153,"-")</f>
        <v>74361775.97157976</v>
      </c>
      <c r="U40" s="86">
        <f ca="1">IFERROR(SR_demand_forecast!U203*Settings!$K$153,"-")</f>
        <v>75834404.59887208</v>
      </c>
      <c r="V40" s="86">
        <f ca="1">IFERROR(SR_demand_forecast!V203*Settings!$K$153,"-")</f>
        <v>77336485.798710272</v>
      </c>
    </row>
    <row r="41" spans="1:22" x14ac:dyDescent="0.3">
      <c r="A41" s="277"/>
      <c r="B41" s="36" t="s">
        <v>56</v>
      </c>
      <c r="C41" s="86">
        <f ca="1">IFERROR(SR_demand_forecast!C204*Settings!$K$153,"-")</f>
        <v>77664.164310527223</v>
      </c>
      <c r="D41" s="86">
        <f ca="1">IFERROR(SR_demand_forecast!D204*Settings!$K$153,"-")</f>
        <v>77664.164310527223</v>
      </c>
      <c r="E41" s="86">
        <f ca="1">IFERROR(SR_demand_forecast!E204*Settings!$K$153,"-")</f>
        <v>107735.72873156336</v>
      </c>
      <c r="F41" s="86">
        <f ca="1">IFERROR(SR_demand_forecast!F204*Settings!$K$153,"-")</f>
        <v>109890.4433061946</v>
      </c>
      <c r="G41" s="86">
        <f ca="1">IFERROR(SR_demand_forecast!G204*Settings!$K$153,"-")</f>
        <v>112088.25217231852</v>
      </c>
      <c r="H41" s="86">
        <f ca="1">IFERROR(SR_demand_forecast!H204*Settings!$K$153,"-")</f>
        <v>114330.01721576489</v>
      </c>
      <c r="I41" s="86">
        <f ca="1">IFERROR(SR_demand_forecast!I204*Settings!$K$153,"-")</f>
        <v>116616.61756008018</v>
      </c>
      <c r="J41" s="86">
        <f ca="1">IFERROR(SR_demand_forecast!J204*Settings!$K$153,"-")</f>
        <v>118948.94991128177</v>
      </c>
      <c r="K41" s="86">
        <f ca="1">IFERROR(SR_demand_forecast!K204*Settings!$K$153,"-")</f>
        <v>121327.92890950741</v>
      </c>
      <c r="L41" s="86">
        <f ca="1">IFERROR(SR_demand_forecast!L204*Settings!$K$153,"-")</f>
        <v>123754.48748769755</v>
      </c>
      <c r="M41" s="86">
        <f ca="1">IFERROR(SR_demand_forecast!M204*Settings!$K$153,"-")</f>
        <v>126229.57723745151</v>
      </c>
      <c r="N41" s="86">
        <f ca="1">IFERROR(SR_demand_forecast!N204*Settings!$K$153,"-")</f>
        <v>128754.16878220052</v>
      </c>
      <c r="O41" s="86">
        <f ca="1">IFERROR(SR_demand_forecast!O204*Settings!$K$153,"-")</f>
        <v>131329.25215784454</v>
      </c>
      <c r="P41" s="86">
        <f ca="1">IFERROR(SR_demand_forecast!P204*Settings!$K$153,"-")</f>
        <v>133955.83720100144</v>
      </c>
      <c r="Q41" s="86">
        <f ca="1">IFERROR(SR_demand_forecast!Q204*Settings!$K$153,"-")</f>
        <v>136634.95394502147</v>
      </c>
      <c r="R41" s="86">
        <f ca="1">IFERROR(SR_demand_forecast!R204*Settings!$K$153,"-")</f>
        <v>139367.65302392188</v>
      </c>
      <c r="S41" s="86">
        <f ca="1">IFERROR(SR_demand_forecast!S204*Settings!$K$153,"-")</f>
        <v>142155.00608440032</v>
      </c>
      <c r="T41" s="86">
        <f ca="1">IFERROR(SR_demand_forecast!T204*Settings!$K$153,"-")</f>
        <v>144998.10620608836</v>
      </c>
      <c r="U41" s="86">
        <f ca="1">IFERROR(SR_demand_forecast!U204*Settings!$K$153,"-")</f>
        <v>147898.06833021011</v>
      </c>
      <c r="V41" s="86">
        <f ca="1">IFERROR(SR_demand_forecast!V204*Settings!$K$153,"-")</f>
        <v>150856.02969681428</v>
      </c>
    </row>
    <row r="42" spans="1:22" x14ac:dyDescent="0.3">
      <c r="A42" s="277"/>
      <c r="B42" s="36" t="s">
        <v>96</v>
      </c>
      <c r="C42" s="86">
        <f ca="1">IFERROR(SR_demand_forecast!C205*Settings!$K$153,"-")</f>
        <v>0</v>
      </c>
      <c r="D42" s="86">
        <f ca="1">IFERROR(SR_demand_forecast!D205*Settings!$K$153,"-")</f>
        <v>0</v>
      </c>
      <c r="E42" s="86">
        <f ca="1">IFERROR(SR_demand_forecast!E205*Settings!$K$153,"-")</f>
        <v>0</v>
      </c>
      <c r="F42" s="86">
        <f ca="1">IFERROR(SR_demand_forecast!F205*Settings!$K$153,"-")</f>
        <v>0</v>
      </c>
      <c r="G42" s="86">
        <f ca="1">IFERROR(SR_demand_forecast!G205*Settings!$K$153,"-")</f>
        <v>0</v>
      </c>
      <c r="H42" s="86">
        <f ca="1">IFERROR(SR_demand_forecast!H205*Settings!$K$153,"-")</f>
        <v>0</v>
      </c>
      <c r="I42" s="86">
        <f ca="1">IFERROR(SR_demand_forecast!I205*Settings!$K$153,"-")</f>
        <v>0</v>
      </c>
      <c r="J42" s="86">
        <f ca="1">IFERROR(SR_demand_forecast!J205*Settings!$K$153,"-")</f>
        <v>0</v>
      </c>
      <c r="K42" s="86">
        <f ca="1">IFERROR(SR_demand_forecast!K205*Settings!$K$153,"-")</f>
        <v>0</v>
      </c>
      <c r="L42" s="86">
        <f ca="1">IFERROR(SR_demand_forecast!L205*Settings!$K$153,"-")</f>
        <v>0</v>
      </c>
      <c r="M42" s="86">
        <f ca="1">IFERROR(SR_demand_forecast!M205*Settings!$K$153,"-")</f>
        <v>0</v>
      </c>
      <c r="N42" s="86">
        <f ca="1">IFERROR(SR_demand_forecast!N205*Settings!$K$153,"-")</f>
        <v>0</v>
      </c>
      <c r="O42" s="86">
        <f ca="1">IFERROR(SR_demand_forecast!O205*Settings!$K$153,"-")</f>
        <v>0</v>
      </c>
      <c r="P42" s="86">
        <f ca="1">IFERROR(SR_demand_forecast!P205*Settings!$K$153,"-")</f>
        <v>0</v>
      </c>
      <c r="Q42" s="86">
        <f ca="1">IFERROR(SR_demand_forecast!Q205*Settings!$K$153,"-")</f>
        <v>0</v>
      </c>
      <c r="R42" s="86">
        <f ca="1">IFERROR(SR_demand_forecast!R205*Settings!$K$153,"-")</f>
        <v>0</v>
      </c>
      <c r="S42" s="86">
        <f ca="1">IFERROR(SR_demand_forecast!S205*Settings!$K$153,"-")</f>
        <v>0</v>
      </c>
      <c r="T42" s="86">
        <f ca="1">IFERROR(SR_demand_forecast!T205*Settings!$K$153,"-")</f>
        <v>0</v>
      </c>
      <c r="U42" s="86">
        <f ca="1">IFERROR(SR_demand_forecast!U205*Settings!$K$153,"-")</f>
        <v>0</v>
      </c>
      <c r="V42" s="86">
        <f ca="1">IFERROR(SR_demand_forecast!V205*Settings!$K$153,"-")</f>
        <v>0</v>
      </c>
    </row>
    <row r="43" spans="1:22" x14ac:dyDescent="0.3">
      <c r="A43" s="277"/>
      <c r="B43" s="36" t="s">
        <v>60</v>
      </c>
      <c r="C43" s="86">
        <f ca="1">IFERROR(SR_demand_forecast!C206*Settings!$K$153,"-")</f>
        <v>4538.0743260722256</v>
      </c>
      <c r="D43" s="86">
        <f ca="1">IFERROR(SR_demand_forecast!D206*Settings!$K$153,"-")</f>
        <v>4013.6746261705466</v>
      </c>
      <c r="E43" s="86">
        <f ca="1">IFERROR(SR_demand_forecast!E206*Settings!$K$153,"-")</f>
        <v>3468.5006304650697</v>
      </c>
      <c r="F43" s="86">
        <f ca="1">IFERROR(SR_demand_forecast!F206*Settings!$K$153,"-")</f>
        <v>2901.9311270036046</v>
      </c>
      <c r="G43" s="86">
        <f ca="1">IFERROR(SR_demand_forecast!G206*Settings!$K$153,"-")</f>
        <v>2728.9764416727244</v>
      </c>
      <c r="H43" s="86">
        <f ca="1">IFERROR(SR_demand_forecast!H206*Settings!$K$153,"-")</f>
        <v>2226.8447764049433</v>
      </c>
      <c r="I43" s="86">
        <f ca="1">IFERROR(SR_demand_forecast!I206*Settings!$K$153,"-")</f>
        <v>1703.5362539497821</v>
      </c>
      <c r="J43" s="86">
        <f ca="1">IFERROR(SR_demand_forecast!J206*Settings!$K$153,"-")</f>
        <v>1158.4046526858517</v>
      </c>
      <c r="K43" s="86">
        <f ca="1">IFERROR(SR_demand_forecast!K206*Settings!$K$153,"-")</f>
        <v>590.78637286978471</v>
      </c>
      <c r="L43" s="86">
        <f ca="1">IFERROR(SR_demand_forecast!L206*Settings!$K$153,"-")</f>
        <v>0</v>
      </c>
      <c r="M43" s="86">
        <f ca="1">IFERROR(SR_demand_forecast!M206*Settings!$K$153,"-")</f>
        <v>0</v>
      </c>
      <c r="N43" s="86">
        <f ca="1">IFERROR(SR_demand_forecast!N206*Settings!$K$153,"-")</f>
        <v>0</v>
      </c>
      <c r="O43" s="86">
        <f ca="1">IFERROR(SR_demand_forecast!O206*Settings!$K$153,"-")</f>
        <v>0</v>
      </c>
      <c r="P43" s="86">
        <f ca="1">IFERROR(SR_demand_forecast!P206*Settings!$K$153,"-")</f>
        <v>0</v>
      </c>
      <c r="Q43" s="86">
        <f ca="1">IFERROR(SR_demand_forecast!Q206*Settings!$K$153,"-")</f>
        <v>0</v>
      </c>
      <c r="R43" s="86">
        <f ca="1">IFERROR(SR_demand_forecast!R206*Settings!$K$153,"-")</f>
        <v>0</v>
      </c>
      <c r="S43" s="86">
        <f ca="1">IFERROR(SR_demand_forecast!S206*Settings!$K$153,"-")</f>
        <v>0</v>
      </c>
      <c r="T43" s="86">
        <f ca="1">IFERROR(SR_demand_forecast!T206*Settings!$K$153,"-")</f>
        <v>0</v>
      </c>
      <c r="U43" s="86">
        <f ca="1">IFERROR(SR_demand_forecast!U206*Settings!$K$153,"-")</f>
        <v>0</v>
      </c>
      <c r="V43" s="86">
        <f ca="1">IFERROR(SR_demand_forecast!V206*Settings!$K$153,"-")</f>
        <v>0</v>
      </c>
    </row>
    <row r="44" spans="1:22" x14ac:dyDescent="0.3">
      <c r="A44" s="277"/>
      <c r="B44" s="36" t="s">
        <v>97</v>
      </c>
      <c r="C44" s="86">
        <f ca="1">IFERROR(SR_demand_forecast!C207*Settings!$K$153,"-")</f>
        <v>0</v>
      </c>
      <c r="D44" s="86">
        <f ca="1">IFERROR(SR_demand_forecast!D207*Settings!$K$153,"-")</f>
        <v>0</v>
      </c>
      <c r="E44" s="86">
        <f ca="1">IFERROR(SR_demand_forecast!E207*Settings!$K$153,"-")</f>
        <v>0</v>
      </c>
      <c r="F44" s="86">
        <f ca="1">IFERROR(SR_demand_forecast!F207*Settings!$K$153,"-")</f>
        <v>0</v>
      </c>
      <c r="G44" s="86">
        <f ca="1">IFERROR(SR_demand_forecast!G207*Settings!$K$153,"-")</f>
        <v>0</v>
      </c>
      <c r="H44" s="86">
        <f ca="1">IFERROR(SR_demand_forecast!H207*Settings!$K$153,"-")</f>
        <v>0</v>
      </c>
      <c r="I44" s="86">
        <f ca="1">IFERROR(SR_demand_forecast!I207*Settings!$K$153,"-")</f>
        <v>0</v>
      </c>
      <c r="J44" s="86">
        <f ca="1">IFERROR(SR_demand_forecast!J207*Settings!$K$153,"-")</f>
        <v>0</v>
      </c>
      <c r="K44" s="86">
        <f ca="1">IFERROR(SR_demand_forecast!K207*Settings!$K$153,"-")</f>
        <v>0</v>
      </c>
      <c r="L44" s="86">
        <f ca="1">IFERROR(SR_demand_forecast!L207*Settings!$K$153,"-")</f>
        <v>0</v>
      </c>
      <c r="M44" s="86">
        <f ca="1">IFERROR(SR_demand_forecast!M207*Settings!$K$153,"-")</f>
        <v>0</v>
      </c>
      <c r="N44" s="86">
        <f ca="1">IFERROR(SR_demand_forecast!N207*Settings!$K$153,"-")</f>
        <v>0</v>
      </c>
      <c r="O44" s="86">
        <f ca="1">IFERROR(SR_demand_forecast!O207*Settings!$K$153,"-")</f>
        <v>0</v>
      </c>
      <c r="P44" s="86">
        <f ca="1">IFERROR(SR_demand_forecast!P207*Settings!$K$153,"-")</f>
        <v>0</v>
      </c>
      <c r="Q44" s="86">
        <f ca="1">IFERROR(SR_demand_forecast!Q207*Settings!$K$153,"-")</f>
        <v>0</v>
      </c>
      <c r="R44" s="86">
        <f ca="1">IFERROR(SR_demand_forecast!R207*Settings!$K$153,"-")</f>
        <v>0</v>
      </c>
      <c r="S44" s="86">
        <f ca="1">IFERROR(SR_demand_forecast!S207*Settings!$K$153,"-")</f>
        <v>0</v>
      </c>
      <c r="T44" s="86">
        <f ca="1">IFERROR(SR_demand_forecast!T207*Settings!$K$153,"-")</f>
        <v>0</v>
      </c>
      <c r="U44" s="86">
        <f ca="1">IFERROR(SR_demand_forecast!U207*Settings!$K$153,"-")</f>
        <v>0</v>
      </c>
      <c r="V44" s="86">
        <f ca="1">IFERROR(SR_demand_forecast!V207*Settings!$K$153,"-")</f>
        <v>0</v>
      </c>
    </row>
    <row r="45" spans="1:22" x14ac:dyDescent="0.3">
      <c r="A45" s="277"/>
      <c r="B45" s="36" t="s">
        <v>58</v>
      </c>
      <c r="C45" s="86">
        <f>IFERROR(SR_demand_forecast!C208*Settings!$K$153,"-")</f>
        <v>75355.356525585856</v>
      </c>
      <c r="D45" s="86">
        <f>IFERROR(SR_demand_forecast!D208*Settings!$K$153,"-")</f>
        <v>75355.356525585856</v>
      </c>
      <c r="E45" s="86">
        <f>IFERROR(SR_demand_forecast!E208*Settings!$K$153,"-")</f>
        <v>75355.356525585856</v>
      </c>
      <c r="F45" s="86">
        <f>IFERROR(SR_demand_forecast!F208*Settings!$K$153,"-")</f>
        <v>75355.356525585856</v>
      </c>
      <c r="G45" s="86">
        <f>IFERROR(SR_demand_forecast!G208*Settings!$K$153,"-")</f>
        <v>50236.904350390578</v>
      </c>
      <c r="H45" s="86">
        <f>IFERROR(SR_demand_forecast!H208*Settings!$K$153,"-")</f>
        <v>50236.904350390578</v>
      </c>
      <c r="I45" s="86">
        <f>IFERROR(SR_demand_forecast!I208*Settings!$K$153,"-")</f>
        <v>50236.904350390578</v>
      </c>
      <c r="J45" s="86">
        <f>IFERROR(SR_demand_forecast!J208*Settings!$K$153,"-")</f>
        <v>50236.904350390578</v>
      </c>
      <c r="K45" s="86">
        <f>IFERROR(SR_demand_forecast!K208*Settings!$K$153,"-")</f>
        <v>50236.904350390578</v>
      </c>
      <c r="L45" s="86">
        <f>IFERROR(SR_demand_forecast!L208*Settings!$K$153,"-")</f>
        <v>50236.904350390578</v>
      </c>
      <c r="M45" s="86">
        <f>IFERROR(SR_demand_forecast!M208*Settings!$K$153,"-")</f>
        <v>50236.904350390578</v>
      </c>
      <c r="N45" s="86">
        <f>IFERROR(SR_demand_forecast!N208*Settings!$K$153,"-")</f>
        <v>50236.904350390578</v>
      </c>
      <c r="O45" s="86">
        <f>IFERROR(SR_demand_forecast!O208*Settings!$K$153,"-")</f>
        <v>50236.904350390578</v>
      </c>
      <c r="P45" s="86">
        <f>IFERROR(SR_demand_forecast!P208*Settings!$K$153,"-")</f>
        <v>50236.904350390578</v>
      </c>
      <c r="Q45" s="86">
        <f>IFERROR(SR_demand_forecast!Q208*Settings!$K$153,"-")</f>
        <v>50236.904350390578</v>
      </c>
      <c r="R45" s="86">
        <f>IFERROR(SR_demand_forecast!R208*Settings!$K$153,"-")</f>
        <v>50236.904350390578</v>
      </c>
      <c r="S45" s="86">
        <f>IFERROR(SR_demand_forecast!S208*Settings!$K$153,"-")</f>
        <v>50236.904350390578</v>
      </c>
      <c r="T45" s="86">
        <f>IFERROR(SR_demand_forecast!T208*Settings!$K$153,"-")</f>
        <v>50236.904350390578</v>
      </c>
      <c r="U45" s="86">
        <f>IFERROR(SR_demand_forecast!U208*Settings!$K$153,"-")</f>
        <v>50236.904350390578</v>
      </c>
      <c r="V45" s="86">
        <f>IFERROR(SR_demand_forecast!V208*Settings!$K$153,"-")</f>
        <v>50236.904350390578</v>
      </c>
    </row>
    <row r="46" spans="1:22" x14ac:dyDescent="0.3">
      <c r="A46" s="277"/>
      <c r="B46" s="36" t="s">
        <v>61</v>
      </c>
      <c r="C46" s="86">
        <f ca="1">IFERROR(SR_demand_forecast!C209*Settings!$K$153,"-")</f>
        <v>997469.72233741276</v>
      </c>
      <c r="D46" s="86">
        <f ca="1">IFERROR(SR_demand_forecast!D209*Settings!$K$153,"-")</f>
        <v>889595.2190327741</v>
      </c>
      <c r="E46" s="86">
        <f ca="1">IFERROR(SR_demand_forecast!E209*Settings!$K$153,"-")</f>
        <v>777302.29429141118</v>
      </c>
      <c r="F46" s="86">
        <f ca="1">IFERROR(SR_demand_forecast!F209*Settings!$K$153,"-")</f>
        <v>660457.36105717684</v>
      </c>
      <c r="G46" s="86">
        <f ca="1">IFERROR(SR_demand_forecast!G209*Settings!$K$153,"-")</f>
        <v>538923.25616025284</v>
      </c>
      <c r="H46" s="86">
        <f ca="1">IFERROR(SR_demand_forecast!H209*Settings!$K$153,"-")</f>
        <v>451010.05806615081</v>
      </c>
      <c r="I46" s="86">
        <f ca="1">IFERROR(SR_demand_forecast!I209*Settings!$K$153,"-")</f>
        <v>327829.04843422357</v>
      </c>
      <c r="J46" s="86">
        <f ca="1">IFERROR(SR_demand_forecast!J209*Settings!$K$153,"-")</f>
        <v>199688.16768599104</v>
      </c>
      <c r="K46" s="86">
        <f ca="1">IFERROR(SR_demand_forecast!K209*Settings!$K$153,"-")</f>
        <v>66438.293380653631</v>
      </c>
      <c r="L46" s="86">
        <f ca="1">IFERROR(SR_demand_forecast!L209*Settings!$K$153,"-")</f>
        <v>-72073.677871773529</v>
      </c>
      <c r="M46" s="86">
        <f ca="1">IFERROR(SR_demand_forecast!M209*Settings!$K$153,"-")</f>
        <v>-80903.816039115773</v>
      </c>
      <c r="N46" s="86">
        <f ca="1">IFERROR(SR_demand_forecast!N209*Settings!$K$153,"-")</f>
        <v>-89910.556969804777</v>
      </c>
      <c r="O46" s="86">
        <f ca="1">IFERROR(SR_demand_forecast!O209*Settings!$K$153,"-")</f>
        <v>-99097.432719107688</v>
      </c>
      <c r="P46" s="86">
        <f ca="1">IFERROR(SR_demand_forecast!P209*Settings!$K$153,"-")</f>
        <v>-108468.04598339663</v>
      </c>
      <c r="Q46" s="86">
        <f ca="1">IFERROR(SR_demand_forecast!Q209*Settings!$K$153,"-")</f>
        <v>-118026.07151297134</v>
      </c>
      <c r="R46" s="86">
        <f ca="1">IFERROR(SR_demand_forecast!R209*Settings!$K$153,"-")</f>
        <v>-127775.25755313739</v>
      </c>
      <c r="S46" s="86">
        <f ca="1">IFERROR(SR_demand_forecast!S209*Settings!$K$153,"-")</f>
        <v>-137719.42731410699</v>
      </c>
      <c r="T46" s="86">
        <f ca="1">IFERROR(SR_demand_forecast!T209*Settings!$K$153,"-")</f>
        <v>-147862.48047029591</v>
      </c>
      <c r="U46" s="86">
        <f ca="1">IFERROR(SR_demand_forecast!U209*Settings!$K$153,"-")</f>
        <v>-158208.39468960857</v>
      </c>
      <c r="V46" s="86">
        <f ca="1">IFERROR(SR_demand_forecast!V209*Settings!$K$153,"-")</f>
        <v>-168761.22719330751</v>
      </c>
    </row>
    <row r="47" spans="1:22" x14ac:dyDescent="0.3">
      <c r="A47" s="277"/>
      <c r="B47" s="36" t="s">
        <v>100</v>
      </c>
      <c r="C47" s="150">
        <f t="shared" ref="C47:V47" ca="1" si="2">SUM(C39:C46)</f>
        <v>22079857.91028605</v>
      </c>
      <c r="D47" s="150">
        <f t="shared" ca="1" si="2"/>
        <v>25262215.596286491</v>
      </c>
      <c r="E47" s="150">
        <f t="shared" ca="1" si="2"/>
        <v>30119125.217863128</v>
      </c>
      <c r="F47" s="150">
        <f t="shared" ca="1" si="2"/>
        <v>34451761.900092542</v>
      </c>
      <c r="G47" s="150">
        <f t="shared" ca="1" si="2"/>
        <v>39406782.306991592</v>
      </c>
      <c r="H47" s="150">
        <f t="shared" ca="1" si="2"/>
        <v>44328468.936754875</v>
      </c>
      <c r="I47" s="150">
        <f t="shared" ca="1" si="2"/>
        <v>49492027.904804796</v>
      </c>
      <c r="J47" s="150">
        <f t="shared" ca="1" si="2"/>
        <v>54827380.728596032</v>
      </c>
      <c r="K47" s="150">
        <f t="shared" ca="1" si="2"/>
        <v>60167094.310165375</v>
      </c>
      <c r="L47" s="150">
        <f t="shared" ca="1" si="2"/>
        <v>65700938.100750916</v>
      </c>
      <c r="M47" s="150">
        <f t="shared" ca="1" si="2"/>
        <v>68700147.090703472</v>
      </c>
      <c r="N47" s="150">
        <f t="shared" ca="1" si="2"/>
        <v>69975676.7821251</v>
      </c>
      <c r="O47" s="150">
        <f t="shared" ca="1" si="2"/>
        <v>71276717.067375183</v>
      </c>
      <c r="P47" s="150">
        <f t="shared" ca="1" si="2"/>
        <v>72603778.158330262</v>
      </c>
      <c r="Q47" s="150">
        <f t="shared" ca="1" si="2"/>
        <v>73957380.471104458</v>
      </c>
      <c r="R47" s="150">
        <f t="shared" ca="1" si="2"/>
        <v>75338054.830134109</v>
      </c>
      <c r="S47" s="150">
        <f t="shared" ca="1" si="2"/>
        <v>76746342.676344365</v>
      </c>
      <c r="T47" s="150">
        <f t="shared" ca="1" si="2"/>
        <v>78182796.279478833</v>
      </c>
      <c r="U47" s="150">
        <f t="shared" ca="1" si="2"/>
        <v>79647978.954675972</v>
      </c>
      <c r="V47" s="150">
        <f t="shared" ca="1" si="2"/>
        <v>81142465.283377051</v>
      </c>
    </row>
    <row r="48" spans="1:22" x14ac:dyDescent="0.3">
      <c r="A48" s="277"/>
    </row>
    <row r="49" spans="1:22" x14ac:dyDescent="0.3">
      <c r="A49" s="277"/>
    </row>
    <row r="50" spans="1:22" x14ac:dyDescent="0.3">
      <c r="A50" s="277"/>
    </row>
    <row r="51" spans="1:22" x14ac:dyDescent="0.3">
      <c r="A51" s="277"/>
    </row>
    <row r="52" spans="1:22" x14ac:dyDescent="0.3">
      <c r="A52" s="277"/>
    </row>
    <row r="53" spans="1:22" x14ac:dyDescent="0.3">
      <c r="A53" s="277"/>
    </row>
    <row r="54" spans="1:22" x14ac:dyDescent="0.3">
      <c r="A54" s="277"/>
    </row>
    <row r="55" spans="1:22" x14ac:dyDescent="0.3">
      <c r="A55" s="277"/>
    </row>
    <row r="56" spans="1:22" x14ac:dyDescent="0.3">
      <c r="A56" s="277"/>
    </row>
    <row r="57" spans="1:22" x14ac:dyDescent="0.3">
      <c r="A57" s="276">
        <v>0.4</v>
      </c>
      <c r="B57" s="38" t="s">
        <v>220</v>
      </c>
      <c r="L57" s="23"/>
      <c r="M57" s="23"/>
    </row>
    <row r="58" spans="1:22" x14ac:dyDescent="0.3">
      <c r="A58" s="277"/>
      <c r="B58" s="83" t="s">
        <v>98</v>
      </c>
      <c r="C58" s="83">
        <v>2021</v>
      </c>
      <c r="D58" s="84">
        <v>2022</v>
      </c>
      <c r="E58" s="83">
        <v>2023</v>
      </c>
      <c r="F58" s="84">
        <v>2024</v>
      </c>
      <c r="G58" s="83">
        <v>2025</v>
      </c>
      <c r="H58" s="84">
        <v>2026</v>
      </c>
      <c r="I58" s="83">
        <v>2027</v>
      </c>
      <c r="J58" s="84">
        <v>2028</v>
      </c>
      <c r="K58" s="83">
        <v>2029</v>
      </c>
      <c r="L58" s="84">
        <v>2030</v>
      </c>
      <c r="M58" s="83">
        <v>2031</v>
      </c>
      <c r="N58" s="84">
        <v>2032</v>
      </c>
      <c r="O58" s="83">
        <v>2033</v>
      </c>
      <c r="P58" s="84">
        <v>2034</v>
      </c>
      <c r="Q58" s="83">
        <v>2035</v>
      </c>
      <c r="R58" s="84">
        <v>2036</v>
      </c>
      <c r="S58" s="83">
        <v>2037</v>
      </c>
      <c r="T58" s="84">
        <v>2038</v>
      </c>
      <c r="U58" s="83">
        <v>2039</v>
      </c>
      <c r="V58" s="84">
        <v>2040</v>
      </c>
    </row>
    <row r="59" spans="1:22" x14ac:dyDescent="0.3">
      <c r="A59" s="277"/>
      <c r="B59" s="36" t="s">
        <v>59</v>
      </c>
      <c r="C59" s="86">
        <f ca="1">IFERROR(SR_demand_forecast!C56*Settings!$K$155,"-")</f>
        <v>5283106.8889380516</v>
      </c>
      <c r="D59" s="86">
        <f ca="1">IFERROR(SR_demand_forecast!D56*Settings!$K$155,"-")</f>
        <v>4672614.5373274311</v>
      </c>
      <c r="E59" s="86">
        <f ca="1">IFERROR(SR_demand_forecast!E56*Settings!$K$155,"-")</f>
        <v>4037937.2964030067</v>
      </c>
      <c r="F59" s="86">
        <f ca="1">IFERROR(SR_demand_forecast!F56*Settings!$K$155,"-")</f>
        <v>3378351.9675328694</v>
      </c>
      <c r="G59" s="86">
        <f ca="1">IFERROR(SR_demand_forecast!G56*Settings!$K$155,"-")</f>
        <v>2693116.0980955595</v>
      </c>
      <c r="H59" s="86">
        <f ca="1">IFERROR(SR_demand_forecast!H56*Settings!$K$155,"-")</f>
        <v>1981467.5005999389</v>
      </c>
      <c r="I59" s="86">
        <f ca="1">IFERROR(SR_demand_forecast!I56*Settings!$K$155,"-")</f>
        <v>1242623.76027145</v>
      </c>
      <c r="J59" s="86">
        <f ca="1">IFERROR(SR_demand_forecast!J56*Settings!$K$155,"-")</f>
        <v>475781.73083577736</v>
      </c>
      <c r="K59" s="86">
        <f ca="1">IFERROR(SR_demand_forecast!K56*Settings!$K$155,"-")</f>
        <v>-319882.98177523754</v>
      </c>
      <c r="L59" s="86">
        <f ca="1">IFERROR(SR_demand_forecast!L56*Settings!$K$155,"-")</f>
        <v>-1145216.5480768329</v>
      </c>
      <c r="M59" s="86">
        <f ca="1">IFERROR(SR_demand_forecast!M56*Settings!$K$155,"-")</f>
        <v>824768.06419762922</v>
      </c>
      <c r="N59" s="86">
        <f ca="1">IFERROR(SR_demand_forecast!N56*Settings!$K$155,"-")</f>
        <v>753211.64399928157</v>
      </c>
      <c r="O59" s="86">
        <f ca="1">IFERROR(SR_demand_forecast!O56*Settings!$K$155,"-")</f>
        <v>680224.09539696632</v>
      </c>
      <c r="P59" s="86">
        <f ca="1">IFERROR(SR_demand_forecast!P56*Settings!$K$155,"-")</f>
        <v>605776.79582260456</v>
      </c>
      <c r="Q59" s="86">
        <f ca="1">IFERROR(SR_demand_forecast!Q56*Settings!$K$155,"-")</f>
        <v>529840.55025675579</v>
      </c>
      <c r="R59" s="86">
        <f ca="1">IFERROR(SR_demand_forecast!R56*Settings!$K$155,"-")</f>
        <v>452385.57977959065</v>
      </c>
      <c r="S59" s="86">
        <f ca="1">IFERROR(SR_demand_forecast!S56*Settings!$K$155,"-")</f>
        <v>373381.50989288138</v>
      </c>
      <c r="T59" s="86">
        <f ca="1">IFERROR(SR_demand_forecast!T56*Settings!$K$155,"-")</f>
        <v>292797.35860843753</v>
      </c>
      <c r="U59" s="86">
        <f ca="1">IFERROR(SR_demand_forecast!U56*Settings!$K$155,"-")</f>
        <v>210601.52429830583</v>
      </c>
      <c r="V59" s="86">
        <f ca="1">IFERROR(SR_demand_forecast!V56*Settings!$K$155,"-")</f>
        <v>126761.77330197135</v>
      </c>
    </row>
    <row r="60" spans="1:22" x14ac:dyDescent="0.3">
      <c r="A60" s="277"/>
      <c r="B60" s="36" t="s">
        <v>57</v>
      </c>
      <c r="C60" s="86">
        <f ca="1">IFERROR(SR_demand_forecast!C57*Settings!$K$155,"-")</f>
        <v>16194276.535856629</v>
      </c>
      <c r="D60" s="86">
        <f ca="1">IFERROR(SR_demand_forecast!D57*Settings!$K$155,"-")</f>
        <v>17591669.217178635</v>
      </c>
      <c r="E60" s="86">
        <f ca="1">IFERROR(SR_demand_forecast!E57*Settings!$K$155,"-")</f>
        <v>20816067.622458354</v>
      </c>
      <c r="F60" s="86">
        <f ca="1">IFERROR(SR_demand_forecast!F57*Settings!$K$155,"-")</f>
        <v>23367093.169082485</v>
      </c>
      <c r="G60" s="86">
        <f ca="1">IFERROR(SR_demand_forecast!G57*Settings!$K$155,"-")</f>
        <v>26575903.103253216</v>
      </c>
      <c r="H60" s="86">
        <f ca="1">IFERROR(SR_demand_forecast!H57*Settings!$K$155,"-")</f>
        <v>29571982.543540806</v>
      </c>
      <c r="I60" s="86">
        <f ca="1">IFERROR(SR_demand_forecast!I57*Settings!$K$155,"-")</f>
        <v>32782590.492522612</v>
      </c>
      <c r="J60" s="86">
        <f ca="1">IFERROR(SR_demand_forecast!J57*Settings!$K$155,"-")</f>
        <v>36087396.771570198</v>
      </c>
      <c r="K60" s="86">
        <f ca="1">IFERROR(SR_demand_forecast!K57*Settings!$K$155,"-")</f>
        <v>39287939.070666648</v>
      </c>
      <c r="L60" s="86">
        <f ca="1">IFERROR(SR_demand_forecast!L57*Settings!$K$155,"-")</f>
        <v>42602408.930501558</v>
      </c>
      <c r="M60" s="86">
        <f ca="1">IFERROR(SR_demand_forecast!M57*Settings!$K$155,"-")</f>
        <v>43437415.734949127</v>
      </c>
      <c r="N60" s="86">
        <f ca="1">IFERROR(SR_demand_forecast!N57*Settings!$K$155,"-")</f>
        <v>44289122.675485633</v>
      </c>
      <c r="O60" s="86">
        <f ca="1">IFERROR(SR_demand_forecast!O57*Settings!$K$155,"-")</f>
        <v>45157863.754832894</v>
      </c>
      <c r="P60" s="86">
        <f ca="1">IFERROR(SR_demand_forecast!P57*Settings!$K$155,"-")</f>
        <v>46043979.655767091</v>
      </c>
      <c r="Q60" s="86">
        <f ca="1">IFERROR(SR_demand_forecast!Q57*Settings!$K$155,"-")</f>
        <v>46947817.87471997</v>
      </c>
      <c r="R60" s="86">
        <f ca="1">IFERROR(SR_demand_forecast!R57*Settings!$K$155,"-")</f>
        <v>47869732.858051896</v>
      </c>
      <c r="S60" s="86">
        <f ca="1">IFERROR(SR_demand_forecast!S57*Settings!$K$155,"-")</f>
        <v>48810086.141050473</v>
      </c>
      <c r="T60" s="86">
        <f ca="1">IFERROR(SR_demand_forecast!T57*Settings!$K$155,"-")</f>
        <v>49769246.489709027</v>
      </c>
      <c r="U60" s="86">
        <f ca="1">IFERROR(SR_demand_forecast!U57*Settings!$K$155,"-")</f>
        <v>50747590.045340739</v>
      </c>
      <c r="V60" s="86">
        <f ca="1">IFERROR(SR_demand_forecast!V57*Settings!$K$155,"-")</f>
        <v>51745500.472085088</v>
      </c>
    </row>
    <row r="61" spans="1:22" x14ac:dyDescent="0.3">
      <c r="A61" s="277"/>
      <c r="B61" s="36" t="s">
        <v>56</v>
      </c>
      <c r="C61" s="86">
        <f ca="1">IFERROR(SR_demand_forecast!C58*Settings!$K$155,"-")</f>
        <v>78527.099469533059</v>
      </c>
      <c r="D61" s="86">
        <f ca="1">IFERROR(SR_demand_forecast!D58*Settings!$K$155,"-")</f>
        <v>65962.763554407778</v>
      </c>
      <c r="E61" s="86">
        <f ca="1">IFERROR(SR_demand_forecast!E58*Settings!$K$155,"-")</f>
        <v>87984.178464110053</v>
      </c>
      <c r="F61" s="86">
        <f ca="1">IFERROR(SR_demand_forecast!F58*Settings!$K$155,"-")</f>
        <v>76923.310314336224</v>
      </c>
      <c r="G61" s="86">
        <f ca="1">IFERROR(SR_demand_forecast!G58*Settings!$K$155,"-")</f>
        <v>65384.813767185798</v>
      </c>
      <c r="H61" s="86">
        <f ca="1">IFERROR(SR_demand_forecast!H58*Settings!$K$155,"-")</f>
        <v>53354.008034023609</v>
      </c>
      <c r="I61" s="86">
        <f ca="1">IFERROR(SR_demand_forecast!I58*Settings!$K$155,"-")</f>
        <v>40815.816146028068</v>
      </c>
      <c r="J61" s="86">
        <f ca="1">IFERROR(SR_demand_forecast!J58*Settings!$K$155,"-")</f>
        <v>27754.754979299083</v>
      </c>
      <c r="K61" s="86">
        <f ca="1">IFERROR(SR_demand_forecast!K58*Settings!$K$155,"-")</f>
        <v>14154.925039442543</v>
      </c>
      <c r="L61" s="86">
        <f ca="1">IFERROR(SR_demand_forecast!L58*Settings!$K$155,"-")</f>
        <v>0</v>
      </c>
      <c r="M61" s="86">
        <f ca="1">IFERROR(SR_demand_forecast!M58*Settings!$K$155,"-")</f>
        <v>0</v>
      </c>
      <c r="N61" s="86">
        <f ca="1">IFERROR(SR_demand_forecast!N58*Settings!$K$155,"-")</f>
        <v>0</v>
      </c>
      <c r="O61" s="86">
        <f ca="1">IFERROR(SR_demand_forecast!O58*Settings!$K$155,"-")</f>
        <v>0</v>
      </c>
      <c r="P61" s="86">
        <f ca="1">IFERROR(SR_demand_forecast!P58*Settings!$K$155,"-")</f>
        <v>0</v>
      </c>
      <c r="Q61" s="86">
        <f ca="1">IFERROR(SR_demand_forecast!Q58*Settings!$K$155,"-")</f>
        <v>0</v>
      </c>
      <c r="R61" s="86">
        <f ca="1">IFERROR(SR_demand_forecast!R58*Settings!$K$155,"-")</f>
        <v>0</v>
      </c>
      <c r="S61" s="86">
        <f ca="1">IFERROR(SR_demand_forecast!S58*Settings!$K$155,"-")</f>
        <v>0</v>
      </c>
      <c r="T61" s="86">
        <f ca="1">IFERROR(SR_demand_forecast!T58*Settings!$K$155,"-")</f>
        <v>0</v>
      </c>
      <c r="U61" s="86">
        <f ca="1">IFERROR(SR_demand_forecast!U58*Settings!$K$155,"-")</f>
        <v>0</v>
      </c>
      <c r="V61" s="86">
        <f ca="1">IFERROR(SR_demand_forecast!V58*Settings!$K$155,"-")</f>
        <v>0</v>
      </c>
    </row>
    <row r="62" spans="1:22" x14ac:dyDescent="0.3">
      <c r="A62" s="277"/>
      <c r="B62" s="36" t="s">
        <v>96</v>
      </c>
      <c r="C62" s="86">
        <f ca="1">IFERROR(SR_demand_forecast!C59*Settings!$K$155,"-")</f>
        <v>0</v>
      </c>
      <c r="D62" s="86">
        <f ca="1">IFERROR(SR_demand_forecast!D59*Settings!$K$155,"-")</f>
        <v>0</v>
      </c>
      <c r="E62" s="86">
        <f ca="1">IFERROR(SR_demand_forecast!E59*Settings!$K$155,"-")</f>
        <v>0</v>
      </c>
      <c r="F62" s="86">
        <f ca="1">IFERROR(SR_demand_forecast!F59*Settings!$K$155,"-")</f>
        <v>0</v>
      </c>
      <c r="G62" s="86">
        <f ca="1">IFERROR(SR_demand_forecast!G59*Settings!$K$155,"-")</f>
        <v>0</v>
      </c>
      <c r="H62" s="86">
        <f ca="1">IFERROR(SR_demand_forecast!H59*Settings!$K$155,"-")</f>
        <v>0</v>
      </c>
      <c r="I62" s="86">
        <f ca="1">IFERROR(SR_demand_forecast!I59*Settings!$K$155,"-")</f>
        <v>0</v>
      </c>
      <c r="J62" s="86">
        <f ca="1">IFERROR(SR_demand_forecast!J59*Settings!$K$155,"-")</f>
        <v>0</v>
      </c>
      <c r="K62" s="86">
        <f ca="1">IFERROR(SR_demand_forecast!K59*Settings!$K$155,"-")</f>
        <v>0</v>
      </c>
      <c r="L62" s="86">
        <f ca="1">IFERROR(SR_demand_forecast!L59*Settings!$K$155,"-")</f>
        <v>0</v>
      </c>
      <c r="M62" s="86">
        <f ca="1">IFERROR(SR_demand_forecast!M59*Settings!$K$155,"-")</f>
        <v>0</v>
      </c>
      <c r="N62" s="86">
        <f ca="1">IFERROR(SR_demand_forecast!N59*Settings!$K$155,"-")</f>
        <v>0</v>
      </c>
      <c r="O62" s="86">
        <f ca="1">IFERROR(SR_demand_forecast!O59*Settings!$K$155,"-")</f>
        <v>0</v>
      </c>
      <c r="P62" s="86">
        <f ca="1">IFERROR(SR_demand_forecast!P59*Settings!$K$155,"-")</f>
        <v>0</v>
      </c>
      <c r="Q62" s="86">
        <f ca="1">IFERROR(SR_demand_forecast!Q59*Settings!$K$155,"-")</f>
        <v>0</v>
      </c>
      <c r="R62" s="86">
        <f ca="1">IFERROR(SR_demand_forecast!R59*Settings!$K$155,"-")</f>
        <v>0</v>
      </c>
      <c r="S62" s="86">
        <f ca="1">IFERROR(SR_demand_forecast!S59*Settings!$K$155,"-")</f>
        <v>0</v>
      </c>
      <c r="T62" s="86">
        <f ca="1">IFERROR(SR_demand_forecast!T59*Settings!$K$155,"-")</f>
        <v>0</v>
      </c>
      <c r="U62" s="86">
        <f ca="1">IFERROR(SR_demand_forecast!U59*Settings!$K$155,"-")</f>
        <v>0</v>
      </c>
      <c r="V62" s="86">
        <f ca="1">IFERROR(SR_demand_forecast!V59*Settings!$K$155,"-")</f>
        <v>0</v>
      </c>
    </row>
    <row r="63" spans="1:22" x14ac:dyDescent="0.3">
      <c r="A63" s="277"/>
      <c r="B63" s="36" t="s">
        <v>60</v>
      </c>
      <c r="C63" s="86">
        <f ca="1">IFERROR(SR_demand_forecast!C60*Settings!$K$155,"-")</f>
        <v>5294.4200470842634</v>
      </c>
      <c r="D63" s="86">
        <f ca="1">IFERROR(SR_demand_forecast!D60*Settings!$K$155,"-")</f>
        <v>4682.6203971989707</v>
      </c>
      <c r="E63" s="86">
        <f ca="1">IFERROR(SR_demand_forecast!E60*Settings!$K$155,"-")</f>
        <v>4046.5840688759145</v>
      </c>
      <c r="F63" s="86">
        <f ca="1">IFERROR(SR_demand_forecast!F60*Settings!$K$155,"-")</f>
        <v>3385.5863148375383</v>
      </c>
      <c r="G63" s="86">
        <f ca="1">IFERROR(SR_demand_forecast!G60*Settings!$K$155,"-")</f>
        <v>3183.8058486181785</v>
      </c>
      <c r="H63" s="86">
        <f ca="1">IFERROR(SR_demand_forecast!H60*Settings!$K$155,"-")</f>
        <v>2597.9855724724339</v>
      </c>
      <c r="I63" s="86">
        <f ca="1">IFERROR(SR_demand_forecast!I60*Settings!$K$155,"-")</f>
        <v>1987.4589629414124</v>
      </c>
      <c r="J63" s="86">
        <f ca="1">IFERROR(SR_demand_forecast!J60*Settings!$K$155,"-")</f>
        <v>1351.4720948001604</v>
      </c>
      <c r="K63" s="86">
        <f ca="1">IFERROR(SR_demand_forecast!K60*Settings!$K$155,"-")</f>
        <v>689.25076834808215</v>
      </c>
      <c r="L63" s="86">
        <f ca="1">IFERROR(SR_demand_forecast!L60*Settings!$K$155,"-")</f>
        <v>0</v>
      </c>
      <c r="M63" s="86">
        <f ca="1">IFERROR(SR_demand_forecast!M60*Settings!$K$155,"-")</f>
        <v>0</v>
      </c>
      <c r="N63" s="86">
        <f ca="1">IFERROR(SR_demand_forecast!N60*Settings!$K$155,"-")</f>
        <v>0</v>
      </c>
      <c r="O63" s="86">
        <f ca="1">IFERROR(SR_demand_forecast!O60*Settings!$K$155,"-")</f>
        <v>0</v>
      </c>
      <c r="P63" s="86">
        <f ca="1">IFERROR(SR_demand_forecast!P60*Settings!$K$155,"-")</f>
        <v>0</v>
      </c>
      <c r="Q63" s="86">
        <f ca="1">IFERROR(SR_demand_forecast!Q60*Settings!$K$155,"-")</f>
        <v>0</v>
      </c>
      <c r="R63" s="86">
        <f ca="1">IFERROR(SR_demand_forecast!R60*Settings!$K$155,"-")</f>
        <v>0</v>
      </c>
      <c r="S63" s="86">
        <f ca="1">IFERROR(SR_demand_forecast!S60*Settings!$K$155,"-")</f>
        <v>0</v>
      </c>
      <c r="T63" s="86">
        <f ca="1">IFERROR(SR_demand_forecast!T60*Settings!$K$155,"-")</f>
        <v>0</v>
      </c>
      <c r="U63" s="86">
        <f ca="1">IFERROR(SR_demand_forecast!U60*Settings!$K$155,"-")</f>
        <v>0</v>
      </c>
      <c r="V63" s="86">
        <f ca="1">IFERROR(SR_demand_forecast!V60*Settings!$K$155,"-")</f>
        <v>0</v>
      </c>
    </row>
    <row r="64" spans="1:22" x14ac:dyDescent="0.3">
      <c r="A64" s="277"/>
      <c r="B64" s="36" t="s">
        <v>97</v>
      </c>
      <c r="C64" s="86">
        <f ca="1">IFERROR(SR_demand_forecast!C61*Settings!$K$155,"-")</f>
        <v>0</v>
      </c>
      <c r="D64" s="86">
        <f ca="1">IFERROR(SR_demand_forecast!D61*Settings!$K$155,"-")</f>
        <v>0</v>
      </c>
      <c r="E64" s="86">
        <f ca="1">IFERROR(SR_demand_forecast!E61*Settings!$K$155,"-")</f>
        <v>0</v>
      </c>
      <c r="F64" s="86">
        <f ca="1">IFERROR(SR_demand_forecast!F61*Settings!$K$155,"-")</f>
        <v>0</v>
      </c>
      <c r="G64" s="86">
        <f ca="1">IFERROR(SR_demand_forecast!G61*Settings!$K$155,"-")</f>
        <v>0</v>
      </c>
      <c r="H64" s="86">
        <f ca="1">IFERROR(SR_demand_forecast!H61*Settings!$K$155,"-")</f>
        <v>0</v>
      </c>
      <c r="I64" s="86">
        <f ca="1">IFERROR(SR_demand_forecast!I61*Settings!$K$155,"-")</f>
        <v>0</v>
      </c>
      <c r="J64" s="86">
        <f ca="1">IFERROR(SR_demand_forecast!J61*Settings!$K$155,"-")</f>
        <v>0</v>
      </c>
      <c r="K64" s="86">
        <f ca="1">IFERROR(SR_demand_forecast!K61*Settings!$K$155,"-")</f>
        <v>0</v>
      </c>
      <c r="L64" s="86">
        <f ca="1">IFERROR(SR_demand_forecast!L61*Settings!$K$155,"-")</f>
        <v>0</v>
      </c>
      <c r="M64" s="86">
        <f ca="1">IFERROR(SR_demand_forecast!M61*Settings!$K$155,"-")</f>
        <v>0</v>
      </c>
      <c r="N64" s="86">
        <f ca="1">IFERROR(SR_demand_forecast!N61*Settings!$K$155,"-")</f>
        <v>0</v>
      </c>
      <c r="O64" s="86">
        <f ca="1">IFERROR(SR_demand_forecast!O61*Settings!$K$155,"-")</f>
        <v>0</v>
      </c>
      <c r="P64" s="86">
        <f ca="1">IFERROR(SR_demand_forecast!P61*Settings!$K$155,"-")</f>
        <v>0</v>
      </c>
      <c r="Q64" s="86">
        <f ca="1">IFERROR(SR_demand_forecast!Q61*Settings!$K$155,"-")</f>
        <v>0</v>
      </c>
      <c r="R64" s="86">
        <f ca="1">IFERROR(SR_demand_forecast!R61*Settings!$K$155,"-")</f>
        <v>0</v>
      </c>
      <c r="S64" s="86">
        <f ca="1">IFERROR(SR_demand_forecast!S61*Settings!$K$155,"-")</f>
        <v>0</v>
      </c>
      <c r="T64" s="86">
        <f ca="1">IFERROR(SR_demand_forecast!T61*Settings!$K$155,"-")</f>
        <v>0</v>
      </c>
      <c r="U64" s="86">
        <f ca="1">IFERROR(SR_demand_forecast!U61*Settings!$K$155,"-")</f>
        <v>0</v>
      </c>
      <c r="V64" s="86">
        <f ca="1">IFERROR(SR_demand_forecast!V61*Settings!$K$155,"-")</f>
        <v>0</v>
      </c>
    </row>
    <row r="65" spans="1:22" x14ac:dyDescent="0.3">
      <c r="A65" s="277"/>
      <c r="B65" s="36" t="s">
        <v>58</v>
      </c>
      <c r="C65" s="86">
        <f>IFERROR(SR_demand_forecast!C62*Settings!$K$155,"-")</f>
        <v>87914.582613183506</v>
      </c>
      <c r="D65" s="86">
        <f>IFERROR(SR_demand_forecast!D62*Settings!$K$155,"-")</f>
        <v>87914.582613183506</v>
      </c>
      <c r="E65" s="86">
        <f>IFERROR(SR_demand_forecast!E62*Settings!$K$155,"-")</f>
        <v>87914.582613183506</v>
      </c>
      <c r="F65" s="86">
        <f>IFERROR(SR_demand_forecast!F62*Settings!$K$155,"-")</f>
        <v>87914.582613183506</v>
      </c>
      <c r="G65" s="86">
        <f>IFERROR(SR_demand_forecast!G62*Settings!$K$155,"-")</f>
        <v>58609.721742122332</v>
      </c>
      <c r="H65" s="86">
        <f>IFERROR(SR_demand_forecast!H62*Settings!$K$155,"-")</f>
        <v>58609.721742122332</v>
      </c>
      <c r="I65" s="86">
        <f>IFERROR(SR_demand_forecast!I62*Settings!$K$155,"-")</f>
        <v>58609.721742122332</v>
      </c>
      <c r="J65" s="86">
        <f>IFERROR(SR_demand_forecast!J62*Settings!$K$155,"-")</f>
        <v>58609.721742122332</v>
      </c>
      <c r="K65" s="86">
        <f>IFERROR(SR_demand_forecast!K62*Settings!$K$155,"-")</f>
        <v>58609.721742122332</v>
      </c>
      <c r="L65" s="86">
        <f>IFERROR(SR_demand_forecast!L62*Settings!$K$155,"-")</f>
        <v>58609.721742122332</v>
      </c>
      <c r="M65" s="86">
        <f>IFERROR(SR_demand_forecast!M62*Settings!$K$155,"-")</f>
        <v>58609.721742122332</v>
      </c>
      <c r="N65" s="86">
        <f>IFERROR(SR_demand_forecast!N62*Settings!$K$155,"-")</f>
        <v>58609.721742122332</v>
      </c>
      <c r="O65" s="86">
        <f>IFERROR(SR_demand_forecast!O62*Settings!$K$155,"-")</f>
        <v>58609.721742122332</v>
      </c>
      <c r="P65" s="86">
        <f>IFERROR(SR_demand_forecast!P62*Settings!$K$155,"-")</f>
        <v>58609.721742122332</v>
      </c>
      <c r="Q65" s="86">
        <f>IFERROR(SR_demand_forecast!Q62*Settings!$K$155,"-")</f>
        <v>58609.721742122332</v>
      </c>
      <c r="R65" s="86">
        <f>IFERROR(SR_demand_forecast!R62*Settings!$K$155,"-")</f>
        <v>58609.721742122332</v>
      </c>
      <c r="S65" s="86">
        <f>IFERROR(SR_demand_forecast!S62*Settings!$K$155,"-")</f>
        <v>58609.721742122332</v>
      </c>
      <c r="T65" s="86">
        <f>IFERROR(SR_demand_forecast!T62*Settings!$K$155,"-")</f>
        <v>58609.721742122332</v>
      </c>
      <c r="U65" s="86">
        <f>IFERROR(SR_demand_forecast!U62*Settings!$K$155,"-")</f>
        <v>58609.721742122332</v>
      </c>
      <c r="V65" s="86">
        <f>IFERROR(SR_demand_forecast!V62*Settings!$K$155,"-")</f>
        <v>58609.721742122332</v>
      </c>
    </row>
    <row r="66" spans="1:22" x14ac:dyDescent="0.3">
      <c r="A66" s="277"/>
      <c r="B66" s="36" t="s">
        <v>61</v>
      </c>
      <c r="C66" s="86">
        <f ca="1">IFERROR(SR_demand_forecast!C63*Settings!$K$155,"-")</f>
        <v>1163714.6760603148</v>
      </c>
      <c r="D66" s="86">
        <f ca="1">IFERROR(SR_demand_forecast!D63*Settings!$K$155,"-")</f>
        <v>1037861.0888715698</v>
      </c>
      <c r="E66" s="86">
        <f ca="1">IFERROR(SR_demand_forecast!E63*Settings!$K$155,"-")</f>
        <v>906852.67667331302</v>
      </c>
      <c r="F66" s="86">
        <f ca="1">IFERROR(SR_demand_forecast!F63*Settings!$K$155,"-")</f>
        <v>770533.58790003962</v>
      </c>
      <c r="G66" s="86">
        <f ca="1">IFERROR(SR_demand_forecast!G63*Settings!$K$155,"-")</f>
        <v>628743.79885362834</v>
      </c>
      <c r="H66" s="86">
        <f ca="1">IFERROR(SR_demand_forecast!H63*Settings!$K$155,"-")</f>
        <v>526178.40107717598</v>
      </c>
      <c r="I66" s="86">
        <f ca="1">IFERROR(SR_demand_forecast!I63*Settings!$K$155,"-")</f>
        <v>382467.22317326081</v>
      </c>
      <c r="J66" s="86">
        <f ca="1">IFERROR(SR_demand_forecast!J63*Settings!$K$155,"-")</f>
        <v>232969.52896698951</v>
      </c>
      <c r="K66" s="86">
        <f ca="1">IFERROR(SR_demand_forecast!K63*Settings!$K$155,"-")</f>
        <v>77511.342277429227</v>
      </c>
      <c r="L66" s="86">
        <f ca="1">IFERROR(SR_demand_forecast!L63*Settings!$K$155,"-")</f>
        <v>-84085.95751706911</v>
      </c>
      <c r="M66" s="86">
        <f ca="1">IFERROR(SR_demand_forecast!M63*Settings!$K$155,"-")</f>
        <v>-94387.785378968401</v>
      </c>
      <c r="N66" s="86">
        <f ca="1">IFERROR(SR_demand_forecast!N63*Settings!$K$155,"-")</f>
        <v>-104895.64979810557</v>
      </c>
      <c r="O66" s="86">
        <f ca="1">IFERROR(SR_demand_forecast!O63*Settings!$K$155,"-")</f>
        <v>-115613.67150562562</v>
      </c>
      <c r="P66" s="86">
        <f ca="1">IFERROR(SR_demand_forecast!P63*Settings!$K$155,"-")</f>
        <v>-126546.05364729607</v>
      </c>
      <c r="Q66" s="86">
        <f ca="1">IFERROR(SR_demand_forecast!Q63*Settings!$K$155,"-")</f>
        <v>-137697.0834317999</v>
      </c>
      <c r="R66" s="86">
        <f ca="1">IFERROR(SR_demand_forecast!R63*Settings!$K$155,"-")</f>
        <v>-149071.13381199361</v>
      </c>
      <c r="S66" s="86">
        <f ca="1">IFERROR(SR_demand_forecast!S63*Settings!$K$155,"-")</f>
        <v>-160672.66519979149</v>
      </c>
      <c r="T66" s="86">
        <f ca="1">IFERROR(SR_demand_forecast!T63*Settings!$K$155,"-")</f>
        <v>-172506.22721534519</v>
      </c>
      <c r="U66" s="86">
        <f ca="1">IFERROR(SR_demand_forecast!U63*Settings!$K$155,"-")</f>
        <v>-184576.46047120998</v>
      </c>
      <c r="V66" s="86">
        <f ca="1">IFERROR(SR_demand_forecast!V63*Settings!$K$155,"-")</f>
        <v>-196888.09839219207</v>
      </c>
    </row>
    <row r="67" spans="1:22" x14ac:dyDescent="0.3">
      <c r="A67" s="277"/>
      <c r="B67" s="37" t="s">
        <v>100</v>
      </c>
      <c r="C67" s="150">
        <f t="shared" ref="C67:V67" ca="1" si="3">SUM(C59:C66)</f>
        <v>22812834.202984799</v>
      </c>
      <c r="D67" s="150">
        <f t="shared" ca="1" si="3"/>
        <v>23460704.809942428</v>
      </c>
      <c r="E67" s="150">
        <f t="shared" ca="1" si="3"/>
        <v>25940802.940680843</v>
      </c>
      <c r="F67" s="150">
        <f t="shared" ca="1" si="3"/>
        <v>27684202.203757752</v>
      </c>
      <c r="G67" s="150">
        <f t="shared" ca="1" si="3"/>
        <v>30024941.34156033</v>
      </c>
      <c r="H67" s="150">
        <f t="shared" ca="1" si="3"/>
        <v>32194190.160566542</v>
      </c>
      <c r="I67" s="150">
        <f t="shared" ca="1" si="3"/>
        <v>34509094.472818419</v>
      </c>
      <c r="J67" s="150">
        <f t="shared" ca="1" si="3"/>
        <v>36883863.980189189</v>
      </c>
      <c r="K67" s="150">
        <f t="shared" ca="1" si="3"/>
        <v>39119021.328718752</v>
      </c>
      <c r="L67" s="150">
        <f t="shared" ca="1" si="3"/>
        <v>41431716.146649778</v>
      </c>
      <c r="M67" s="150">
        <f t="shared" ca="1" si="3"/>
        <v>44226405.73550991</v>
      </c>
      <c r="N67" s="150">
        <f t="shared" ca="1" si="3"/>
        <v>44996048.391428933</v>
      </c>
      <c r="O67" s="150">
        <f t="shared" ca="1" si="3"/>
        <v>45781083.90046636</v>
      </c>
      <c r="P67" s="150">
        <f t="shared" ca="1" si="3"/>
        <v>46581820.119684525</v>
      </c>
      <c r="Q67" s="150">
        <f t="shared" ca="1" si="3"/>
        <v>47398571.06328705</v>
      </c>
      <c r="R67" s="150">
        <f t="shared" ca="1" si="3"/>
        <v>48231657.025761612</v>
      </c>
      <c r="S67" s="150">
        <f t="shared" ca="1" si="3"/>
        <v>49081404.707485683</v>
      </c>
      <c r="T67" s="150">
        <f t="shared" ca="1" si="3"/>
        <v>49948147.342844248</v>
      </c>
      <c r="U67" s="150">
        <f t="shared" ca="1" si="3"/>
        <v>50832224.830909953</v>
      </c>
      <c r="V67" s="150">
        <f t="shared" ca="1" si="3"/>
        <v>51733983.868736997</v>
      </c>
    </row>
    <row r="68" spans="1:22" x14ac:dyDescent="0.3">
      <c r="A68" s="277"/>
      <c r="B68" s="151"/>
      <c r="C68" s="152"/>
      <c r="D68" s="152"/>
      <c r="E68" s="152"/>
      <c r="F68" s="152"/>
      <c r="G68" s="152"/>
      <c r="H68" s="152"/>
      <c r="I68" s="152"/>
      <c r="J68" s="152"/>
      <c r="K68" s="152"/>
      <c r="L68" s="152"/>
      <c r="M68" s="152"/>
      <c r="N68" s="152"/>
      <c r="O68" s="152"/>
      <c r="P68" s="152"/>
      <c r="Q68" s="152"/>
      <c r="R68" s="152"/>
      <c r="S68" s="152"/>
      <c r="T68" s="152"/>
      <c r="U68" s="152"/>
      <c r="V68" s="152"/>
    </row>
    <row r="69" spans="1:22" x14ac:dyDescent="0.3">
      <c r="A69" s="277"/>
      <c r="B69" s="151"/>
      <c r="C69" s="152"/>
      <c r="D69" s="152"/>
      <c r="E69" s="152"/>
      <c r="F69" s="152"/>
      <c r="G69" s="152"/>
      <c r="H69" s="152"/>
      <c r="I69" s="152"/>
      <c r="J69" s="152"/>
      <c r="K69" s="152"/>
      <c r="L69" s="152"/>
      <c r="M69" s="152"/>
      <c r="N69" s="152"/>
      <c r="O69" s="152"/>
      <c r="P69" s="152"/>
      <c r="Q69" s="152"/>
      <c r="R69" s="152"/>
      <c r="S69" s="152"/>
      <c r="T69" s="152"/>
      <c r="U69" s="152"/>
      <c r="V69" s="152"/>
    </row>
    <row r="70" spans="1:22" x14ac:dyDescent="0.3">
      <c r="A70" s="277"/>
      <c r="B70" s="151"/>
      <c r="C70" s="152"/>
      <c r="D70" s="152"/>
      <c r="E70" s="152"/>
      <c r="F70" s="152"/>
      <c r="G70" s="152"/>
      <c r="H70" s="152"/>
      <c r="I70" s="152"/>
      <c r="J70" s="152"/>
      <c r="K70" s="152"/>
      <c r="L70" s="152"/>
      <c r="M70" s="152"/>
      <c r="N70" s="152"/>
      <c r="O70" s="152"/>
      <c r="P70" s="152"/>
      <c r="Q70" s="152"/>
      <c r="R70" s="152"/>
      <c r="S70" s="152"/>
      <c r="T70" s="152"/>
      <c r="U70" s="152"/>
      <c r="V70" s="152"/>
    </row>
    <row r="71" spans="1:22" x14ac:dyDescent="0.3">
      <c r="A71" s="277"/>
      <c r="B71" s="151"/>
      <c r="C71" s="152"/>
      <c r="D71" s="152"/>
      <c r="E71" s="152"/>
      <c r="F71" s="152"/>
      <c r="G71" s="152"/>
      <c r="H71" s="152"/>
      <c r="I71" s="152"/>
      <c r="J71" s="152"/>
      <c r="K71" s="152"/>
      <c r="L71" s="152"/>
      <c r="M71" s="152"/>
      <c r="N71" s="152"/>
      <c r="O71" s="152"/>
      <c r="P71" s="152"/>
      <c r="Q71" s="152"/>
      <c r="R71" s="152"/>
      <c r="S71" s="152"/>
      <c r="T71" s="152"/>
      <c r="U71" s="152"/>
      <c r="V71" s="152"/>
    </row>
    <row r="72" spans="1:22" x14ac:dyDescent="0.3">
      <c r="A72" s="277"/>
      <c r="B72" s="151"/>
      <c r="C72" s="152"/>
      <c r="D72" s="152"/>
      <c r="E72" s="152"/>
      <c r="F72" s="152"/>
      <c r="G72" s="152"/>
      <c r="H72" s="152"/>
      <c r="I72" s="152"/>
      <c r="J72" s="152"/>
      <c r="K72" s="152"/>
      <c r="L72" s="152"/>
      <c r="M72" s="152"/>
      <c r="N72" s="152"/>
      <c r="O72" s="152"/>
      <c r="P72" s="152"/>
      <c r="Q72" s="152"/>
      <c r="R72" s="152"/>
      <c r="S72" s="152"/>
      <c r="T72" s="152"/>
      <c r="U72" s="152"/>
      <c r="V72" s="152"/>
    </row>
    <row r="73" spans="1:22" x14ac:dyDescent="0.3">
      <c r="A73" s="277"/>
    </row>
    <row r="74" spans="1:22" x14ac:dyDescent="0.3">
      <c r="A74" s="277"/>
    </row>
    <row r="75" spans="1:22" x14ac:dyDescent="0.3">
      <c r="A75" s="277"/>
      <c r="B75" s="38" t="s">
        <v>221</v>
      </c>
      <c r="L75" s="23"/>
      <c r="M75" s="23"/>
    </row>
    <row r="76" spans="1:22" x14ac:dyDescent="0.3">
      <c r="A76" s="277"/>
      <c r="B76" s="83" t="s">
        <v>98</v>
      </c>
      <c r="C76" s="83">
        <v>2021</v>
      </c>
      <c r="D76" s="84">
        <v>2022</v>
      </c>
      <c r="E76" s="83">
        <v>2023</v>
      </c>
      <c r="F76" s="84">
        <v>2024</v>
      </c>
      <c r="G76" s="83">
        <v>2025</v>
      </c>
      <c r="H76" s="84">
        <v>2026</v>
      </c>
      <c r="I76" s="83">
        <v>2027</v>
      </c>
      <c r="J76" s="84">
        <v>2028</v>
      </c>
      <c r="K76" s="83">
        <v>2029</v>
      </c>
      <c r="L76" s="84">
        <v>2030</v>
      </c>
      <c r="M76" s="83">
        <v>2031</v>
      </c>
      <c r="N76" s="84">
        <v>2032</v>
      </c>
      <c r="O76" s="83">
        <v>2033</v>
      </c>
      <c r="P76" s="84">
        <v>2034</v>
      </c>
      <c r="Q76" s="83">
        <v>2035</v>
      </c>
      <c r="R76" s="84">
        <v>2036</v>
      </c>
      <c r="S76" s="83">
        <v>2037</v>
      </c>
      <c r="T76" s="84">
        <v>2038</v>
      </c>
      <c r="U76" s="83">
        <v>2039</v>
      </c>
      <c r="V76" s="84">
        <v>2040</v>
      </c>
    </row>
    <row r="77" spans="1:22" x14ac:dyDescent="0.3">
      <c r="A77" s="277"/>
      <c r="B77" s="36" t="s">
        <v>59</v>
      </c>
      <c r="C77" s="86">
        <f ca="1">IFERROR(SR_demand_forecast!C129*Settings!$K$155,"-")</f>
        <v>5429859.8580752192</v>
      </c>
      <c r="D77" s="86">
        <f ca="1">IFERROR(SR_demand_forecast!D129*Settings!$K$155,"-")</f>
        <v>4971990.5943672555</v>
      </c>
      <c r="E77" s="86">
        <f ca="1">IFERROR(SR_demand_forecast!E129*Settings!$K$155,"-")</f>
        <v>4495982.6636739364</v>
      </c>
      <c r="F77" s="86">
        <f ca="1">IFERROR(SR_demand_forecast!F129*Settings!$K$155,"-")</f>
        <v>4001293.6670213337</v>
      </c>
      <c r="G77" s="86">
        <f ca="1">IFERROR(SR_demand_forecast!G129*Settings!$K$155,"-")</f>
        <v>3487366.764943351</v>
      </c>
      <c r="H77" s="86">
        <f ca="1">IFERROR(SR_demand_forecast!H129*Settings!$K$155,"-")</f>
        <v>2953630.3168216348</v>
      </c>
      <c r="I77" s="86">
        <f ca="1">IFERROR(SR_demand_forecast!I129*Settings!$K$155,"-")</f>
        <v>2399497.5115752677</v>
      </c>
      <c r="J77" s="86">
        <f ca="1">IFERROR(SR_demand_forecast!J129*Settings!$K$155,"-")</f>
        <v>1824365.9894985138</v>
      </c>
      <c r="K77" s="86">
        <f ca="1">IFERROR(SR_demand_forecast!K129*Settings!$K$155,"-")</f>
        <v>1227617.4550402523</v>
      </c>
      <c r="L77" s="86">
        <f ca="1">IFERROR(SR_demand_forecast!L129*Settings!$K$155,"-")</f>
        <v>608617.28031405678</v>
      </c>
      <c r="M77" s="86">
        <f ca="1">IFERROR(SR_demand_forecast!M129*Settings!$K$155,"-")</f>
        <v>2613678.5691563361</v>
      </c>
      <c r="N77" s="86">
        <f ca="1">IFERROR(SR_demand_forecast!N129*Settings!$K$155,"-")</f>
        <v>2577900.3590571629</v>
      </c>
      <c r="O77" s="86">
        <f ca="1">IFERROR(SR_demand_forecast!O129*Settings!$K$155,"-")</f>
        <v>2541406.5847560046</v>
      </c>
      <c r="P77" s="86">
        <f ca="1">IFERROR(SR_demand_forecast!P129*Settings!$K$155,"-")</f>
        <v>2504182.934968824</v>
      </c>
      <c r="Q77" s="86">
        <f ca="1">IFERROR(SR_demand_forecast!Q129*Settings!$K$155,"-")</f>
        <v>2466214.8121858994</v>
      </c>
      <c r="R77" s="86">
        <f ca="1">IFERROR(SR_demand_forecast!R129*Settings!$K$155,"-")</f>
        <v>2427487.3269473175</v>
      </c>
      <c r="S77" s="86">
        <f ca="1">IFERROR(SR_demand_forecast!S129*Settings!$K$155,"-")</f>
        <v>2387985.2920039622</v>
      </c>
      <c r="T77" s="86">
        <f ca="1">IFERROR(SR_demand_forecast!T129*Settings!$K$155,"-")</f>
        <v>2347693.2163617406</v>
      </c>
      <c r="U77" s="86">
        <f ca="1">IFERROR(SR_demand_forecast!U129*Settings!$K$155,"-")</f>
        <v>2306595.299206675</v>
      </c>
      <c r="V77" s="86">
        <f ca="1">IFERROR(SR_demand_forecast!V129*Settings!$K$155,"-")</f>
        <v>2264675.4237085078</v>
      </c>
    </row>
    <row r="78" spans="1:22" x14ac:dyDescent="0.3">
      <c r="A78" s="277"/>
      <c r="B78" s="36" t="s">
        <v>57</v>
      </c>
      <c r="C78" s="86">
        <f ca="1">IFERROR(SR_demand_forecast!C130*Settings!$K$155,"-")</f>
        <v>17557586.468853708</v>
      </c>
      <c r="D78" s="86">
        <f ca="1">IFERROR(SR_demand_forecast!D130*Settings!$K$155,"-")</f>
        <v>20372821.480492678</v>
      </c>
      <c r="E78" s="86">
        <f ca="1">IFERROR(SR_demand_forecast!E130*Settings!$K$155,"-")</f>
        <v>25071230.58532884</v>
      </c>
      <c r="F78" s="86">
        <f ca="1">IFERROR(SR_demand_forecast!F130*Settings!$K$155,"-")</f>
        <v>29154114.798586346</v>
      </c>
      <c r="G78" s="86">
        <f ca="1">IFERROR(SR_demand_forecast!G130*Settings!$K$155,"-")</f>
        <v>33954355.680870637</v>
      </c>
      <c r="H78" s="86">
        <f ca="1">IFERROR(SR_demand_forecast!H130*Settings!$K$155,"-")</f>
        <v>38603208.498544529</v>
      </c>
      <c r="I78" s="86">
        <f ca="1">IFERROR(SR_demand_forecast!I130*Settings!$K$155,"-")</f>
        <v>43529749.378977045</v>
      </c>
      <c r="J78" s="86">
        <f ca="1">IFERROR(SR_demand_forecast!J130*Settings!$K$155,"-")</f>
        <v>48615513.416351371</v>
      </c>
      <c r="K78" s="86">
        <f ca="1">IFERROR(SR_demand_forecast!K130*Settings!$K$155,"-")</f>
        <v>53663952.920553029</v>
      </c>
      <c r="L78" s="86">
        <f ca="1">IFERROR(SR_demand_forecast!L130*Settings!$K$155,"-")</f>
        <v>58895224.627039477</v>
      </c>
      <c r="M78" s="86">
        <f ca="1">IFERROR(SR_demand_forecast!M130*Settings!$K$155,"-")</f>
        <v>60056087.745417804</v>
      </c>
      <c r="N78" s="86">
        <f ca="1">IFERROR(SR_demand_forecast!N130*Settings!$K$155,"-")</f>
        <v>61240168.126163691</v>
      </c>
      <c r="O78" s="86">
        <f ca="1">IFERROR(SR_demand_forecast!O130*Settings!$K$155,"-")</f>
        <v>62447930.114524506</v>
      </c>
      <c r="P78" s="86">
        <f ca="1">IFERROR(SR_demand_forecast!P130*Settings!$K$155,"-")</f>
        <v>63679847.342652522</v>
      </c>
      <c r="Q78" s="86">
        <f ca="1">IFERROR(SR_demand_forecast!Q130*Settings!$K$155,"-")</f>
        <v>64936402.915343128</v>
      </c>
      <c r="R78" s="86">
        <f ca="1">IFERROR(SR_demand_forecast!R130*Settings!$K$155,"-")</f>
        <v>66218089.599487506</v>
      </c>
      <c r="S78" s="86">
        <f ca="1">IFERROR(SR_demand_forecast!S130*Settings!$K$155,"-")</f>
        <v>67525410.017314792</v>
      </c>
      <c r="T78" s="86">
        <f ca="1">IFERROR(SR_demand_forecast!T130*Settings!$K$155,"-")</f>
        <v>68858876.843498632</v>
      </c>
      <c r="U78" s="86">
        <f ca="1">IFERROR(SR_demand_forecast!U130*Settings!$K$155,"-")</f>
        <v>70219013.00620614</v>
      </c>
      <c r="V78" s="86">
        <f ca="1">IFERROR(SR_demand_forecast!V130*Settings!$K$155,"-")</f>
        <v>71606351.892167792</v>
      </c>
    </row>
    <row r="79" spans="1:22" x14ac:dyDescent="0.3">
      <c r="A79" s="277"/>
      <c r="B79" s="36" t="s">
        <v>56</v>
      </c>
      <c r="C79" s="86">
        <f ca="1">IFERROR(SR_demand_forecast!C131*Settings!$K$155,"-")</f>
        <v>84567.64558257407</v>
      </c>
      <c r="D79" s="86">
        <f ca="1">IFERROR(SR_demand_forecast!D131*Settings!$K$155,"-")</f>
        <v>78285.477625011437</v>
      </c>
      <c r="E79" s="86">
        <f ca="1">IFERROR(SR_demand_forecast!E131*Settings!$K$155,"-")</f>
        <v>106837.93099213364</v>
      </c>
      <c r="F79" s="86">
        <f ca="1">IFERROR(SR_demand_forecast!F131*Settings!$K$155,"-")</f>
        <v>102564.41375244831</v>
      </c>
      <c r="G79" s="86">
        <f ca="1">IFERROR(SR_demand_forecast!G131*Settings!$K$155,"-")</f>
        <v>98077.220650778705</v>
      </c>
      <c r="H79" s="86">
        <f ca="1">IFERROR(SR_demand_forecast!H131*Settings!$K$155,"-")</f>
        <v>93369.51405954131</v>
      </c>
      <c r="I79" s="86">
        <f ca="1">IFERROR(SR_demand_forecast!I131*Settings!$K$155,"-")</f>
        <v>88434.268316394126</v>
      </c>
      <c r="J79" s="86">
        <f ca="1">IFERROR(SR_demand_forecast!J131*Settings!$K$155,"-")</f>
        <v>83264.264937897227</v>
      </c>
      <c r="K79" s="86">
        <f ca="1">IFERROR(SR_demand_forecast!K131*Settings!$K$155,"-")</f>
        <v>77852.087716933922</v>
      </c>
      <c r="L79" s="86">
        <f ca="1">IFERROR(SR_demand_forecast!L131*Settings!$K$155,"-")</f>
        <v>72190.117701156894</v>
      </c>
      <c r="M79" s="86">
        <f ca="1">IFERROR(SR_demand_forecast!M131*Settings!$K$155,"-")</f>
        <v>73633.920055180046</v>
      </c>
      <c r="N79" s="86">
        <f ca="1">IFERROR(SR_demand_forecast!N131*Settings!$K$155,"-")</f>
        <v>75106.598456283638</v>
      </c>
      <c r="O79" s="86">
        <f ca="1">IFERROR(SR_demand_forecast!O131*Settings!$K$155,"-")</f>
        <v>76608.730425409318</v>
      </c>
      <c r="P79" s="86">
        <f ca="1">IFERROR(SR_demand_forecast!P131*Settings!$K$155,"-")</f>
        <v>78140.905033917501</v>
      </c>
      <c r="Q79" s="86">
        <f ca="1">IFERROR(SR_demand_forecast!Q131*Settings!$K$155,"-")</f>
        <v>79703.723134595857</v>
      </c>
      <c r="R79" s="86">
        <f ca="1">IFERROR(SR_demand_forecast!R131*Settings!$K$155,"-")</f>
        <v>81297.797597287761</v>
      </c>
      <c r="S79" s="86">
        <f ca="1">IFERROR(SR_demand_forecast!S131*Settings!$K$155,"-")</f>
        <v>82923.753549233516</v>
      </c>
      <c r="T79" s="86">
        <f ca="1">IFERROR(SR_demand_forecast!T131*Settings!$K$155,"-")</f>
        <v>84582.2286202182</v>
      </c>
      <c r="U79" s="86">
        <f ca="1">IFERROR(SR_demand_forecast!U131*Settings!$K$155,"-")</f>
        <v>86273.873192622559</v>
      </c>
      <c r="V79" s="86">
        <f ca="1">IFERROR(SR_demand_forecast!V131*Settings!$K$155,"-")</f>
        <v>87999.350656474999</v>
      </c>
    </row>
    <row r="80" spans="1:22" x14ac:dyDescent="0.3">
      <c r="A80" s="277"/>
      <c r="B80" s="36" t="s">
        <v>96</v>
      </c>
      <c r="C80" s="86">
        <f ca="1">IFERROR(SR_demand_forecast!C132*Settings!$K$155,"-")</f>
        <v>0</v>
      </c>
      <c r="D80" s="86">
        <f ca="1">IFERROR(SR_demand_forecast!D132*Settings!$K$155,"-")</f>
        <v>0</v>
      </c>
      <c r="E80" s="86">
        <f ca="1">IFERROR(SR_demand_forecast!E132*Settings!$K$155,"-")</f>
        <v>0</v>
      </c>
      <c r="F80" s="86">
        <f ca="1">IFERROR(SR_demand_forecast!F132*Settings!$K$155,"-")</f>
        <v>0</v>
      </c>
      <c r="G80" s="86">
        <f ca="1">IFERROR(SR_demand_forecast!G132*Settings!$K$155,"-")</f>
        <v>0</v>
      </c>
      <c r="H80" s="86">
        <f ca="1">IFERROR(SR_demand_forecast!H132*Settings!$K$155,"-")</f>
        <v>0</v>
      </c>
      <c r="I80" s="86">
        <f ca="1">IFERROR(SR_demand_forecast!I132*Settings!$K$155,"-")</f>
        <v>0</v>
      </c>
      <c r="J80" s="86">
        <f ca="1">IFERROR(SR_demand_forecast!J132*Settings!$K$155,"-")</f>
        <v>0</v>
      </c>
      <c r="K80" s="86">
        <f ca="1">IFERROR(SR_demand_forecast!K132*Settings!$K$155,"-")</f>
        <v>0</v>
      </c>
      <c r="L80" s="86">
        <f ca="1">IFERROR(SR_demand_forecast!L132*Settings!$K$155,"-")</f>
        <v>0</v>
      </c>
      <c r="M80" s="86">
        <f ca="1">IFERROR(SR_demand_forecast!M132*Settings!$K$155,"-")</f>
        <v>0</v>
      </c>
      <c r="N80" s="86">
        <f ca="1">IFERROR(SR_demand_forecast!N132*Settings!$K$155,"-")</f>
        <v>0</v>
      </c>
      <c r="O80" s="86">
        <f ca="1">IFERROR(SR_demand_forecast!O132*Settings!$K$155,"-")</f>
        <v>0</v>
      </c>
      <c r="P80" s="86">
        <f ca="1">IFERROR(SR_demand_forecast!P132*Settings!$K$155,"-")</f>
        <v>0</v>
      </c>
      <c r="Q80" s="86">
        <f ca="1">IFERROR(SR_demand_forecast!Q132*Settings!$K$155,"-")</f>
        <v>0</v>
      </c>
      <c r="R80" s="86">
        <f ca="1">IFERROR(SR_demand_forecast!R132*Settings!$K$155,"-")</f>
        <v>0</v>
      </c>
      <c r="S80" s="86">
        <f ca="1">IFERROR(SR_demand_forecast!S132*Settings!$K$155,"-")</f>
        <v>0</v>
      </c>
      <c r="T80" s="86">
        <f ca="1">IFERROR(SR_demand_forecast!T132*Settings!$K$155,"-")</f>
        <v>0</v>
      </c>
      <c r="U80" s="86">
        <f ca="1">IFERROR(SR_demand_forecast!U132*Settings!$K$155,"-")</f>
        <v>0</v>
      </c>
      <c r="V80" s="86">
        <f ca="1">IFERROR(SR_demand_forecast!V132*Settings!$K$155,"-")</f>
        <v>0</v>
      </c>
    </row>
    <row r="81" spans="1:22" x14ac:dyDescent="0.3">
      <c r="A81" s="277"/>
      <c r="B81" s="36" t="s">
        <v>60</v>
      </c>
      <c r="C81" s="86">
        <f ca="1">IFERROR(SR_demand_forecast!C133*Settings!$K$155,"-")</f>
        <v>5294.4200470842634</v>
      </c>
      <c r="D81" s="86">
        <f ca="1">IFERROR(SR_demand_forecast!D133*Settings!$K$155,"-")</f>
        <v>4682.6203971989707</v>
      </c>
      <c r="E81" s="86">
        <f ca="1">IFERROR(SR_demand_forecast!E133*Settings!$K$155,"-")</f>
        <v>4046.5840688759145</v>
      </c>
      <c r="F81" s="86">
        <f ca="1">IFERROR(SR_demand_forecast!F133*Settings!$K$155,"-")</f>
        <v>3385.5863148375383</v>
      </c>
      <c r="G81" s="86">
        <f ca="1">IFERROR(SR_demand_forecast!G133*Settings!$K$155,"-")</f>
        <v>3183.8058486181785</v>
      </c>
      <c r="H81" s="86">
        <f ca="1">IFERROR(SR_demand_forecast!H133*Settings!$K$155,"-")</f>
        <v>2597.9855724724339</v>
      </c>
      <c r="I81" s="86">
        <f ca="1">IFERROR(SR_demand_forecast!I133*Settings!$K$155,"-")</f>
        <v>1987.4589629414124</v>
      </c>
      <c r="J81" s="86">
        <f ca="1">IFERROR(SR_demand_forecast!J133*Settings!$K$155,"-")</f>
        <v>1351.4720948001604</v>
      </c>
      <c r="K81" s="86">
        <f ca="1">IFERROR(SR_demand_forecast!K133*Settings!$K$155,"-")</f>
        <v>689.25076834808215</v>
      </c>
      <c r="L81" s="86">
        <f ca="1">IFERROR(SR_demand_forecast!L133*Settings!$K$155,"-")</f>
        <v>0</v>
      </c>
      <c r="M81" s="86">
        <f ca="1">IFERROR(SR_demand_forecast!M133*Settings!$K$155,"-")</f>
        <v>0</v>
      </c>
      <c r="N81" s="86">
        <f ca="1">IFERROR(SR_demand_forecast!N133*Settings!$K$155,"-")</f>
        <v>0</v>
      </c>
      <c r="O81" s="86">
        <f ca="1">IFERROR(SR_demand_forecast!O133*Settings!$K$155,"-")</f>
        <v>0</v>
      </c>
      <c r="P81" s="86">
        <f ca="1">IFERROR(SR_demand_forecast!P133*Settings!$K$155,"-")</f>
        <v>0</v>
      </c>
      <c r="Q81" s="86">
        <f ca="1">IFERROR(SR_demand_forecast!Q133*Settings!$K$155,"-")</f>
        <v>0</v>
      </c>
      <c r="R81" s="86">
        <f ca="1">IFERROR(SR_demand_forecast!R133*Settings!$K$155,"-")</f>
        <v>0</v>
      </c>
      <c r="S81" s="86">
        <f ca="1">IFERROR(SR_demand_forecast!S133*Settings!$K$155,"-")</f>
        <v>0</v>
      </c>
      <c r="T81" s="86">
        <f ca="1">IFERROR(SR_demand_forecast!T133*Settings!$K$155,"-")</f>
        <v>0</v>
      </c>
      <c r="U81" s="86">
        <f ca="1">IFERROR(SR_demand_forecast!U133*Settings!$K$155,"-")</f>
        <v>0</v>
      </c>
      <c r="V81" s="86">
        <f ca="1">IFERROR(SR_demand_forecast!V133*Settings!$K$155,"-")</f>
        <v>0</v>
      </c>
    </row>
    <row r="82" spans="1:22" x14ac:dyDescent="0.3">
      <c r="A82" s="277"/>
      <c r="B82" s="36" t="s">
        <v>97</v>
      </c>
      <c r="C82" s="86">
        <f ca="1">IFERROR(SR_demand_forecast!C134*Settings!$K$155,"-")</f>
        <v>0</v>
      </c>
      <c r="D82" s="86">
        <f ca="1">IFERROR(SR_demand_forecast!D134*Settings!$K$155,"-")</f>
        <v>0</v>
      </c>
      <c r="E82" s="86">
        <f ca="1">IFERROR(SR_demand_forecast!E134*Settings!$K$155,"-")</f>
        <v>0</v>
      </c>
      <c r="F82" s="86">
        <f ca="1">IFERROR(SR_demand_forecast!F134*Settings!$K$155,"-")</f>
        <v>0</v>
      </c>
      <c r="G82" s="86">
        <f ca="1">IFERROR(SR_demand_forecast!G134*Settings!$K$155,"-")</f>
        <v>0</v>
      </c>
      <c r="H82" s="86">
        <f ca="1">IFERROR(SR_demand_forecast!H134*Settings!$K$155,"-")</f>
        <v>0</v>
      </c>
      <c r="I82" s="86">
        <f ca="1">IFERROR(SR_demand_forecast!I134*Settings!$K$155,"-")</f>
        <v>0</v>
      </c>
      <c r="J82" s="86">
        <f ca="1">IFERROR(SR_demand_forecast!J134*Settings!$K$155,"-")</f>
        <v>0</v>
      </c>
      <c r="K82" s="86">
        <f ca="1">IFERROR(SR_demand_forecast!K134*Settings!$K$155,"-")</f>
        <v>0</v>
      </c>
      <c r="L82" s="86">
        <f ca="1">IFERROR(SR_demand_forecast!L134*Settings!$K$155,"-")</f>
        <v>0</v>
      </c>
      <c r="M82" s="86">
        <f ca="1">IFERROR(SR_demand_forecast!M134*Settings!$K$155,"-")</f>
        <v>0</v>
      </c>
      <c r="N82" s="86">
        <f ca="1">IFERROR(SR_demand_forecast!N134*Settings!$K$155,"-")</f>
        <v>0</v>
      </c>
      <c r="O82" s="86">
        <f ca="1">IFERROR(SR_demand_forecast!O134*Settings!$K$155,"-")</f>
        <v>0</v>
      </c>
      <c r="P82" s="86">
        <f ca="1">IFERROR(SR_demand_forecast!P134*Settings!$K$155,"-")</f>
        <v>0</v>
      </c>
      <c r="Q82" s="86">
        <f ca="1">IFERROR(SR_demand_forecast!Q134*Settings!$K$155,"-")</f>
        <v>0</v>
      </c>
      <c r="R82" s="86">
        <f ca="1">IFERROR(SR_demand_forecast!R134*Settings!$K$155,"-")</f>
        <v>0</v>
      </c>
      <c r="S82" s="86">
        <f ca="1">IFERROR(SR_demand_forecast!S134*Settings!$K$155,"-")</f>
        <v>0</v>
      </c>
      <c r="T82" s="86">
        <f ca="1">IFERROR(SR_demand_forecast!T134*Settings!$K$155,"-")</f>
        <v>0</v>
      </c>
      <c r="U82" s="86">
        <f ca="1">IFERROR(SR_demand_forecast!U134*Settings!$K$155,"-")</f>
        <v>0</v>
      </c>
      <c r="V82" s="86">
        <f ca="1">IFERROR(SR_demand_forecast!V134*Settings!$K$155,"-")</f>
        <v>0</v>
      </c>
    </row>
    <row r="83" spans="1:22" x14ac:dyDescent="0.3">
      <c r="A83" s="277"/>
      <c r="B83" s="36" t="s">
        <v>58</v>
      </c>
      <c r="C83" s="86">
        <f>IFERROR(SR_demand_forecast!C135*Settings!$K$155,"-")</f>
        <v>87914.582613183506</v>
      </c>
      <c r="D83" s="86">
        <f>IFERROR(SR_demand_forecast!D135*Settings!$K$155,"-")</f>
        <v>87914.582613183506</v>
      </c>
      <c r="E83" s="86">
        <f>IFERROR(SR_demand_forecast!E135*Settings!$K$155,"-")</f>
        <v>87914.582613183506</v>
      </c>
      <c r="F83" s="86">
        <f>IFERROR(SR_demand_forecast!F135*Settings!$K$155,"-")</f>
        <v>87914.582613183506</v>
      </c>
      <c r="G83" s="86">
        <f>IFERROR(SR_demand_forecast!G135*Settings!$K$155,"-")</f>
        <v>58609.721742122332</v>
      </c>
      <c r="H83" s="86">
        <f>IFERROR(SR_demand_forecast!H135*Settings!$K$155,"-")</f>
        <v>58609.721742122332</v>
      </c>
      <c r="I83" s="86">
        <f>IFERROR(SR_demand_forecast!I135*Settings!$K$155,"-")</f>
        <v>58609.721742122332</v>
      </c>
      <c r="J83" s="86">
        <f>IFERROR(SR_demand_forecast!J135*Settings!$K$155,"-")</f>
        <v>58609.721742122332</v>
      </c>
      <c r="K83" s="86">
        <f>IFERROR(SR_demand_forecast!K135*Settings!$K$155,"-")</f>
        <v>58609.721742122332</v>
      </c>
      <c r="L83" s="86">
        <f>IFERROR(SR_demand_forecast!L135*Settings!$K$155,"-")</f>
        <v>58609.721742122332</v>
      </c>
      <c r="M83" s="86">
        <f>IFERROR(SR_demand_forecast!M135*Settings!$K$155,"-")</f>
        <v>58609.721742122332</v>
      </c>
      <c r="N83" s="86">
        <f>IFERROR(SR_demand_forecast!N135*Settings!$K$155,"-")</f>
        <v>58609.721742122332</v>
      </c>
      <c r="O83" s="86">
        <f>IFERROR(SR_demand_forecast!O135*Settings!$K$155,"-")</f>
        <v>58609.721742122332</v>
      </c>
      <c r="P83" s="86">
        <f>IFERROR(SR_demand_forecast!P135*Settings!$K$155,"-")</f>
        <v>58609.721742122332</v>
      </c>
      <c r="Q83" s="86">
        <f>IFERROR(SR_demand_forecast!Q135*Settings!$K$155,"-")</f>
        <v>58609.721742122332</v>
      </c>
      <c r="R83" s="86">
        <f>IFERROR(SR_demand_forecast!R135*Settings!$K$155,"-")</f>
        <v>58609.721742122332</v>
      </c>
      <c r="S83" s="86">
        <f>IFERROR(SR_demand_forecast!S135*Settings!$K$155,"-")</f>
        <v>58609.721742122332</v>
      </c>
      <c r="T83" s="86">
        <f>IFERROR(SR_demand_forecast!T135*Settings!$K$155,"-")</f>
        <v>58609.721742122332</v>
      </c>
      <c r="U83" s="86">
        <f>IFERROR(SR_demand_forecast!U135*Settings!$K$155,"-")</f>
        <v>58609.721742122332</v>
      </c>
      <c r="V83" s="86">
        <f>IFERROR(SR_demand_forecast!V135*Settings!$K$155,"-")</f>
        <v>58609.721742122332</v>
      </c>
    </row>
    <row r="84" spans="1:22" x14ac:dyDescent="0.3">
      <c r="A84" s="277"/>
      <c r="B84" s="36" t="s">
        <v>61</v>
      </c>
      <c r="C84" s="86">
        <f ca="1">IFERROR(SR_demand_forecast!C136*Settings!$K$155,"-")</f>
        <v>1163714.6760603148</v>
      </c>
      <c r="D84" s="86">
        <f ca="1">IFERROR(SR_demand_forecast!D136*Settings!$K$155,"-")</f>
        <v>1037861.0888715698</v>
      </c>
      <c r="E84" s="86">
        <f ca="1">IFERROR(SR_demand_forecast!E136*Settings!$K$155,"-")</f>
        <v>906852.67667331302</v>
      </c>
      <c r="F84" s="86">
        <f ca="1">IFERROR(SR_demand_forecast!F136*Settings!$K$155,"-")</f>
        <v>770533.58790003962</v>
      </c>
      <c r="G84" s="86">
        <f ca="1">IFERROR(SR_demand_forecast!G136*Settings!$K$155,"-")</f>
        <v>628743.79885362834</v>
      </c>
      <c r="H84" s="86">
        <f ca="1">IFERROR(SR_demand_forecast!H136*Settings!$K$155,"-")</f>
        <v>526178.40107717598</v>
      </c>
      <c r="I84" s="86">
        <f ca="1">IFERROR(SR_demand_forecast!I136*Settings!$K$155,"-")</f>
        <v>382467.22317326081</v>
      </c>
      <c r="J84" s="86">
        <f ca="1">IFERROR(SR_demand_forecast!J136*Settings!$K$155,"-")</f>
        <v>232969.52896698951</v>
      </c>
      <c r="K84" s="86">
        <f ca="1">IFERROR(SR_demand_forecast!K136*Settings!$K$155,"-")</f>
        <v>77511.342277429227</v>
      </c>
      <c r="L84" s="86">
        <f ca="1">IFERROR(SR_demand_forecast!L136*Settings!$K$155,"-")</f>
        <v>-84085.95751706911</v>
      </c>
      <c r="M84" s="86">
        <f ca="1">IFERROR(SR_demand_forecast!M136*Settings!$K$155,"-")</f>
        <v>-94387.785378968401</v>
      </c>
      <c r="N84" s="86">
        <f ca="1">IFERROR(SR_demand_forecast!N136*Settings!$K$155,"-")</f>
        <v>-104895.64979810557</v>
      </c>
      <c r="O84" s="86">
        <f ca="1">IFERROR(SR_demand_forecast!O136*Settings!$K$155,"-")</f>
        <v>-115613.67150562562</v>
      </c>
      <c r="P84" s="86">
        <f ca="1">IFERROR(SR_demand_forecast!P136*Settings!$K$155,"-")</f>
        <v>-126546.05364729607</v>
      </c>
      <c r="Q84" s="86">
        <f ca="1">IFERROR(SR_demand_forecast!Q136*Settings!$K$155,"-")</f>
        <v>-137697.0834317999</v>
      </c>
      <c r="R84" s="86">
        <f ca="1">IFERROR(SR_demand_forecast!R136*Settings!$K$155,"-")</f>
        <v>-149071.13381199361</v>
      </c>
      <c r="S84" s="86">
        <f ca="1">IFERROR(SR_demand_forecast!S136*Settings!$K$155,"-")</f>
        <v>-160672.66519979149</v>
      </c>
      <c r="T84" s="86">
        <f ca="1">IFERROR(SR_demand_forecast!T136*Settings!$K$155,"-")</f>
        <v>-172506.22721534519</v>
      </c>
      <c r="U84" s="86">
        <f ca="1">IFERROR(SR_demand_forecast!U136*Settings!$K$155,"-")</f>
        <v>-184576.46047120998</v>
      </c>
      <c r="V84" s="86">
        <f ca="1">IFERROR(SR_demand_forecast!V136*Settings!$K$155,"-")</f>
        <v>-196888.09839219207</v>
      </c>
    </row>
    <row r="85" spans="1:22" x14ac:dyDescent="0.3">
      <c r="A85" s="277"/>
      <c r="B85" s="36" t="s">
        <v>100</v>
      </c>
      <c r="C85" s="150">
        <f t="shared" ref="C85:V85" ca="1" si="4">SUM(C77:C84)</f>
        <v>24328937.65123209</v>
      </c>
      <c r="D85" s="150">
        <f t="shared" ca="1" si="4"/>
        <v>26553555.844366897</v>
      </c>
      <c r="E85" s="150">
        <f t="shared" ca="1" si="4"/>
        <v>30672865.023350284</v>
      </c>
      <c r="F85" s="150">
        <f t="shared" ca="1" si="4"/>
        <v>34119806.636188194</v>
      </c>
      <c r="G85" s="150">
        <f t="shared" ca="1" si="4"/>
        <v>38230336.992909141</v>
      </c>
      <c r="H85" s="150">
        <f t="shared" ca="1" si="4"/>
        <v>42237594.437817477</v>
      </c>
      <c r="I85" s="150">
        <f t="shared" ca="1" si="4"/>
        <v>46460745.562747031</v>
      </c>
      <c r="J85" s="150">
        <f t="shared" ca="1" si="4"/>
        <v>50816074.393591695</v>
      </c>
      <c r="K85" s="150">
        <f t="shared" ca="1" si="4"/>
        <v>55106232.778098121</v>
      </c>
      <c r="L85" s="150">
        <f t="shared" ca="1" si="4"/>
        <v>59550555.789279744</v>
      </c>
      <c r="M85" s="150">
        <f t="shared" ca="1" si="4"/>
        <v>62707622.170992471</v>
      </c>
      <c r="N85" s="150">
        <f t="shared" ca="1" si="4"/>
        <v>63846889.155621164</v>
      </c>
      <c r="O85" s="150">
        <f t="shared" ca="1" si="4"/>
        <v>65008941.479942419</v>
      </c>
      <c r="P85" s="150">
        <f t="shared" ca="1" si="4"/>
        <v>66194234.850750089</v>
      </c>
      <c r="Q85" s="150">
        <f t="shared" ca="1" si="4"/>
        <v>67403234.088973954</v>
      </c>
      <c r="R85" s="150">
        <f t="shared" ca="1" si="4"/>
        <v>68636413.311962247</v>
      </c>
      <c r="S85" s="150">
        <f t="shared" ca="1" si="4"/>
        <v>69894256.119410321</v>
      </c>
      <c r="T85" s="150">
        <f t="shared" ca="1" si="4"/>
        <v>71177255.783007368</v>
      </c>
      <c r="U85" s="150">
        <f t="shared" ca="1" si="4"/>
        <v>72485915.439876348</v>
      </c>
      <c r="V85" s="150">
        <f t="shared" ca="1" si="4"/>
        <v>73820748.28988272</v>
      </c>
    </row>
    <row r="86" spans="1:22" x14ac:dyDescent="0.3">
      <c r="A86" s="277"/>
    </row>
    <row r="87" spans="1:22" x14ac:dyDescent="0.3">
      <c r="A87" s="277"/>
    </row>
    <row r="88" spans="1:22" x14ac:dyDescent="0.3">
      <c r="A88" s="277"/>
    </row>
    <row r="89" spans="1:22" x14ac:dyDescent="0.3">
      <c r="A89" s="277"/>
    </row>
    <row r="90" spans="1:22" x14ac:dyDescent="0.3">
      <c r="A90" s="277"/>
    </row>
    <row r="91" spans="1:22" x14ac:dyDescent="0.3">
      <c r="A91" s="277"/>
    </row>
    <row r="92" spans="1:22" x14ac:dyDescent="0.3">
      <c r="A92" s="277"/>
    </row>
    <row r="93" spans="1:22" x14ac:dyDescent="0.3">
      <c r="A93" s="277"/>
      <c r="B93" s="38" t="s">
        <v>222</v>
      </c>
      <c r="L93" s="23"/>
      <c r="M93" s="23"/>
    </row>
    <row r="94" spans="1:22" x14ac:dyDescent="0.3">
      <c r="A94" s="277"/>
      <c r="B94" s="83" t="s">
        <v>98</v>
      </c>
      <c r="C94" s="83">
        <v>2021</v>
      </c>
      <c r="D94" s="84">
        <v>2022</v>
      </c>
      <c r="E94" s="83">
        <v>2023</v>
      </c>
      <c r="F94" s="84">
        <v>2024</v>
      </c>
      <c r="G94" s="83">
        <v>2025</v>
      </c>
      <c r="H94" s="84">
        <v>2026</v>
      </c>
      <c r="I94" s="83">
        <v>2027</v>
      </c>
      <c r="J94" s="84">
        <v>2028</v>
      </c>
      <c r="K94" s="83">
        <v>2029</v>
      </c>
      <c r="L94" s="84">
        <v>2030</v>
      </c>
      <c r="M94" s="83">
        <v>2031</v>
      </c>
      <c r="N94" s="84">
        <v>2032</v>
      </c>
      <c r="O94" s="83">
        <v>2033</v>
      </c>
      <c r="P94" s="84">
        <v>2034</v>
      </c>
      <c r="Q94" s="83">
        <v>2035</v>
      </c>
      <c r="R94" s="84">
        <v>2036</v>
      </c>
      <c r="S94" s="83">
        <v>2037</v>
      </c>
      <c r="T94" s="84">
        <v>2038</v>
      </c>
      <c r="U94" s="83">
        <v>2039</v>
      </c>
      <c r="V94" s="84">
        <v>2040</v>
      </c>
    </row>
    <row r="95" spans="1:22" x14ac:dyDescent="0.3">
      <c r="A95" s="277"/>
      <c r="B95" s="36" t="s">
        <v>59</v>
      </c>
      <c r="C95" s="86">
        <f ca="1">IFERROR(SR_demand_forecast!C202*Settings!$K$155,"-")</f>
        <v>5576612.8272123877</v>
      </c>
      <c r="D95" s="86">
        <f ca="1">IFERROR(SR_demand_forecast!D202*Settings!$K$155,"-")</f>
        <v>5271366.6514070779</v>
      </c>
      <c r="E95" s="86">
        <f ca="1">IFERROR(SR_demand_forecast!E202*Settings!$K$155,"-")</f>
        <v>4954028.0309448652</v>
      </c>
      <c r="F95" s="86">
        <f ca="1">IFERROR(SR_demand_forecast!F202*Settings!$K$155,"-")</f>
        <v>4624235.3665097961</v>
      </c>
      <c r="G95" s="86">
        <f ca="1">IFERROR(SR_demand_forecast!G202*Settings!$K$155,"-")</f>
        <v>4281617.4317911416</v>
      </c>
      <c r="H95" s="86">
        <f ca="1">IFERROR(SR_demand_forecast!H202*Settings!$K$155,"-")</f>
        <v>3925793.1330433316</v>
      </c>
      <c r="I95" s="86">
        <f ca="1">IFERROR(SR_demand_forecast!I202*Settings!$K$155,"-")</f>
        <v>3556371.2628790862</v>
      </c>
      <c r="J95" s="86">
        <f ca="1">IFERROR(SR_demand_forecast!J202*Settings!$K$155,"-")</f>
        <v>3172950.2481612503</v>
      </c>
      <c r="K95" s="86">
        <f ca="1">IFERROR(SR_demand_forecast!K202*Settings!$K$155,"-")</f>
        <v>2775117.8918557428</v>
      </c>
      <c r="L95" s="86">
        <f ca="1">IFERROR(SR_demand_forecast!L202*Settings!$K$155,"-")</f>
        <v>2362451.1087049451</v>
      </c>
      <c r="M95" s="86">
        <f ca="1">IFERROR(SR_demand_forecast!M202*Settings!$K$155,"-")</f>
        <v>4402589.0741150426</v>
      </c>
      <c r="N95" s="86">
        <f ca="1">IFERROR(SR_demand_forecast!N202*Settings!$K$155,"-")</f>
        <v>4402589.0741150426</v>
      </c>
      <c r="O95" s="86">
        <f ca="1">IFERROR(SR_demand_forecast!O202*Settings!$K$155,"-")</f>
        <v>4402589.0741150426</v>
      </c>
      <c r="P95" s="86">
        <f ca="1">IFERROR(SR_demand_forecast!P202*Settings!$K$155,"-")</f>
        <v>4402589.0741150426</v>
      </c>
      <c r="Q95" s="86">
        <f ca="1">IFERROR(SR_demand_forecast!Q202*Settings!$K$155,"-")</f>
        <v>4402589.0741150426</v>
      </c>
      <c r="R95" s="86">
        <f ca="1">IFERROR(SR_demand_forecast!R202*Settings!$K$155,"-")</f>
        <v>4402589.0741150426</v>
      </c>
      <c r="S95" s="86">
        <f ca="1">IFERROR(SR_demand_forecast!S202*Settings!$K$155,"-")</f>
        <v>4402589.0741150426</v>
      </c>
      <c r="T95" s="86">
        <f ca="1">IFERROR(SR_demand_forecast!T202*Settings!$K$155,"-")</f>
        <v>4402589.0741150426</v>
      </c>
      <c r="U95" s="86">
        <f ca="1">IFERROR(SR_demand_forecast!U202*Settings!$K$155,"-")</f>
        <v>4402589.0741150426</v>
      </c>
      <c r="V95" s="86">
        <f ca="1">IFERROR(SR_demand_forecast!V202*Settings!$K$155,"-")</f>
        <v>4402589.0741150426</v>
      </c>
    </row>
    <row r="96" spans="1:22" x14ac:dyDescent="0.3">
      <c r="A96" s="277"/>
      <c r="B96" s="36" t="s">
        <v>57</v>
      </c>
      <c r="C96" s="86">
        <f ca="1">IFERROR(SR_demand_forecast!C203*Settings!$K$155,"-")</f>
        <v>18835689.531038471</v>
      </c>
      <c r="D96" s="86">
        <f ca="1">IFERROR(SR_demand_forecast!D203*Settings!$K$155,"-")</f>
        <v>22980151.727349594</v>
      </c>
      <c r="E96" s="86">
        <f ca="1">IFERROR(SR_demand_forecast!E203*Settings!$K$155,"-")</f>
        <v>29060445.863019921</v>
      </c>
      <c r="F96" s="86">
        <f ca="1">IFERROR(SR_demand_forecast!F203*Settings!$K$155,"-")</f>
        <v>34579447.576246217</v>
      </c>
      <c r="G96" s="86">
        <f ca="1">IFERROR(SR_demand_forecast!G203*Settings!$K$155,"-")</f>
        <v>40871654.972386971</v>
      </c>
      <c r="H96" s="86">
        <f ca="1">IFERROR(SR_demand_forecast!H203*Settings!$K$155,"-")</f>
        <v>47069982.831360519</v>
      </c>
      <c r="I96" s="86">
        <f ca="1">IFERROR(SR_demand_forecast!I203*Settings!$K$155,"-")</f>
        <v>53605210.83502809</v>
      </c>
      <c r="J96" s="86">
        <f ca="1">IFERROR(SR_demand_forecast!J203*Settings!$K$155,"-")</f>
        <v>60360622.770833708</v>
      </c>
      <c r="K96" s="86">
        <f ca="1">IFERROR(SR_demand_forecast!K203*Settings!$K$155,"-")</f>
        <v>67141465.904821515</v>
      </c>
      <c r="L96" s="86">
        <f ca="1">IFERROR(SR_demand_forecast!L203*Settings!$K$155,"-")</f>
        <v>74169739.342543751</v>
      </c>
      <c r="M96" s="86">
        <f ca="1">IFERROR(SR_demand_forecast!M203*Settings!$K$155,"-")</f>
        <v>75636092.75523217</v>
      </c>
      <c r="N96" s="86">
        <f ca="1">IFERROR(SR_demand_forecast!N203*Settings!$K$155,"-")</f>
        <v>77131773.23617433</v>
      </c>
      <c r="O96" s="86">
        <f ca="1">IFERROR(SR_demand_forecast!O203*Settings!$K$155,"-")</f>
        <v>78657367.326735362</v>
      </c>
      <c r="P96" s="86">
        <f ca="1">IFERROR(SR_demand_forecast!P203*Settings!$K$155,"-")</f>
        <v>80213473.299107611</v>
      </c>
      <c r="Q96" s="86">
        <f ca="1">IFERROR(SR_demand_forecast!Q203*Settings!$K$155,"-")</f>
        <v>81800701.3909273</v>
      </c>
      <c r="R96" s="86">
        <f ca="1">IFERROR(SR_demand_forecast!R203*Settings!$K$155,"-")</f>
        <v>83419674.04458335</v>
      </c>
      <c r="S96" s="86">
        <f ca="1">IFERROR(SR_demand_forecast!S203*Settings!$K$155,"-")</f>
        <v>85071026.151312575</v>
      </c>
      <c r="T96" s="86">
        <f ca="1">IFERROR(SR_demand_forecast!T203*Settings!$K$155,"-")</f>
        <v>86755405.300176382</v>
      </c>
      <c r="U96" s="86">
        <f ca="1">IFERROR(SR_demand_forecast!U203*Settings!$K$155,"-")</f>
        <v>88473472.032017425</v>
      </c>
      <c r="V96" s="86">
        <f ca="1">IFERROR(SR_demand_forecast!V203*Settings!$K$155,"-")</f>
        <v>90225900.098495319</v>
      </c>
    </row>
    <row r="97" spans="1:22" x14ac:dyDescent="0.3">
      <c r="A97" s="277"/>
      <c r="B97" s="36" t="s">
        <v>56</v>
      </c>
      <c r="C97" s="86">
        <f ca="1">IFERROR(SR_demand_forecast!C204*Settings!$K$155,"-")</f>
        <v>90608.191695615082</v>
      </c>
      <c r="D97" s="86">
        <f ca="1">IFERROR(SR_demand_forecast!D204*Settings!$K$155,"-")</f>
        <v>90608.191695615082</v>
      </c>
      <c r="E97" s="86">
        <f ca="1">IFERROR(SR_demand_forecast!E204*Settings!$K$155,"-")</f>
        <v>125691.68352015724</v>
      </c>
      <c r="F97" s="86">
        <f ca="1">IFERROR(SR_demand_forecast!F204*Settings!$K$155,"-")</f>
        <v>128205.51719056036</v>
      </c>
      <c r="G97" s="86">
        <f ca="1">IFERROR(SR_demand_forecast!G204*Settings!$K$155,"-")</f>
        <v>130769.6275343716</v>
      </c>
      <c r="H97" s="86">
        <f ca="1">IFERROR(SR_demand_forecast!H204*Settings!$K$155,"-")</f>
        <v>133385.02008505902</v>
      </c>
      <c r="I97" s="86">
        <f ca="1">IFERROR(SR_demand_forecast!I204*Settings!$K$155,"-")</f>
        <v>136052.7204867602</v>
      </c>
      <c r="J97" s="86">
        <f ca="1">IFERROR(SR_demand_forecast!J204*Settings!$K$155,"-")</f>
        <v>138773.77489649539</v>
      </c>
      <c r="K97" s="86">
        <f ca="1">IFERROR(SR_demand_forecast!K204*Settings!$K$155,"-")</f>
        <v>141549.2503944253</v>
      </c>
      <c r="L97" s="86">
        <f ca="1">IFERROR(SR_demand_forecast!L204*Settings!$K$155,"-")</f>
        <v>144380.23540231379</v>
      </c>
      <c r="M97" s="86">
        <f ca="1">IFERROR(SR_demand_forecast!M204*Settings!$K$155,"-")</f>
        <v>147267.84011036009</v>
      </c>
      <c r="N97" s="86">
        <f ca="1">IFERROR(SR_demand_forecast!N204*Settings!$K$155,"-")</f>
        <v>150213.19691256728</v>
      </c>
      <c r="O97" s="86">
        <f ca="1">IFERROR(SR_demand_forecast!O204*Settings!$K$155,"-")</f>
        <v>153217.46085081864</v>
      </c>
      <c r="P97" s="86">
        <f ca="1">IFERROR(SR_demand_forecast!P204*Settings!$K$155,"-")</f>
        <v>156281.810067835</v>
      </c>
      <c r="Q97" s="86">
        <f ca="1">IFERROR(SR_demand_forecast!Q204*Settings!$K$155,"-")</f>
        <v>159407.44626919171</v>
      </c>
      <c r="R97" s="86">
        <f ca="1">IFERROR(SR_demand_forecast!R204*Settings!$K$155,"-")</f>
        <v>162595.59519457552</v>
      </c>
      <c r="S97" s="86">
        <f ca="1">IFERROR(SR_demand_forecast!S204*Settings!$K$155,"-")</f>
        <v>165847.50709846703</v>
      </c>
      <c r="T97" s="86">
        <f ca="1">IFERROR(SR_demand_forecast!T204*Settings!$K$155,"-")</f>
        <v>169164.4572404364</v>
      </c>
      <c r="U97" s="86">
        <f ca="1">IFERROR(SR_demand_forecast!U204*Settings!$K$155,"-")</f>
        <v>172547.74638524512</v>
      </c>
      <c r="V97" s="86">
        <f ca="1">IFERROR(SR_demand_forecast!V204*Settings!$K$155,"-")</f>
        <v>175998.70131295</v>
      </c>
    </row>
    <row r="98" spans="1:22" x14ac:dyDescent="0.3">
      <c r="A98" s="277"/>
      <c r="B98" s="36" t="s">
        <v>96</v>
      </c>
      <c r="C98" s="86">
        <f ca="1">IFERROR(SR_demand_forecast!C205*Settings!$K$155,"-")</f>
        <v>0</v>
      </c>
      <c r="D98" s="86">
        <f ca="1">IFERROR(SR_demand_forecast!D205*Settings!$K$155,"-")</f>
        <v>0</v>
      </c>
      <c r="E98" s="86">
        <f ca="1">IFERROR(SR_demand_forecast!E205*Settings!$K$155,"-")</f>
        <v>0</v>
      </c>
      <c r="F98" s="86">
        <f ca="1">IFERROR(SR_demand_forecast!F205*Settings!$K$155,"-")</f>
        <v>0</v>
      </c>
      <c r="G98" s="86">
        <f ca="1">IFERROR(SR_demand_forecast!G205*Settings!$K$155,"-")</f>
        <v>0</v>
      </c>
      <c r="H98" s="86">
        <f ca="1">IFERROR(SR_demand_forecast!H205*Settings!$K$155,"-")</f>
        <v>0</v>
      </c>
      <c r="I98" s="86">
        <f ca="1">IFERROR(SR_demand_forecast!I205*Settings!$K$155,"-")</f>
        <v>0</v>
      </c>
      <c r="J98" s="86">
        <f ca="1">IFERROR(SR_demand_forecast!J205*Settings!$K$155,"-")</f>
        <v>0</v>
      </c>
      <c r="K98" s="86">
        <f ca="1">IFERROR(SR_demand_forecast!K205*Settings!$K$155,"-")</f>
        <v>0</v>
      </c>
      <c r="L98" s="86">
        <f ca="1">IFERROR(SR_demand_forecast!L205*Settings!$K$155,"-")</f>
        <v>0</v>
      </c>
      <c r="M98" s="86">
        <f ca="1">IFERROR(SR_demand_forecast!M205*Settings!$K$155,"-")</f>
        <v>0</v>
      </c>
      <c r="N98" s="86">
        <f ca="1">IFERROR(SR_demand_forecast!N205*Settings!$K$155,"-")</f>
        <v>0</v>
      </c>
      <c r="O98" s="86">
        <f ca="1">IFERROR(SR_demand_forecast!O205*Settings!$K$155,"-")</f>
        <v>0</v>
      </c>
      <c r="P98" s="86">
        <f ca="1">IFERROR(SR_demand_forecast!P205*Settings!$K$155,"-")</f>
        <v>0</v>
      </c>
      <c r="Q98" s="86">
        <f ca="1">IFERROR(SR_demand_forecast!Q205*Settings!$K$155,"-")</f>
        <v>0</v>
      </c>
      <c r="R98" s="86">
        <f ca="1">IFERROR(SR_demand_forecast!R205*Settings!$K$155,"-")</f>
        <v>0</v>
      </c>
      <c r="S98" s="86">
        <f ca="1">IFERROR(SR_demand_forecast!S205*Settings!$K$155,"-")</f>
        <v>0</v>
      </c>
      <c r="T98" s="86">
        <f ca="1">IFERROR(SR_demand_forecast!T205*Settings!$K$155,"-")</f>
        <v>0</v>
      </c>
      <c r="U98" s="86">
        <f ca="1">IFERROR(SR_demand_forecast!U205*Settings!$K$155,"-")</f>
        <v>0</v>
      </c>
      <c r="V98" s="86">
        <f ca="1">IFERROR(SR_demand_forecast!V205*Settings!$K$155,"-")</f>
        <v>0</v>
      </c>
    </row>
    <row r="99" spans="1:22" x14ac:dyDescent="0.3">
      <c r="A99" s="277"/>
      <c r="B99" s="36" t="s">
        <v>60</v>
      </c>
      <c r="C99" s="86">
        <f ca="1">IFERROR(SR_demand_forecast!C206*Settings!$K$155,"-")</f>
        <v>5294.4200470842634</v>
      </c>
      <c r="D99" s="86">
        <f ca="1">IFERROR(SR_demand_forecast!D206*Settings!$K$155,"-")</f>
        <v>4682.6203971989707</v>
      </c>
      <c r="E99" s="86">
        <f ca="1">IFERROR(SR_demand_forecast!E206*Settings!$K$155,"-")</f>
        <v>4046.5840688759145</v>
      </c>
      <c r="F99" s="86">
        <f ca="1">IFERROR(SR_demand_forecast!F206*Settings!$K$155,"-")</f>
        <v>3385.5863148375383</v>
      </c>
      <c r="G99" s="86">
        <f ca="1">IFERROR(SR_demand_forecast!G206*Settings!$K$155,"-")</f>
        <v>3183.8058486181785</v>
      </c>
      <c r="H99" s="86">
        <f ca="1">IFERROR(SR_demand_forecast!H206*Settings!$K$155,"-")</f>
        <v>2597.9855724724339</v>
      </c>
      <c r="I99" s="86">
        <f ca="1">IFERROR(SR_demand_forecast!I206*Settings!$K$155,"-")</f>
        <v>1987.4589629414124</v>
      </c>
      <c r="J99" s="86">
        <f ca="1">IFERROR(SR_demand_forecast!J206*Settings!$K$155,"-")</f>
        <v>1351.4720948001604</v>
      </c>
      <c r="K99" s="86">
        <f ca="1">IFERROR(SR_demand_forecast!K206*Settings!$K$155,"-")</f>
        <v>689.25076834808215</v>
      </c>
      <c r="L99" s="86">
        <f ca="1">IFERROR(SR_demand_forecast!L206*Settings!$K$155,"-")</f>
        <v>0</v>
      </c>
      <c r="M99" s="86">
        <f ca="1">IFERROR(SR_demand_forecast!M206*Settings!$K$155,"-")</f>
        <v>0</v>
      </c>
      <c r="N99" s="86">
        <f ca="1">IFERROR(SR_demand_forecast!N206*Settings!$K$155,"-")</f>
        <v>0</v>
      </c>
      <c r="O99" s="86">
        <f ca="1">IFERROR(SR_demand_forecast!O206*Settings!$K$155,"-")</f>
        <v>0</v>
      </c>
      <c r="P99" s="86">
        <f ca="1">IFERROR(SR_demand_forecast!P206*Settings!$K$155,"-")</f>
        <v>0</v>
      </c>
      <c r="Q99" s="86">
        <f ca="1">IFERROR(SR_demand_forecast!Q206*Settings!$K$155,"-")</f>
        <v>0</v>
      </c>
      <c r="R99" s="86">
        <f ca="1">IFERROR(SR_demand_forecast!R206*Settings!$K$155,"-")</f>
        <v>0</v>
      </c>
      <c r="S99" s="86">
        <f ca="1">IFERROR(SR_demand_forecast!S206*Settings!$K$155,"-")</f>
        <v>0</v>
      </c>
      <c r="T99" s="86">
        <f ca="1">IFERROR(SR_demand_forecast!T206*Settings!$K$155,"-")</f>
        <v>0</v>
      </c>
      <c r="U99" s="86">
        <f ca="1">IFERROR(SR_demand_forecast!U206*Settings!$K$155,"-")</f>
        <v>0</v>
      </c>
      <c r="V99" s="86">
        <f ca="1">IFERROR(SR_demand_forecast!V206*Settings!$K$155,"-")</f>
        <v>0</v>
      </c>
    </row>
    <row r="100" spans="1:22" x14ac:dyDescent="0.3">
      <c r="A100" s="277"/>
      <c r="B100" s="36" t="s">
        <v>97</v>
      </c>
      <c r="C100" s="86">
        <f ca="1">IFERROR(SR_demand_forecast!C207*Settings!$K$155,"-")</f>
        <v>0</v>
      </c>
      <c r="D100" s="86">
        <f ca="1">IFERROR(SR_demand_forecast!D207*Settings!$K$155,"-")</f>
        <v>0</v>
      </c>
      <c r="E100" s="86">
        <f ca="1">IFERROR(SR_demand_forecast!E207*Settings!$K$155,"-")</f>
        <v>0</v>
      </c>
      <c r="F100" s="86">
        <f ca="1">IFERROR(SR_demand_forecast!F207*Settings!$K$155,"-")</f>
        <v>0</v>
      </c>
      <c r="G100" s="86">
        <f ca="1">IFERROR(SR_demand_forecast!G207*Settings!$K$155,"-")</f>
        <v>0</v>
      </c>
      <c r="H100" s="86">
        <f ca="1">IFERROR(SR_demand_forecast!H207*Settings!$K$155,"-")</f>
        <v>0</v>
      </c>
      <c r="I100" s="86">
        <f ca="1">IFERROR(SR_demand_forecast!I207*Settings!$K$155,"-")</f>
        <v>0</v>
      </c>
      <c r="J100" s="86">
        <f ca="1">IFERROR(SR_demand_forecast!J207*Settings!$K$155,"-")</f>
        <v>0</v>
      </c>
      <c r="K100" s="86">
        <f ca="1">IFERROR(SR_demand_forecast!K207*Settings!$K$155,"-")</f>
        <v>0</v>
      </c>
      <c r="L100" s="86">
        <f ca="1">IFERROR(SR_demand_forecast!L207*Settings!$K$155,"-")</f>
        <v>0</v>
      </c>
      <c r="M100" s="86">
        <f ca="1">IFERROR(SR_demand_forecast!M207*Settings!$K$155,"-")</f>
        <v>0</v>
      </c>
      <c r="N100" s="86">
        <f ca="1">IFERROR(SR_demand_forecast!N207*Settings!$K$155,"-")</f>
        <v>0</v>
      </c>
      <c r="O100" s="86">
        <f ca="1">IFERROR(SR_demand_forecast!O207*Settings!$K$155,"-")</f>
        <v>0</v>
      </c>
      <c r="P100" s="86">
        <f ca="1">IFERROR(SR_demand_forecast!P207*Settings!$K$155,"-")</f>
        <v>0</v>
      </c>
      <c r="Q100" s="86">
        <f ca="1">IFERROR(SR_demand_forecast!Q207*Settings!$K$155,"-")</f>
        <v>0</v>
      </c>
      <c r="R100" s="86">
        <f ca="1">IFERROR(SR_demand_forecast!R207*Settings!$K$155,"-")</f>
        <v>0</v>
      </c>
      <c r="S100" s="86">
        <f ca="1">IFERROR(SR_demand_forecast!S207*Settings!$K$155,"-")</f>
        <v>0</v>
      </c>
      <c r="T100" s="86">
        <f ca="1">IFERROR(SR_demand_forecast!T207*Settings!$K$155,"-")</f>
        <v>0</v>
      </c>
      <c r="U100" s="86">
        <f ca="1">IFERROR(SR_demand_forecast!U207*Settings!$K$155,"-")</f>
        <v>0</v>
      </c>
      <c r="V100" s="86">
        <f ca="1">IFERROR(SR_demand_forecast!V207*Settings!$K$155,"-")</f>
        <v>0</v>
      </c>
    </row>
    <row r="101" spans="1:22" x14ac:dyDescent="0.3">
      <c r="A101" s="277"/>
      <c r="B101" s="36" t="s">
        <v>58</v>
      </c>
      <c r="C101" s="86">
        <f>IFERROR(SR_demand_forecast!C208*Settings!$K$155,"-")</f>
        <v>87914.582613183506</v>
      </c>
      <c r="D101" s="86">
        <f>IFERROR(SR_demand_forecast!D208*Settings!$K$155,"-")</f>
        <v>87914.582613183506</v>
      </c>
      <c r="E101" s="86">
        <f>IFERROR(SR_demand_forecast!E208*Settings!$K$155,"-")</f>
        <v>87914.582613183506</v>
      </c>
      <c r="F101" s="86">
        <f>IFERROR(SR_demand_forecast!F208*Settings!$K$155,"-")</f>
        <v>87914.582613183506</v>
      </c>
      <c r="G101" s="86">
        <f>IFERROR(SR_demand_forecast!G208*Settings!$K$155,"-")</f>
        <v>58609.721742122332</v>
      </c>
      <c r="H101" s="86">
        <f>IFERROR(SR_demand_forecast!H208*Settings!$K$155,"-")</f>
        <v>58609.721742122332</v>
      </c>
      <c r="I101" s="86">
        <f>IFERROR(SR_demand_forecast!I208*Settings!$K$155,"-")</f>
        <v>58609.721742122332</v>
      </c>
      <c r="J101" s="86">
        <f>IFERROR(SR_demand_forecast!J208*Settings!$K$155,"-")</f>
        <v>58609.721742122332</v>
      </c>
      <c r="K101" s="86">
        <f>IFERROR(SR_demand_forecast!K208*Settings!$K$155,"-")</f>
        <v>58609.721742122332</v>
      </c>
      <c r="L101" s="86">
        <f>IFERROR(SR_demand_forecast!L208*Settings!$K$155,"-")</f>
        <v>58609.721742122332</v>
      </c>
      <c r="M101" s="86">
        <f>IFERROR(SR_demand_forecast!M208*Settings!$K$155,"-")</f>
        <v>58609.721742122332</v>
      </c>
      <c r="N101" s="86">
        <f>IFERROR(SR_demand_forecast!N208*Settings!$K$155,"-")</f>
        <v>58609.721742122332</v>
      </c>
      <c r="O101" s="86">
        <f>IFERROR(SR_demand_forecast!O208*Settings!$K$155,"-")</f>
        <v>58609.721742122332</v>
      </c>
      <c r="P101" s="86">
        <f>IFERROR(SR_demand_forecast!P208*Settings!$K$155,"-")</f>
        <v>58609.721742122332</v>
      </c>
      <c r="Q101" s="86">
        <f>IFERROR(SR_demand_forecast!Q208*Settings!$K$155,"-")</f>
        <v>58609.721742122332</v>
      </c>
      <c r="R101" s="86">
        <f>IFERROR(SR_demand_forecast!R208*Settings!$K$155,"-")</f>
        <v>58609.721742122332</v>
      </c>
      <c r="S101" s="86">
        <f>IFERROR(SR_demand_forecast!S208*Settings!$K$155,"-")</f>
        <v>58609.721742122332</v>
      </c>
      <c r="T101" s="86">
        <f>IFERROR(SR_demand_forecast!T208*Settings!$K$155,"-")</f>
        <v>58609.721742122332</v>
      </c>
      <c r="U101" s="86">
        <f>IFERROR(SR_demand_forecast!U208*Settings!$K$155,"-")</f>
        <v>58609.721742122332</v>
      </c>
      <c r="V101" s="86">
        <f>IFERROR(SR_demand_forecast!V208*Settings!$K$155,"-")</f>
        <v>58609.721742122332</v>
      </c>
    </row>
    <row r="102" spans="1:22" x14ac:dyDescent="0.3">
      <c r="A102" s="277"/>
      <c r="B102" s="36" t="s">
        <v>61</v>
      </c>
      <c r="C102" s="86">
        <f ca="1">IFERROR(SR_demand_forecast!C209*Settings!$K$155,"-")</f>
        <v>1163714.6760603148</v>
      </c>
      <c r="D102" s="86">
        <f ca="1">IFERROR(SR_demand_forecast!D209*Settings!$K$155,"-")</f>
        <v>1037861.0888715698</v>
      </c>
      <c r="E102" s="86">
        <f ca="1">IFERROR(SR_demand_forecast!E209*Settings!$K$155,"-")</f>
        <v>906852.67667331302</v>
      </c>
      <c r="F102" s="86">
        <f ca="1">IFERROR(SR_demand_forecast!F209*Settings!$K$155,"-")</f>
        <v>770533.58790003962</v>
      </c>
      <c r="G102" s="86">
        <f ca="1">IFERROR(SR_demand_forecast!G209*Settings!$K$155,"-")</f>
        <v>628743.79885362834</v>
      </c>
      <c r="H102" s="86">
        <f ca="1">IFERROR(SR_demand_forecast!H209*Settings!$K$155,"-")</f>
        <v>526178.40107717598</v>
      </c>
      <c r="I102" s="86">
        <f ca="1">IFERROR(SR_demand_forecast!I209*Settings!$K$155,"-")</f>
        <v>382467.22317326081</v>
      </c>
      <c r="J102" s="86">
        <f ca="1">IFERROR(SR_demand_forecast!J209*Settings!$K$155,"-")</f>
        <v>232969.52896698951</v>
      </c>
      <c r="K102" s="86">
        <f ca="1">IFERROR(SR_demand_forecast!K209*Settings!$K$155,"-")</f>
        <v>77511.342277429227</v>
      </c>
      <c r="L102" s="86">
        <f ca="1">IFERROR(SR_demand_forecast!L209*Settings!$K$155,"-")</f>
        <v>-84085.95751706911</v>
      </c>
      <c r="M102" s="86">
        <f ca="1">IFERROR(SR_demand_forecast!M209*Settings!$K$155,"-")</f>
        <v>-94387.785378968401</v>
      </c>
      <c r="N102" s="86">
        <f ca="1">IFERROR(SR_demand_forecast!N209*Settings!$K$155,"-")</f>
        <v>-104895.64979810557</v>
      </c>
      <c r="O102" s="86">
        <f ca="1">IFERROR(SR_demand_forecast!O209*Settings!$K$155,"-")</f>
        <v>-115613.67150562562</v>
      </c>
      <c r="P102" s="86">
        <f ca="1">IFERROR(SR_demand_forecast!P209*Settings!$K$155,"-")</f>
        <v>-126546.05364729607</v>
      </c>
      <c r="Q102" s="86">
        <f ca="1">IFERROR(SR_demand_forecast!Q209*Settings!$K$155,"-")</f>
        <v>-137697.0834317999</v>
      </c>
      <c r="R102" s="86">
        <f ca="1">IFERROR(SR_demand_forecast!R209*Settings!$K$155,"-")</f>
        <v>-149071.13381199361</v>
      </c>
      <c r="S102" s="86">
        <f ca="1">IFERROR(SR_demand_forecast!S209*Settings!$K$155,"-")</f>
        <v>-160672.66519979149</v>
      </c>
      <c r="T102" s="86">
        <f ca="1">IFERROR(SR_demand_forecast!T209*Settings!$K$155,"-")</f>
        <v>-172506.22721534519</v>
      </c>
      <c r="U102" s="86">
        <f ca="1">IFERROR(SR_demand_forecast!U209*Settings!$K$155,"-")</f>
        <v>-184576.46047120998</v>
      </c>
      <c r="V102" s="86">
        <f ca="1">IFERROR(SR_demand_forecast!V209*Settings!$K$155,"-")</f>
        <v>-196888.09839219207</v>
      </c>
    </row>
    <row r="103" spans="1:22" x14ac:dyDescent="0.3">
      <c r="A103" s="277"/>
      <c r="B103" s="36" t="s">
        <v>100</v>
      </c>
      <c r="C103" s="150">
        <f t="shared" ref="C103:V103" ca="1" si="5">SUM(C95:C102)</f>
        <v>25759834.228667058</v>
      </c>
      <c r="D103" s="150">
        <f t="shared" ca="1" si="5"/>
        <v>29472584.86233424</v>
      </c>
      <c r="E103" s="150">
        <f t="shared" ca="1" si="5"/>
        <v>35138979.420840323</v>
      </c>
      <c r="F103" s="150">
        <f t="shared" ca="1" si="5"/>
        <v>40193722.216774635</v>
      </c>
      <c r="G103" s="150">
        <f t="shared" ca="1" si="5"/>
        <v>45974579.35815686</v>
      </c>
      <c r="H103" s="150">
        <f t="shared" ca="1" si="5"/>
        <v>51716547.092880681</v>
      </c>
      <c r="I103" s="150">
        <f t="shared" ca="1" si="5"/>
        <v>57740699.222272262</v>
      </c>
      <c r="J103" s="150">
        <f t="shared" ca="1" si="5"/>
        <v>63965277.516695365</v>
      </c>
      <c r="K103" s="150">
        <f t="shared" ca="1" si="5"/>
        <v>70194943.361859575</v>
      </c>
      <c r="L103" s="150">
        <f t="shared" ca="1" si="5"/>
        <v>76651094.450876057</v>
      </c>
      <c r="M103" s="150">
        <f t="shared" ca="1" si="5"/>
        <v>80150171.60582073</v>
      </c>
      <c r="N103" s="150">
        <f t="shared" ca="1" si="5"/>
        <v>81638289.579145953</v>
      </c>
      <c r="O103" s="150">
        <f t="shared" ca="1" si="5"/>
        <v>83156169.911937714</v>
      </c>
      <c r="P103" s="150">
        <f t="shared" ca="1" si="5"/>
        <v>84704407.85138531</v>
      </c>
      <c r="Q103" s="150">
        <f t="shared" ca="1" si="5"/>
        <v>86283610.54962185</v>
      </c>
      <c r="R103" s="150">
        <f t="shared" ca="1" si="5"/>
        <v>87894397.301823094</v>
      </c>
      <c r="S103" s="150">
        <f t="shared" ca="1" si="5"/>
        <v>89537399.789068416</v>
      </c>
      <c r="T103" s="150">
        <f t="shared" ca="1" si="5"/>
        <v>91213262.326058626</v>
      </c>
      <c r="U103" s="150">
        <f t="shared" ca="1" si="5"/>
        <v>92922642.11378862</v>
      </c>
      <c r="V103" s="150">
        <f t="shared" ca="1" si="5"/>
        <v>94666209.497273237</v>
      </c>
    </row>
    <row r="104" spans="1:22" x14ac:dyDescent="0.3">
      <c r="A104" s="277"/>
    </row>
    <row r="105" spans="1:22" x14ac:dyDescent="0.3">
      <c r="A105" s="277"/>
    </row>
    <row r="106" spans="1:22" x14ac:dyDescent="0.3">
      <c r="A106" s="277"/>
    </row>
    <row r="107" spans="1:22" x14ac:dyDescent="0.3">
      <c r="A107" s="277"/>
    </row>
    <row r="108" spans="1:22" x14ac:dyDescent="0.3">
      <c r="A108" s="277"/>
    </row>
    <row r="109" spans="1:22" x14ac:dyDescent="0.3">
      <c r="A109" s="277"/>
    </row>
    <row r="110" spans="1:22" x14ac:dyDescent="0.3">
      <c r="A110" s="277"/>
    </row>
    <row r="111" spans="1:22" x14ac:dyDescent="0.3">
      <c r="A111" s="277"/>
    </row>
    <row r="112" spans="1:22" x14ac:dyDescent="0.3">
      <c r="A112" s="277"/>
    </row>
    <row r="113" spans="1:22" x14ac:dyDescent="0.3">
      <c r="A113" s="276">
        <v>0.6</v>
      </c>
      <c r="B113" s="38" t="s">
        <v>220</v>
      </c>
      <c r="L113" s="23"/>
      <c r="M113" s="23"/>
    </row>
    <row r="114" spans="1:22" x14ac:dyDescent="0.3">
      <c r="A114" s="277"/>
      <c r="B114" s="83" t="s">
        <v>98</v>
      </c>
      <c r="C114" s="83">
        <v>2021</v>
      </c>
      <c r="D114" s="84">
        <v>2022</v>
      </c>
      <c r="E114" s="83">
        <v>2023</v>
      </c>
      <c r="F114" s="84">
        <v>2024</v>
      </c>
      <c r="G114" s="83">
        <v>2025</v>
      </c>
      <c r="H114" s="84">
        <v>2026</v>
      </c>
      <c r="I114" s="83">
        <v>2027</v>
      </c>
      <c r="J114" s="84">
        <v>2028</v>
      </c>
      <c r="K114" s="83">
        <v>2029</v>
      </c>
      <c r="L114" s="84">
        <v>2030</v>
      </c>
      <c r="M114" s="83">
        <v>2031</v>
      </c>
      <c r="N114" s="84">
        <v>2032</v>
      </c>
      <c r="O114" s="83">
        <v>2033</v>
      </c>
      <c r="P114" s="84">
        <v>2034</v>
      </c>
      <c r="Q114" s="83">
        <v>2035</v>
      </c>
      <c r="R114" s="84">
        <v>2036</v>
      </c>
      <c r="S114" s="83">
        <v>2037</v>
      </c>
      <c r="T114" s="84">
        <v>2038</v>
      </c>
      <c r="U114" s="83">
        <v>2039</v>
      </c>
      <c r="V114" s="84">
        <v>2040</v>
      </c>
    </row>
    <row r="115" spans="1:22" x14ac:dyDescent="0.3">
      <c r="A115" s="277"/>
      <c r="B115" s="36" t="s">
        <v>59</v>
      </c>
      <c r="C115" s="86">
        <f ca="1">IFERROR(SR_demand_forecast!C56*Settings!$K$157,"-")</f>
        <v>6037836.4445006317</v>
      </c>
      <c r="D115" s="86">
        <f ca="1">IFERROR(SR_demand_forecast!D56*Settings!$K$157,"-")</f>
        <v>5340130.8998027798</v>
      </c>
      <c r="E115" s="86">
        <f ca="1">IFERROR(SR_demand_forecast!E56*Settings!$K$157,"-")</f>
        <v>4614785.4816034371</v>
      </c>
      <c r="F115" s="86">
        <f ca="1">IFERROR(SR_demand_forecast!F56*Settings!$K$157,"-")</f>
        <v>3860973.6771804229</v>
      </c>
      <c r="G115" s="86">
        <f ca="1">IFERROR(SR_demand_forecast!G56*Settings!$K$157,"-")</f>
        <v>3077846.9692520685</v>
      </c>
      <c r="H115" s="86">
        <f ca="1">IFERROR(SR_demand_forecast!H56*Settings!$K$157,"-")</f>
        <v>2264534.2863999307</v>
      </c>
      <c r="I115" s="86">
        <f ca="1">IFERROR(SR_demand_forecast!I56*Settings!$K$157,"-")</f>
        <v>1420141.4403102288</v>
      </c>
      <c r="J115" s="86">
        <f ca="1">IFERROR(SR_demand_forecast!J56*Settings!$K$157,"-")</f>
        <v>543750.54952660284</v>
      </c>
      <c r="K115" s="86">
        <f ca="1">IFERROR(SR_demand_forecast!K56*Settings!$K$157,"-")</f>
        <v>-365580.5506002715</v>
      </c>
      <c r="L115" s="86">
        <f ca="1">IFERROR(SR_demand_forecast!L56*Settings!$K$157,"-")</f>
        <v>-1308818.9120878093</v>
      </c>
      <c r="M115" s="86">
        <f ca="1">IFERROR(SR_demand_forecast!M56*Settings!$K$157,"-")</f>
        <v>942592.07336871931</v>
      </c>
      <c r="N115" s="86">
        <f ca="1">IFERROR(SR_demand_forecast!N56*Settings!$K$157,"-")</f>
        <v>860813.30742775055</v>
      </c>
      <c r="O115" s="86">
        <f ca="1">IFERROR(SR_demand_forecast!O56*Settings!$K$157,"-")</f>
        <v>777398.9661679616</v>
      </c>
      <c r="P115" s="86">
        <f ca="1">IFERROR(SR_demand_forecast!P56*Settings!$K$157,"-")</f>
        <v>692316.33808297687</v>
      </c>
      <c r="Q115" s="86">
        <f ca="1">IFERROR(SR_demand_forecast!Q56*Settings!$K$157,"-")</f>
        <v>605532.05743629241</v>
      </c>
      <c r="R115" s="86">
        <f ca="1">IFERROR(SR_demand_forecast!R56*Settings!$K$157,"-")</f>
        <v>517012.09117667511</v>
      </c>
      <c r="S115" s="86">
        <f ca="1">IFERROR(SR_demand_forecast!S56*Settings!$K$157,"-")</f>
        <v>426721.7255918645</v>
      </c>
      <c r="T115" s="86">
        <f ca="1">IFERROR(SR_demand_forecast!T56*Settings!$K$157,"-")</f>
        <v>334625.55269535724</v>
      </c>
      <c r="U115" s="86">
        <f ca="1">IFERROR(SR_demand_forecast!U56*Settings!$K$157,"-")</f>
        <v>240687.45634092099</v>
      </c>
      <c r="V115" s="86">
        <f ca="1">IFERROR(SR_demand_forecast!V56*Settings!$K$157,"-")</f>
        <v>144870.59805939585</v>
      </c>
    </row>
    <row r="116" spans="1:22" x14ac:dyDescent="0.3">
      <c r="A116" s="277"/>
      <c r="B116" s="36" t="s">
        <v>57</v>
      </c>
      <c r="C116" s="86">
        <f ca="1">IFERROR(SR_demand_forecast!C57*Settings!$K$157,"-")</f>
        <v>18507744.61240758</v>
      </c>
      <c r="D116" s="86">
        <f ca="1">IFERROR(SR_demand_forecast!D57*Settings!$K$157,"-")</f>
        <v>20104764.819632731</v>
      </c>
      <c r="E116" s="86">
        <f ca="1">IFERROR(SR_demand_forecast!E57*Settings!$K$157,"-")</f>
        <v>23789791.568523835</v>
      </c>
      <c r="F116" s="86">
        <f ca="1">IFERROR(SR_demand_forecast!F57*Settings!$K$157,"-")</f>
        <v>26705249.336094275</v>
      </c>
      <c r="G116" s="86">
        <f ca="1">IFERROR(SR_demand_forecast!G57*Settings!$K$157,"-")</f>
        <v>30372460.689432252</v>
      </c>
      <c r="H116" s="86">
        <f ca="1">IFERROR(SR_demand_forecast!H57*Settings!$K$157,"-")</f>
        <v>33796551.478332356</v>
      </c>
      <c r="I116" s="86">
        <f ca="1">IFERROR(SR_demand_forecast!I57*Settings!$K$157,"-")</f>
        <v>37465817.705740139</v>
      </c>
      <c r="J116" s="86">
        <f ca="1">IFERROR(SR_demand_forecast!J57*Settings!$K$157,"-")</f>
        <v>41242739.167508811</v>
      </c>
      <c r="K116" s="86">
        <f ca="1">IFERROR(SR_demand_forecast!K57*Settings!$K$157,"-")</f>
        <v>44900501.795047604</v>
      </c>
      <c r="L116" s="86">
        <f ca="1">IFERROR(SR_demand_forecast!L57*Settings!$K$157,"-")</f>
        <v>48688467.349144645</v>
      </c>
      <c r="M116" s="86">
        <f ca="1">IFERROR(SR_demand_forecast!M57*Settings!$K$157,"-")</f>
        <v>49642760.839941874</v>
      </c>
      <c r="N116" s="86">
        <f ca="1">IFERROR(SR_demand_forecast!N57*Settings!$K$157,"-")</f>
        <v>50616140.200555027</v>
      </c>
      <c r="O116" s="86">
        <f ca="1">IFERROR(SR_demand_forecast!O57*Settings!$K$157,"-")</f>
        <v>51608987.148380466</v>
      </c>
      <c r="P116" s="86">
        <f ca="1">IFERROR(SR_demand_forecast!P57*Settings!$K$157,"-")</f>
        <v>52621691.035162397</v>
      </c>
      <c r="Q116" s="86">
        <f ca="1">IFERROR(SR_demand_forecast!Q57*Settings!$K$157,"-")</f>
        <v>53654648.999679975</v>
      </c>
      <c r="R116" s="86">
        <f ca="1">IFERROR(SR_demand_forecast!R57*Settings!$K$157,"-")</f>
        <v>54708266.12348789</v>
      </c>
      <c r="S116" s="86">
        <f ca="1">IFERROR(SR_demand_forecast!S57*Settings!$K$157,"-")</f>
        <v>55782955.589771986</v>
      </c>
      <c r="T116" s="86">
        <f ca="1">IFERROR(SR_demand_forecast!T57*Settings!$K$157,"-")</f>
        <v>56879138.845381752</v>
      </c>
      <c r="U116" s="86">
        <f ca="1">IFERROR(SR_demand_forecast!U57*Settings!$K$157,"-")</f>
        <v>57997245.766103715</v>
      </c>
      <c r="V116" s="86">
        <f ca="1">IFERROR(SR_demand_forecast!V57*Settings!$K$157,"-")</f>
        <v>59137714.825240113</v>
      </c>
    </row>
    <row r="117" spans="1:22" x14ac:dyDescent="0.3">
      <c r="A117" s="277"/>
      <c r="B117" s="36" t="s">
        <v>56</v>
      </c>
      <c r="C117" s="86">
        <f ca="1">IFERROR(SR_demand_forecast!C58*Settings!$K$157,"-")</f>
        <v>89745.256536609231</v>
      </c>
      <c r="D117" s="86">
        <f ca="1">IFERROR(SR_demand_forecast!D58*Settings!$K$157,"-")</f>
        <v>75386.015490751772</v>
      </c>
      <c r="E117" s="86">
        <f ca="1">IFERROR(SR_demand_forecast!E58*Settings!$K$157,"-")</f>
        <v>100553.34681612581</v>
      </c>
      <c r="F117" s="86">
        <f ca="1">IFERROR(SR_demand_forecast!F58*Settings!$K$157,"-")</f>
        <v>87912.354644955703</v>
      </c>
      <c r="G117" s="86">
        <f ca="1">IFERROR(SR_demand_forecast!G58*Settings!$K$157,"-")</f>
        <v>74725.501448212352</v>
      </c>
      <c r="H117" s="86">
        <f ca="1">IFERROR(SR_demand_forecast!H58*Settings!$K$157,"-")</f>
        <v>60976.009181741276</v>
      </c>
      <c r="I117" s="86">
        <f ca="1">IFERROR(SR_demand_forecast!I58*Settings!$K$157,"-")</f>
        <v>46646.647024032085</v>
      </c>
      <c r="J117" s="86">
        <f ca="1">IFERROR(SR_demand_forecast!J58*Settings!$K$157,"-")</f>
        <v>31719.719976341818</v>
      </c>
      <c r="K117" s="86">
        <f ca="1">IFERROR(SR_demand_forecast!K58*Settings!$K$157,"-")</f>
        <v>16177.057187934339</v>
      </c>
      <c r="L117" s="86">
        <f ca="1">IFERROR(SR_demand_forecast!L58*Settings!$K$157,"-")</f>
        <v>0</v>
      </c>
      <c r="M117" s="86">
        <f ca="1">IFERROR(SR_demand_forecast!M58*Settings!$K$157,"-")</f>
        <v>0</v>
      </c>
      <c r="N117" s="86">
        <f ca="1">IFERROR(SR_demand_forecast!N58*Settings!$K$157,"-")</f>
        <v>0</v>
      </c>
      <c r="O117" s="86">
        <f ca="1">IFERROR(SR_demand_forecast!O58*Settings!$K$157,"-")</f>
        <v>0</v>
      </c>
      <c r="P117" s="86">
        <f ca="1">IFERROR(SR_demand_forecast!P58*Settings!$K$157,"-")</f>
        <v>0</v>
      </c>
      <c r="Q117" s="86">
        <f ca="1">IFERROR(SR_demand_forecast!Q58*Settings!$K$157,"-")</f>
        <v>0</v>
      </c>
      <c r="R117" s="86">
        <f ca="1">IFERROR(SR_demand_forecast!R58*Settings!$K$157,"-")</f>
        <v>0</v>
      </c>
      <c r="S117" s="86">
        <f ca="1">IFERROR(SR_demand_forecast!S58*Settings!$K$157,"-")</f>
        <v>0</v>
      </c>
      <c r="T117" s="86">
        <f ca="1">IFERROR(SR_demand_forecast!T58*Settings!$K$157,"-")</f>
        <v>0</v>
      </c>
      <c r="U117" s="86">
        <f ca="1">IFERROR(SR_demand_forecast!U58*Settings!$K$157,"-")</f>
        <v>0</v>
      </c>
      <c r="V117" s="86">
        <f ca="1">IFERROR(SR_demand_forecast!V58*Settings!$K$157,"-")</f>
        <v>0</v>
      </c>
    </row>
    <row r="118" spans="1:22" x14ac:dyDescent="0.3">
      <c r="A118" s="277"/>
      <c r="B118" s="36" t="s">
        <v>96</v>
      </c>
      <c r="C118" s="86">
        <f ca="1">IFERROR(SR_demand_forecast!C59*Settings!$K$157,"-")</f>
        <v>0</v>
      </c>
      <c r="D118" s="86">
        <f ca="1">IFERROR(SR_demand_forecast!D59*Settings!$K$157,"-")</f>
        <v>0</v>
      </c>
      <c r="E118" s="86">
        <f ca="1">IFERROR(SR_demand_forecast!E59*Settings!$K$157,"-")</f>
        <v>0</v>
      </c>
      <c r="F118" s="86">
        <f ca="1">IFERROR(SR_demand_forecast!F59*Settings!$K$157,"-")</f>
        <v>0</v>
      </c>
      <c r="G118" s="86">
        <f ca="1">IFERROR(SR_demand_forecast!G59*Settings!$K$157,"-")</f>
        <v>0</v>
      </c>
      <c r="H118" s="86">
        <f ca="1">IFERROR(SR_demand_forecast!H59*Settings!$K$157,"-")</f>
        <v>0</v>
      </c>
      <c r="I118" s="86">
        <f ca="1">IFERROR(SR_demand_forecast!I59*Settings!$K$157,"-")</f>
        <v>0</v>
      </c>
      <c r="J118" s="86">
        <f ca="1">IFERROR(SR_demand_forecast!J59*Settings!$K$157,"-")</f>
        <v>0</v>
      </c>
      <c r="K118" s="86">
        <f ca="1">IFERROR(SR_demand_forecast!K59*Settings!$K$157,"-")</f>
        <v>0</v>
      </c>
      <c r="L118" s="86">
        <f ca="1">IFERROR(SR_demand_forecast!L59*Settings!$K$157,"-")</f>
        <v>0</v>
      </c>
      <c r="M118" s="86">
        <f ca="1">IFERROR(SR_demand_forecast!M59*Settings!$K$157,"-")</f>
        <v>0</v>
      </c>
      <c r="N118" s="86">
        <f ca="1">IFERROR(SR_demand_forecast!N59*Settings!$K$157,"-")</f>
        <v>0</v>
      </c>
      <c r="O118" s="86">
        <f ca="1">IFERROR(SR_demand_forecast!O59*Settings!$K$157,"-")</f>
        <v>0</v>
      </c>
      <c r="P118" s="86">
        <f ca="1">IFERROR(SR_demand_forecast!P59*Settings!$K$157,"-")</f>
        <v>0</v>
      </c>
      <c r="Q118" s="86">
        <f ca="1">IFERROR(SR_demand_forecast!Q59*Settings!$K$157,"-")</f>
        <v>0</v>
      </c>
      <c r="R118" s="86">
        <f ca="1">IFERROR(SR_demand_forecast!R59*Settings!$K$157,"-")</f>
        <v>0</v>
      </c>
      <c r="S118" s="86">
        <f ca="1">IFERROR(SR_demand_forecast!S59*Settings!$K$157,"-")</f>
        <v>0</v>
      </c>
      <c r="T118" s="86">
        <f ca="1">IFERROR(SR_demand_forecast!T59*Settings!$K$157,"-")</f>
        <v>0</v>
      </c>
      <c r="U118" s="86">
        <f ca="1">IFERROR(SR_demand_forecast!U59*Settings!$K$157,"-")</f>
        <v>0</v>
      </c>
      <c r="V118" s="86">
        <f ca="1">IFERROR(SR_demand_forecast!V59*Settings!$K$157,"-")</f>
        <v>0</v>
      </c>
    </row>
    <row r="119" spans="1:22" x14ac:dyDescent="0.3">
      <c r="A119" s="277"/>
      <c r="B119" s="36" t="s">
        <v>60</v>
      </c>
      <c r="C119" s="86">
        <f ca="1">IFERROR(SR_demand_forecast!C60*Settings!$K$157,"-")</f>
        <v>6050.7657680963021</v>
      </c>
      <c r="D119" s="86">
        <f ca="1">IFERROR(SR_demand_forecast!D60*Settings!$K$157,"-")</f>
        <v>5351.5661682273967</v>
      </c>
      <c r="E119" s="86">
        <f ca="1">IFERROR(SR_demand_forecast!E60*Settings!$K$157,"-")</f>
        <v>4624.6675072867602</v>
      </c>
      <c r="F119" s="86">
        <f ca="1">IFERROR(SR_demand_forecast!F60*Settings!$K$157,"-")</f>
        <v>3869.241502671473</v>
      </c>
      <c r="G119" s="86">
        <f ca="1">IFERROR(SR_demand_forecast!G60*Settings!$K$157,"-")</f>
        <v>3638.6352555636331</v>
      </c>
      <c r="H119" s="86">
        <f ca="1">IFERROR(SR_demand_forecast!H60*Settings!$K$157,"-")</f>
        <v>2969.1263685399249</v>
      </c>
      <c r="I119" s="86">
        <f ca="1">IFERROR(SR_demand_forecast!I60*Settings!$K$157,"-")</f>
        <v>2271.381671933043</v>
      </c>
      <c r="J119" s="86">
        <f ca="1">IFERROR(SR_demand_forecast!J60*Settings!$K$157,"-")</f>
        <v>1544.5395369144692</v>
      </c>
      <c r="K119" s="86">
        <f ca="1">IFERROR(SR_demand_forecast!K60*Settings!$K$157,"-")</f>
        <v>787.71516382637981</v>
      </c>
      <c r="L119" s="86">
        <f ca="1">IFERROR(SR_demand_forecast!L60*Settings!$K$157,"-")</f>
        <v>0</v>
      </c>
      <c r="M119" s="86">
        <f ca="1">IFERROR(SR_demand_forecast!M60*Settings!$K$157,"-")</f>
        <v>0</v>
      </c>
      <c r="N119" s="86">
        <f ca="1">IFERROR(SR_demand_forecast!N60*Settings!$K$157,"-")</f>
        <v>0</v>
      </c>
      <c r="O119" s="86">
        <f ca="1">IFERROR(SR_demand_forecast!O60*Settings!$K$157,"-")</f>
        <v>0</v>
      </c>
      <c r="P119" s="86">
        <f ca="1">IFERROR(SR_demand_forecast!P60*Settings!$K$157,"-")</f>
        <v>0</v>
      </c>
      <c r="Q119" s="86">
        <f ca="1">IFERROR(SR_demand_forecast!Q60*Settings!$K$157,"-")</f>
        <v>0</v>
      </c>
      <c r="R119" s="86">
        <f ca="1">IFERROR(SR_demand_forecast!R60*Settings!$K$157,"-")</f>
        <v>0</v>
      </c>
      <c r="S119" s="86">
        <f ca="1">IFERROR(SR_demand_forecast!S60*Settings!$K$157,"-")</f>
        <v>0</v>
      </c>
      <c r="T119" s="86">
        <f ca="1">IFERROR(SR_demand_forecast!T60*Settings!$K$157,"-")</f>
        <v>0</v>
      </c>
      <c r="U119" s="86">
        <f ca="1">IFERROR(SR_demand_forecast!U60*Settings!$K$157,"-")</f>
        <v>0</v>
      </c>
      <c r="V119" s="86">
        <f ca="1">IFERROR(SR_demand_forecast!V60*Settings!$K$157,"-")</f>
        <v>0</v>
      </c>
    </row>
    <row r="120" spans="1:22" x14ac:dyDescent="0.3">
      <c r="A120" s="277"/>
      <c r="B120" s="36" t="s">
        <v>97</v>
      </c>
      <c r="C120" s="86">
        <f ca="1">IFERROR(SR_demand_forecast!C61*Settings!$K$157,"-")</f>
        <v>0</v>
      </c>
      <c r="D120" s="86">
        <f ca="1">IFERROR(SR_demand_forecast!D61*Settings!$K$157,"-")</f>
        <v>0</v>
      </c>
      <c r="E120" s="86">
        <f ca="1">IFERROR(SR_demand_forecast!E61*Settings!$K$157,"-")</f>
        <v>0</v>
      </c>
      <c r="F120" s="86">
        <f ca="1">IFERROR(SR_demand_forecast!F61*Settings!$K$157,"-")</f>
        <v>0</v>
      </c>
      <c r="G120" s="86">
        <f ca="1">IFERROR(SR_demand_forecast!G61*Settings!$K$157,"-")</f>
        <v>0</v>
      </c>
      <c r="H120" s="86">
        <f ca="1">IFERROR(SR_demand_forecast!H61*Settings!$K$157,"-")</f>
        <v>0</v>
      </c>
      <c r="I120" s="86">
        <f ca="1">IFERROR(SR_demand_forecast!I61*Settings!$K$157,"-")</f>
        <v>0</v>
      </c>
      <c r="J120" s="86">
        <f ca="1">IFERROR(SR_demand_forecast!J61*Settings!$K$157,"-")</f>
        <v>0</v>
      </c>
      <c r="K120" s="86">
        <f ca="1">IFERROR(SR_demand_forecast!K61*Settings!$K$157,"-")</f>
        <v>0</v>
      </c>
      <c r="L120" s="86">
        <f ca="1">IFERROR(SR_demand_forecast!L61*Settings!$K$157,"-")</f>
        <v>0</v>
      </c>
      <c r="M120" s="86">
        <f ca="1">IFERROR(SR_demand_forecast!M61*Settings!$K$157,"-")</f>
        <v>0</v>
      </c>
      <c r="N120" s="86">
        <f ca="1">IFERROR(SR_demand_forecast!N61*Settings!$K$157,"-")</f>
        <v>0</v>
      </c>
      <c r="O120" s="86">
        <f ca="1">IFERROR(SR_demand_forecast!O61*Settings!$K$157,"-")</f>
        <v>0</v>
      </c>
      <c r="P120" s="86">
        <f ca="1">IFERROR(SR_demand_forecast!P61*Settings!$K$157,"-")</f>
        <v>0</v>
      </c>
      <c r="Q120" s="86">
        <f ca="1">IFERROR(SR_demand_forecast!Q61*Settings!$K$157,"-")</f>
        <v>0</v>
      </c>
      <c r="R120" s="86">
        <f ca="1">IFERROR(SR_demand_forecast!R61*Settings!$K$157,"-")</f>
        <v>0</v>
      </c>
      <c r="S120" s="86">
        <f ca="1">IFERROR(SR_demand_forecast!S61*Settings!$K$157,"-")</f>
        <v>0</v>
      </c>
      <c r="T120" s="86">
        <f ca="1">IFERROR(SR_demand_forecast!T61*Settings!$K$157,"-")</f>
        <v>0</v>
      </c>
      <c r="U120" s="86">
        <f ca="1">IFERROR(SR_demand_forecast!U61*Settings!$K$157,"-")</f>
        <v>0</v>
      </c>
      <c r="V120" s="86">
        <f ca="1">IFERROR(SR_demand_forecast!V61*Settings!$K$157,"-")</f>
        <v>0</v>
      </c>
    </row>
    <row r="121" spans="1:22" x14ac:dyDescent="0.3">
      <c r="A121" s="277"/>
      <c r="B121" s="36" t="s">
        <v>58</v>
      </c>
      <c r="C121" s="86">
        <f>IFERROR(SR_demand_forecast!C62*Settings!$K$157,"-")</f>
        <v>100473.80870078117</v>
      </c>
      <c r="D121" s="86">
        <f>IFERROR(SR_demand_forecast!D62*Settings!$K$157,"-")</f>
        <v>100473.80870078117</v>
      </c>
      <c r="E121" s="86">
        <f>IFERROR(SR_demand_forecast!E62*Settings!$K$157,"-")</f>
        <v>100473.80870078117</v>
      </c>
      <c r="F121" s="86">
        <f>IFERROR(SR_demand_forecast!F62*Settings!$K$157,"-")</f>
        <v>100473.80870078117</v>
      </c>
      <c r="G121" s="86">
        <f>IFERROR(SR_demand_forecast!G62*Settings!$K$157,"-")</f>
        <v>66982.539133854109</v>
      </c>
      <c r="H121" s="86">
        <f>IFERROR(SR_demand_forecast!H62*Settings!$K$157,"-")</f>
        <v>66982.539133854109</v>
      </c>
      <c r="I121" s="86">
        <f>IFERROR(SR_demand_forecast!I62*Settings!$K$157,"-")</f>
        <v>66982.539133854109</v>
      </c>
      <c r="J121" s="86">
        <f>IFERROR(SR_demand_forecast!J62*Settings!$K$157,"-")</f>
        <v>66982.539133854109</v>
      </c>
      <c r="K121" s="86">
        <f>IFERROR(SR_demand_forecast!K62*Settings!$K$157,"-")</f>
        <v>66982.539133854109</v>
      </c>
      <c r="L121" s="86">
        <f>IFERROR(SR_demand_forecast!L62*Settings!$K$157,"-")</f>
        <v>66982.539133854109</v>
      </c>
      <c r="M121" s="86">
        <f>IFERROR(SR_demand_forecast!M62*Settings!$K$157,"-")</f>
        <v>66982.539133854109</v>
      </c>
      <c r="N121" s="86">
        <f>IFERROR(SR_demand_forecast!N62*Settings!$K$157,"-")</f>
        <v>66982.539133854109</v>
      </c>
      <c r="O121" s="86">
        <f>IFERROR(SR_demand_forecast!O62*Settings!$K$157,"-")</f>
        <v>66982.539133854109</v>
      </c>
      <c r="P121" s="86">
        <f>IFERROR(SR_demand_forecast!P62*Settings!$K$157,"-")</f>
        <v>66982.539133854109</v>
      </c>
      <c r="Q121" s="86">
        <f>IFERROR(SR_demand_forecast!Q62*Settings!$K$157,"-")</f>
        <v>66982.539133854109</v>
      </c>
      <c r="R121" s="86">
        <f>IFERROR(SR_demand_forecast!R62*Settings!$K$157,"-")</f>
        <v>66982.539133854109</v>
      </c>
      <c r="S121" s="86">
        <f>IFERROR(SR_demand_forecast!S62*Settings!$K$157,"-")</f>
        <v>66982.539133854109</v>
      </c>
      <c r="T121" s="86">
        <f>IFERROR(SR_demand_forecast!T62*Settings!$K$157,"-")</f>
        <v>66982.539133854109</v>
      </c>
      <c r="U121" s="86">
        <f>IFERROR(SR_demand_forecast!U62*Settings!$K$157,"-")</f>
        <v>66982.539133854109</v>
      </c>
      <c r="V121" s="86">
        <f>IFERROR(SR_demand_forecast!V62*Settings!$K$157,"-")</f>
        <v>66982.539133854109</v>
      </c>
    </row>
    <row r="122" spans="1:22" x14ac:dyDescent="0.3">
      <c r="A122" s="277"/>
      <c r="B122" s="36" t="s">
        <v>61</v>
      </c>
      <c r="C122" s="86">
        <f ca="1">IFERROR(SR_demand_forecast!C63*Settings!$K$157,"-")</f>
        <v>1329959.6297832173</v>
      </c>
      <c r="D122" s="86">
        <f ca="1">IFERROR(SR_demand_forecast!D63*Settings!$K$157,"-")</f>
        <v>1186126.9587103657</v>
      </c>
      <c r="E122" s="86">
        <f ca="1">IFERROR(SR_demand_forecast!E63*Settings!$K$157,"-")</f>
        <v>1036403.0590552151</v>
      </c>
      <c r="F122" s="86">
        <f ca="1">IFERROR(SR_demand_forecast!F63*Settings!$K$157,"-")</f>
        <v>880609.81474290264</v>
      </c>
      <c r="G122" s="86">
        <f ca="1">IFERROR(SR_demand_forecast!G63*Settings!$K$157,"-")</f>
        <v>718564.34154700395</v>
      </c>
      <c r="H122" s="86">
        <f ca="1">IFERROR(SR_demand_forecast!H63*Settings!$K$157,"-")</f>
        <v>601346.7440882012</v>
      </c>
      <c r="I122" s="86">
        <f ca="1">IFERROR(SR_demand_forecast!I63*Settings!$K$157,"-")</f>
        <v>437105.39791229815</v>
      </c>
      <c r="J122" s="86">
        <f ca="1">IFERROR(SR_demand_forecast!J63*Settings!$K$157,"-")</f>
        <v>266250.89024798811</v>
      </c>
      <c r="K122" s="86">
        <f ca="1">IFERROR(SR_demand_forecast!K63*Settings!$K$157,"-")</f>
        <v>88584.391174204851</v>
      </c>
      <c r="L122" s="86">
        <f ca="1">IFERROR(SR_demand_forecast!L63*Settings!$K$157,"-")</f>
        <v>-96098.23716236472</v>
      </c>
      <c r="M122" s="86">
        <f ca="1">IFERROR(SR_demand_forecast!M63*Settings!$K$157,"-")</f>
        <v>-107871.75471882106</v>
      </c>
      <c r="N122" s="86">
        <f ca="1">IFERROR(SR_demand_forecast!N63*Settings!$K$157,"-")</f>
        <v>-119880.74262640638</v>
      </c>
      <c r="O122" s="86">
        <f ca="1">IFERROR(SR_demand_forecast!O63*Settings!$K$157,"-")</f>
        <v>-132129.91029214361</v>
      </c>
      <c r="P122" s="86">
        <f ca="1">IFERROR(SR_demand_forecast!P63*Settings!$K$157,"-")</f>
        <v>-144624.06131119555</v>
      </c>
      <c r="Q122" s="86">
        <f ca="1">IFERROR(SR_demand_forecast!Q63*Settings!$K$157,"-")</f>
        <v>-157368.09535062846</v>
      </c>
      <c r="R122" s="86">
        <f ca="1">IFERROR(SR_demand_forecast!R63*Settings!$K$157,"-")</f>
        <v>-170367.01007084988</v>
      </c>
      <c r="S122" s="86">
        <f ca="1">IFERROR(SR_demand_forecast!S63*Settings!$K$157,"-")</f>
        <v>-183625.90308547602</v>
      </c>
      <c r="T122" s="86">
        <f ca="1">IFERROR(SR_demand_forecast!T63*Settings!$K$157,"-")</f>
        <v>-197149.97396039456</v>
      </c>
      <c r="U122" s="86">
        <f ca="1">IFERROR(SR_demand_forecast!U63*Settings!$K$157,"-")</f>
        <v>-210944.52625281145</v>
      </c>
      <c r="V122" s="86">
        <f ca="1">IFERROR(SR_demand_forecast!V63*Settings!$K$157,"-")</f>
        <v>-225014.96959107672</v>
      </c>
    </row>
    <row r="123" spans="1:22" x14ac:dyDescent="0.3">
      <c r="A123" s="277"/>
      <c r="B123" s="37" t="s">
        <v>100</v>
      </c>
      <c r="C123" s="150">
        <f t="shared" ref="C123:V123" ca="1" si="6">SUM(C115:C122)</f>
        <v>26071810.517696917</v>
      </c>
      <c r="D123" s="150">
        <f t="shared" ca="1" si="6"/>
        <v>26812234.068505637</v>
      </c>
      <c r="E123" s="150">
        <f t="shared" ca="1" si="6"/>
        <v>29646631.932206683</v>
      </c>
      <c r="F123" s="150">
        <f t="shared" ca="1" si="6"/>
        <v>31639088.232866012</v>
      </c>
      <c r="G123" s="150">
        <f t="shared" ca="1" si="6"/>
        <v>34314218.676068954</v>
      </c>
      <c r="H123" s="150">
        <f t="shared" ca="1" si="6"/>
        <v>36793360.183504619</v>
      </c>
      <c r="I123" s="150">
        <f t="shared" ca="1" si="6"/>
        <v>39438965.111792497</v>
      </c>
      <c r="J123" s="150">
        <f t="shared" ca="1" si="6"/>
        <v>42152987.405930512</v>
      </c>
      <c r="K123" s="150">
        <f t="shared" ca="1" si="6"/>
        <v>44707452.947107159</v>
      </c>
      <c r="L123" s="150">
        <f t="shared" ca="1" si="6"/>
        <v>47350532.739028327</v>
      </c>
      <c r="M123" s="150">
        <f t="shared" ca="1" si="6"/>
        <v>50544463.697725631</v>
      </c>
      <c r="N123" s="150">
        <f t="shared" ca="1" si="6"/>
        <v>51424055.304490224</v>
      </c>
      <c r="O123" s="150">
        <f t="shared" ca="1" si="6"/>
        <v>52321238.743390143</v>
      </c>
      <c r="P123" s="150">
        <f t="shared" ca="1" si="6"/>
        <v>53236365.851068035</v>
      </c>
      <c r="Q123" s="150">
        <f t="shared" ca="1" si="6"/>
        <v>54169795.500899494</v>
      </c>
      <c r="R123" s="150">
        <f t="shared" ca="1" si="6"/>
        <v>55121893.743727565</v>
      </c>
      <c r="S123" s="150">
        <f t="shared" ca="1" si="6"/>
        <v>56093033.951412231</v>
      </c>
      <c r="T123" s="150">
        <f t="shared" ca="1" si="6"/>
        <v>57083596.96325057</v>
      </c>
      <c r="U123" s="150">
        <f t="shared" ca="1" si="6"/>
        <v>58093971.235325679</v>
      </c>
      <c r="V123" s="150">
        <f t="shared" ca="1" si="6"/>
        <v>59124552.992842287</v>
      </c>
    </row>
    <row r="124" spans="1:22" x14ac:dyDescent="0.3">
      <c r="A124" s="277"/>
      <c r="B124" s="151"/>
      <c r="C124" s="152"/>
      <c r="D124" s="152"/>
      <c r="E124" s="152"/>
      <c r="F124" s="152"/>
      <c r="G124" s="152"/>
      <c r="H124" s="152"/>
      <c r="I124" s="152"/>
      <c r="J124" s="152"/>
      <c r="K124" s="152"/>
      <c r="L124" s="152"/>
      <c r="M124" s="152"/>
      <c r="N124" s="152"/>
      <c r="O124" s="152"/>
      <c r="P124" s="152"/>
      <c r="Q124" s="152"/>
      <c r="R124" s="152"/>
      <c r="S124" s="152"/>
      <c r="T124" s="152"/>
      <c r="U124" s="152"/>
      <c r="V124" s="152"/>
    </row>
    <row r="125" spans="1:22" x14ac:dyDescent="0.3">
      <c r="A125" s="277"/>
      <c r="B125" s="151"/>
      <c r="C125" s="152"/>
      <c r="D125" s="152"/>
      <c r="E125" s="152"/>
      <c r="F125" s="152"/>
      <c r="G125" s="152"/>
      <c r="H125" s="152"/>
      <c r="I125" s="152"/>
      <c r="J125" s="152"/>
      <c r="K125" s="152"/>
      <c r="L125" s="152"/>
      <c r="M125" s="152"/>
      <c r="N125" s="152"/>
      <c r="O125" s="152"/>
      <c r="P125" s="152"/>
      <c r="Q125" s="152"/>
      <c r="R125" s="152"/>
      <c r="S125" s="152"/>
      <c r="T125" s="152"/>
      <c r="U125" s="152"/>
      <c r="V125" s="152"/>
    </row>
    <row r="126" spans="1:22" x14ac:dyDescent="0.3">
      <c r="A126" s="277"/>
      <c r="B126" s="151"/>
      <c r="C126" s="152"/>
      <c r="D126" s="152"/>
      <c r="E126" s="152"/>
      <c r="F126" s="152"/>
      <c r="G126" s="152"/>
      <c r="H126" s="152"/>
      <c r="I126" s="152"/>
      <c r="J126" s="152"/>
      <c r="K126" s="152"/>
      <c r="L126" s="152"/>
      <c r="M126" s="152"/>
      <c r="N126" s="152"/>
      <c r="O126" s="152"/>
      <c r="P126" s="152"/>
      <c r="Q126" s="152"/>
      <c r="R126" s="152"/>
      <c r="S126" s="152"/>
      <c r="T126" s="152"/>
      <c r="U126" s="152"/>
      <c r="V126" s="152"/>
    </row>
    <row r="127" spans="1:22" x14ac:dyDescent="0.3">
      <c r="A127" s="277"/>
      <c r="B127" s="151"/>
      <c r="C127" s="152"/>
      <c r="D127" s="152"/>
      <c r="E127" s="152"/>
      <c r="F127" s="152"/>
      <c r="G127" s="152"/>
      <c r="H127" s="152"/>
      <c r="I127" s="152"/>
      <c r="J127" s="152"/>
      <c r="K127" s="152"/>
      <c r="L127" s="152"/>
      <c r="M127" s="152"/>
      <c r="N127" s="152"/>
      <c r="O127" s="152"/>
      <c r="P127" s="152"/>
      <c r="Q127" s="152"/>
      <c r="R127" s="152"/>
      <c r="S127" s="152"/>
      <c r="T127" s="152"/>
      <c r="U127" s="152"/>
      <c r="V127" s="152"/>
    </row>
    <row r="128" spans="1:22" x14ac:dyDescent="0.3">
      <c r="A128" s="277"/>
      <c r="B128" s="151"/>
      <c r="C128" s="152"/>
      <c r="D128" s="152"/>
      <c r="E128" s="152"/>
      <c r="F128" s="152"/>
      <c r="G128" s="152"/>
      <c r="H128" s="152"/>
      <c r="I128" s="152"/>
      <c r="J128" s="152"/>
      <c r="K128" s="152"/>
      <c r="L128" s="152"/>
      <c r="M128" s="152"/>
      <c r="N128" s="152"/>
      <c r="O128" s="152"/>
      <c r="P128" s="152"/>
      <c r="Q128" s="152"/>
      <c r="R128" s="152"/>
      <c r="S128" s="152"/>
      <c r="T128" s="152"/>
      <c r="U128" s="152"/>
      <c r="V128" s="152"/>
    </row>
    <row r="129" spans="1:22" x14ac:dyDescent="0.3">
      <c r="A129" s="277"/>
    </row>
    <row r="130" spans="1:22" x14ac:dyDescent="0.3">
      <c r="A130" s="277"/>
    </row>
    <row r="131" spans="1:22" x14ac:dyDescent="0.3">
      <c r="A131" s="277"/>
      <c r="B131" s="38" t="s">
        <v>221</v>
      </c>
      <c r="L131" s="23"/>
      <c r="M131" s="23"/>
    </row>
    <row r="132" spans="1:22" x14ac:dyDescent="0.3">
      <c r="A132" s="277"/>
      <c r="B132" s="83" t="s">
        <v>98</v>
      </c>
      <c r="C132" s="83">
        <v>2021</v>
      </c>
      <c r="D132" s="84">
        <v>2022</v>
      </c>
      <c r="E132" s="83">
        <v>2023</v>
      </c>
      <c r="F132" s="84">
        <v>2024</v>
      </c>
      <c r="G132" s="83">
        <v>2025</v>
      </c>
      <c r="H132" s="84">
        <v>2026</v>
      </c>
      <c r="I132" s="83">
        <v>2027</v>
      </c>
      <c r="J132" s="84">
        <v>2028</v>
      </c>
      <c r="K132" s="83">
        <v>2029</v>
      </c>
      <c r="L132" s="84">
        <v>2030</v>
      </c>
      <c r="M132" s="83">
        <v>2031</v>
      </c>
      <c r="N132" s="84">
        <v>2032</v>
      </c>
      <c r="O132" s="83">
        <v>2033</v>
      </c>
      <c r="P132" s="84">
        <v>2034</v>
      </c>
      <c r="Q132" s="83">
        <v>2035</v>
      </c>
      <c r="R132" s="84">
        <v>2036</v>
      </c>
      <c r="S132" s="83">
        <v>2037</v>
      </c>
      <c r="T132" s="84">
        <v>2038</v>
      </c>
      <c r="U132" s="83">
        <v>2039</v>
      </c>
      <c r="V132" s="84">
        <v>2040</v>
      </c>
    </row>
    <row r="133" spans="1:22" x14ac:dyDescent="0.3">
      <c r="A133" s="277"/>
      <c r="B133" s="36" t="s">
        <v>59</v>
      </c>
      <c r="C133" s="86">
        <f ca="1">IFERROR(SR_demand_forecast!C129*Settings!$K$157,"-")</f>
        <v>6205554.1235145377</v>
      </c>
      <c r="D133" s="86">
        <f ca="1">IFERROR(SR_demand_forecast!D129*Settings!$K$157,"-")</f>
        <v>5682274.9649911495</v>
      </c>
      <c r="E133" s="86">
        <f ca="1">IFERROR(SR_demand_forecast!E129*Settings!$K$157,"-")</f>
        <v>5138265.9013416423</v>
      </c>
      <c r="F133" s="86">
        <f ca="1">IFERROR(SR_demand_forecast!F129*Settings!$K$157,"-")</f>
        <v>4572907.0480243824</v>
      </c>
      <c r="G133" s="86">
        <f ca="1">IFERROR(SR_demand_forecast!G129*Settings!$K$157,"-")</f>
        <v>3985562.0170781161</v>
      </c>
      <c r="H133" s="86">
        <f ca="1">IFERROR(SR_demand_forecast!H129*Settings!$K$157,"-")</f>
        <v>3375577.5049390118</v>
      </c>
      <c r="I133" s="86">
        <f ca="1">IFERROR(SR_demand_forecast!I129*Settings!$K$157,"-")</f>
        <v>2742282.8703717352</v>
      </c>
      <c r="J133" s="86">
        <f ca="1">IFERROR(SR_demand_forecast!J129*Settings!$K$157,"-")</f>
        <v>2084989.7022840162</v>
      </c>
      <c r="K133" s="86">
        <f ca="1">IFERROR(SR_demand_forecast!K129*Settings!$K$157,"-")</f>
        <v>1402991.3771888602</v>
      </c>
      <c r="L133" s="86">
        <f ca="1">IFERROR(SR_demand_forecast!L129*Settings!$K$157,"-")</f>
        <v>695562.60607320792</v>
      </c>
      <c r="M133" s="86">
        <f ca="1">IFERROR(SR_demand_forecast!M129*Settings!$K$157,"-")</f>
        <v>2987061.2218929562</v>
      </c>
      <c r="N133" s="86">
        <f ca="1">IFERROR(SR_demand_forecast!N129*Settings!$K$157,"-")</f>
        <v>2946171.8389224722</v>
      </c>
      <c r="O133" s="86">
        <f ca="1">IFERROR(SR_demand_forecast!O129*Settings!$K$157,"-")</f>
        <v>2904464.6682925774</v>
      </c>
      <c r="P133" s="86">
        <f ca="1">IFERROR(SR_demand_forecast!P129*Settings!$K$157,"-")</f>
        <v>2861923.3542500851</v>
      </c>
      <c r="Q133" s="86">
        <f ca="1">IFERROR(SR_demand_forecast!Q129*Settings!$K$157,"-")</f>
        <v>2818531.2139267428</v>
      </c>
      <c r="R133" s="86">
        <f ca="1">IFERROR(SR_demand_forecast!R129*Settings!$K$157,"-")</f>
        <v>2774271.2307969346</v>
      </c>
      <c r="S133" s="86">
        <f ca="1">IFERROR(SR_demand_forecast!S129*Settings!$K$157,"-")</f>
        <v>2729126.048004529</v>
      </c>
      <c r="T133" s="86">
        <f ca="1">IFERROR(SR_demand_forecast!T129*Settings!$K$157,"-")</f>
        <v>2683077.9615562758</v>
      </c>
      <c r="U133" s="86">
        <f ca="1">IFERROR(SR_demand_forecast!U129*Settings!$K$157,"-")</f>
        <v>2636108.9133790578</v>
      </c>
      <c r="V133" s="86">
        <f ca="1">IFERROR(SR_demand_forecast!V129*Settings!$K$157,"-")</f>
        <v>2588200.4842382949</v>
      </c>
    </row>
    <row r="134" spans="1:22" x14ac:dyDescent="0.3">
      <c r="A134" s="277"/>
      <c r="B134" s="36" t="s">
        <v>57</v>
      </c>
      <c r="C134" s="86">
        <f ca="1">IFERROR(SR_demand_forecast!C130*Settings!$K$157,"-")</f>
        <v>20065813.107261382</v>
      </c>
      <c r="D134" s="86">
        <f ca="1">IFERROR(SR_demand_forecast!D130*Settings!$K$157,"-")</f>
        <v>23283224.549134493</v>
      </c>
      <c r="E134" s="86">
        <f ca="1">IFERROR(SR_demand_forecast!E130*Settings!$K$157,"-")</f>
        <v>28652834.954661537</v>
      </c>
      <c r="F134" s="86">
        <f ca="1">IFERROR(SR_demand_forecast!F130*Settings!$K$157,"-")</f>
        <v>33318988.341241542</v>
      </c>
      <c r="G134" s="86">
        <f ca="1">IFERROR(SR_demand_forecast!G130*Settings!$K$157,"-")</f>
        <v>38804977.920995019</v>
      </c>
      <c r="H134" s="86">
        <f ca="1">IFERROR(SR_demand_forecast!H130*Settings!$K$157,"-")</f>
        <v>44117952.56976518</v>
      </c>
      <c r="I134" s="86">
        <f ca="1">IFERROR(SR_demand_forecast!I130*Settings!$K$157,"-")</f>
        <v>49748285.004545204</v>
      </c>
      <c r="J134" s="86">
        <f ca="1">IFERROR(SR_demand_forecast!J130*Settings!$K$157,"-")</f>
        <v>55560586.761544429</v>
      </c>
      <c r="K134" s="86">
        <f ca="1">IFERROR(SR_demand_forecast!K130*Settings!$K$157,"-")</f>
        <v>61330231.909203477</v>
      </c>
      <c r="L134" s="86">
        <f ca="1">IFERROR(SR_demand_forecast!L130*Settings!$K$157,"-")</f>
        <v>67308828.145187989</v>
      </c>
      <c r="M134" s="86">
        <f ca="1">IFERROR(SR_demand_forecast!M130*Settings!$K$157,"-")</f>
        <v>68635528.851906076</v>
      </c>
      <c r="N134" s="86">
        <f ca="1">IFERROR(SR_demand_forecast!N130*Settings!$K$157,"-")</f>
        <v>69988763.572758511</v>
      </c>
      <c r="O134" s="86">
        <f ca="1">IFERROR(SR_demand_forecast!O130*Settings!$K$157,"-")</f>
        <v>71369062.98802802</v>
      </c>
      <c r="P134" s="86">
        <f ca="1">IFERROR(SR_demand_forecast!P130*Settings!$K$157,"-")</f>
        <v>72776968.391602904</v>
      </c>
      <c r="Q134" s="86">
        <f ca="1">IFERROR(SR_demand_forecast!Q130*Settings!$K$157,"-")</f>
        <v>74213031.903249308</v>
      </c>
      <c r="R134" s="86">
        <f ca="1">IFERROR(SR_demand_forecast!R130*Settings!$K$157,"-")</f>
        <v>75677816.685128585</v>
      </c>
      <c r="S134" s="86">
        <f ca="1">IFERROR(SR_demand_forecast!S130*Settings!$K$157,"-")</f>
        <v>77171897.162645504</v>
      </c>
      <c r="T134" s="86">
        <f ca="1">IFERROR(SR_demand_forecast!T130*Settings!$K$157,"-")</f>
        <v>78695859.24971275</v>
      </c>
      <c r="U134" s="86">
        <f ca="1">IFERROR(SR_demand_forecast!U130*Settings!$K$157,"-")</f>
        <v>80250300.578521311</v>
      </c>
      <c r="V134" s="86">
        <f ca="1">IFERROR(SR_demand_forecast!V130*Settings!$K$157,"-")</f>
        <v>81835830.733906075</v>
      </c>
    </row>
    <row r="135" spans="1:22" x14ac:dyDescent="0.3">
      <c r="A135" s="277"/>
      <c r="B135" s="36" t="s">
        <v>56</v>
      </c>
      <c r="C135" s="86">
        <f ca="1">IFERROR(SR_demand_forecast!C131*Settings!$K$157,"-")</f>
        <v>96648.737808656108</v>
      </c>
      <c r="D135" s="86">
        <f ca="1">IFERROR(SR_demand_forecast!D131*Settings!$K$157,"-")</f>
        <v>89469.117285727378</v>
      </c>
      <c r="E135" s="86">
        <f ca="1">IFERROR(SR_demand_forecast!E131*Settings!$K$157,"-")</f>
        <v>122100.49256243848</v>
      </c>
      <c r="F135" s="86">
        <f ca="1">IFERROR(SR_demand_forecast!F131*Settings!$K$157,"-")</f>
        <v>117216.47285994096</v>
      </c>
      <c r="G135" s="86">
        <f ca="1">IFERROR(SR_demand_forecast!G131*Settings!$K$157,"-")</f>
        <v>112088.25217231853</v>
      </c>
      <c r="H135" s="86">
        <f ca="1">IFERROR(SR_demand_forecast!H131*Settings!$K$157,"-")</f>
        <v>106708.01606804723</v>
      </c>
      <c r="I135" s="86">
        <f ca="1">IFERROR(SR_demand_forecast!I131*Settings!$K$157,"-")</f>
        <v>101067.73521873617</v>
      </c>
      <c r="J135" s="86">
        <f ca="1">IFERROR(SR_demand_forecast!J131*Settings!$K$157,"-")</f>
        <v>95159.159929025423</v>
      </c>
      <c r="K135" s="86">
        <f ca="1">IFERROR(SR_demand_forecast!K131*Settings!$K$157,"-")</f>
        <v>88973.814533638782</v>
      </c>
      <c r="L135" s="86">
        <f ca="1">IFERROR(SR_demand_forecast!L131*Settings!$K$157,"-")</f>
        <v>82502.991658465049</v>
      </c>
      <c r="M135" s="86">
        <f ca="1">IFERROR(SR_demand_forecast!M131*Settings!$K$157,"-")</f>
        <v>84153.051491634353</v>
      </c>
      <c r="N135" s="86">
        <f ca="1">IFERROR(SR_demand_forecast!N131*Settings!$K$157,"-")</f>
        <v>85836.112521467032</v>
      </c>
      <c r="O135" s="86">
        <f ca="1">IFERROR(SR_demand_forecast!O131*Settings!$K$157,"-")</f>
        <v>87552.834771896392</v>
      </c>
      <c r="P135" s="86">
        <f ca="1">IFERROR(SR_demand_forecast!P131*Settings!$K$157,"-")</f>
        <v>89303.89146733431</v>
      </c>
      <c r="Q135" s="86">
        <f ca="1">IFERROR(SR_demand_forecast!Q131*Settings!$K$157,"-")</f>
        <v>91089.969296680996</v>
      </c>
      <c r="R135" s="86">
        <f ca="1">IFERROR(SR_demand_forecast!R131*Settings!$K$157,"-")</f>
        <v>92911.768682614595</v>
      </c>
      <c r="S135" s="86">
        <f ca="1">IFERROR(SR_demand_forecast!S131*Settings!$K$157,"-")</f>
        <v>94770.004056266902</v>
      </c>
      <c r="T135" s="86">
        <f ca="1">IFERROR(SR_demand_forecast!T131*Settings!$K$157,"-")</f>
        <v>96665.404137392252</v>
      </c>
      <c r="U135" s="86">
        <f ca="1">IFERROR(SR_demand_forecast!U131*Settings!$K$157,"-")</f>
        <v>98598.712220140078</v>
      </c>
      <c r="V135" s="86">
        <f ca="1">IFERROR(SR_demand_forecast!V131*Settings!$K$157,"-")</f>
        <v>100570.68646454287</v>
      </c>
    </row>
    <row r="136" spans="1:22" x14ac:dyDescent="0.3">
      <c r="A136" s="277"/>
      <c r="B136" s="36" t="s">
        <v>96</v>
      </c>
      <c r="C136" s="86">
        <f ca="1">IFERROR(SR_demand_forecast!C132*Settings!$K$157,"-")</f>
        <v>0</v>
      </c>
      <c r="D136" s="86">
        <f ca="1">IFERROR(SR_demand_forecast!D132*Settings!$K$157,"-")</f>
        <v>0</v>
      </c>
      <c r="E136" s="86">
        <f ca="1">IFERROR(SR_demand_forecast!E132*Settings!$K$157,"-")</f>
        <v>0</v>
      </c>
      <c r="F136" s="86">
        <f ca="1">IFERROR(SR_demand_forecast!F132*Settings!$K$157,"-")</f>
        <v>0</v>
      </c>
      <c r="G136" s="86">
        <f ca="1">IFERROR(SR_demand_forecast!G132*Settings!$K$157,"-")</f>
        <v>0</v>
      </c>
      <c r="H136" s="86">
        <f ca="1">IFERROR(SR_demand_forecast!H132*Settings!$K$157,"-")</f>
        <v>0</v>
      </c>
      <c r="I136" s="86">
        <f ca="1">IFERROR(SR_demand_forecast!I132*Settings!$K$157,"-")</f>
        <v>0</v>
      </c>
      <c r="J136" s="86">
        <f ca="1">IFERROR(SR_demand_forecast!J132*Settings!$K$157,"-")</f>
        <v>0</v>
      </c>
      <c r="K136" s="86">
        <f ca="1">IFERROR(SR_demand_forecast!K132*Settings!$K$157,"-")</f>
        <v>0</v>
      </c>
      <c r="L136" s="86">
        <f ca="1">IFERROR(SR_demand_forecast!L132*Settings!$K$157,"-")</f>
        <v>0</v>
      </c>
      <c r="M136" s="86">
        <f ca="1">IFERROR(SR_demand_forecast!M132*Settings!$K$157,"-")</f>
        <v>0</v>
      </c>
      <c r="N136" s="86">
        <f ca="1">IFERROR(SR_demand_forecast!N132*Settings!$K$157,"-")</f>
        <v>0</v>
      </c>
      <c r="O136" s="86">
        <f ca="1">IFERROR(SR_demand_forecast!O132*Settings!$K$157,"-")</f>
        <v>0</v>
      </c>
      <c r="P136" s="86">
        <f ca="1">IFERROR(SR_demand_forecast!P132*Settings!$K$157,"-")</f>
        <v>0</v>
      </c>
      <c r="Q136" s="86">
        <f ca="1">IFERROR(SR_demand_forecast!Q132*Settings!$K$157,"-")</f>
        <v>0</v>
      </c>
      <c r="R136" s="86">
        <f ca="1">IFERROR(SR_demand_forecast!R132*Settings!$K$157,"-")</f>
        <v>0</v>
      </c>
      <c r="S136" s="86">
        <f ca="1">IFERROR(SR_demand_forecast!S132*Settings!$K$157,"-")</f>
        <v>0</v>
      </c>
      <c r="T136" s="86">
        <f ca="1">IFERROR(SR_demand_forecast!T132*Settings!$K$157,"-")</f>
        <v>0</v>
      </c>
      <c r="U136" s="86">
        <f ca="1">IFERROR(SR_demand_forecast!U132*Settings!$K$157,"-")</f>
        <v>0</v>
      </c>
      <c r="V136" s="86">
        <f ca="1">IFERROR(SR_demand_forecast!V132*Settings!$K$157,"-")</f>
        <v>0</v>
      </c>
    </row>
    <row r="137" spans="1:22" x14ac:dyDescent="0.3">
      <c r="A137" s="277"/>
      <c r="B137" s="36" t="s">
        <v>60</v>
      </c>
      <c r="C137" s="86">
        <f ca="1">IFERROR(SR_demand_forecast!C133*Settings!$K$157,"-")</f>
        <v>6050.7657680963021</v>
      </c>
      <c r="D137" s="86">
        <f ca="1">IFERROR(SR_demand_forecast!D133*Settings!$K$157,"-")</f>
        <v>5351.5661682273967</v>
      </c>
      <c r="E137" s="86">
        <f ca="1">IFERROR(SR_demand_forecast!E133*Settings!$K$157,"-")</f>
        <v>4624.6675072867602</v>
      </c>
      <c r="F137" s="86">
        <f ca="1">IFERROR(SR_demand_forecast!F133*Settings!$K$157,"-")</f>
        <v>3869.241502671473</v>
      </c>
      <c r="G137" s="86">
        <f ca="1">IFERROR(SR_demand_forecast!G133*Settings!$K$157,"-")</f>
        <v>3638.6352555636331</v>
      </c>
      <c r="H137" s="86">
        <f ca="1">IFERROR(SR_demand_forecast!H133*Settings!$K$157,"-")</f>
        <v>2969.1263685399249</v>
      </c>
      <c r="I137" s="86">
        <f ca="1">IFERROR(SR_demand_forecast!I133*Settings!$K$157,"-")</f>
        <v>2271.381671933043</v>
      </c>
      <c r="J137" s="86">
        <f ca="1">IFERROR(SR_demand_forecast!J133*Settings!$K$157,"-")</f>
        <v>1544.5395369144692</v>
      </c>
      <c r="K137" s="86">
        <f ca="1">IFERROR(SR_demand_forecast!K133*Settings!$K$157,"-")</f>
        <v>787.71516382637981</v>
      </c>
      <c r="L137" s="86">
        <f ca="1">IFERROR(SR_demand_forecast!L133*Settings!$K$157,"-")</f>
        <v>0</v>
      </c>
      <c r="M137" s="86">
        <f ca="1">IFERROR(SR_demand_forecast!M133*Settings!$K$157,"-")</f>
        <v>0</v>
      </c>
      <c r="N137" s="86">
        <f ca="1">IFERROR(SR_demand_forecast!N133*Settings!$K$157,"-")</f>
        <v>0</v>
      </c>
      <c r="O137" s="86">
        <f ca="1">IFERROR(SR_demand_forecast!O133*Settings!$K$157,"-")</f>
        <v>0</v>
      </c>
      <c r="P137" s="86">
        <f ca="1">IFERROR(SR_demand_forecast!P133*Settings!$K$157,"-")</f>
        <v>0</v>
      </c>
      <c r="Q137" s="86">
        <f ca="1">IFERROR(SR_demand_forecast!Q133*Settings!$K$157,"-")</f>
        <v>0</v>
      </c>
      <c r="R137" s="86">
        <f ca="1">IFERROR(SR_demand_forecast!R133*Settings!$K$157,"-")</f>
        <v>0</v>
      </c>
      <c r="S137" s="86">
        <f ca="1">IFERROR(SR_demand_forecast!S133*Settings!$K$157,"-")</f>
        <v>0</v>
      </c>
      <c r="T137" s="86">
        <f ca="1">IFERROR(SR_demand_forecast!T133*Settings!$K$157,"-")</f>
        <v>0</v>
      </c>
      <c r="U137" s="86">
        <f ca="1">IFERROR(SR_demand_forecast!U133*Settings!$K$157,"-")</f>
        <v>0</v>
      </c>
      <c r="V137" s="86">
        <f ca="1">IFERROR(SR_demand_forecast!V133*Settings!$K$157,"-")</f>
        <v>0</v>
      </c>
    </row>
    <row r="138" spans="1:22" x14ac:dyDescent="0.3">
      <c r="A138" s="277"/>
      <c r="B138" s="36" t="s">
        <v>97</v>
      </c>
      <c r="C138" s="86">
        <f ca="1">IFERROR(SR_demand_forecast!C134*Settings!$K$157,"-")</f>
        <v>0</v>
      </c>
      <c r="D138" s="86">
        <f ca="1">IFERROR(SR_demand_forecast!D134*Settings!$K$157,"-")</f>
        <v>0</v>
      </c>
      <c r="E138" s="86">
        <f ca="1">IFERROR(SR_demand_forecast!E134*Settings!$K$157,"-")</f>
        <v>0</v>
      </c>
      <c r="F138" s="86">
        <f ca="1">IFERROR(SR_demand_forecast!F134*Settings!$K$157,"-")</f>
        <v>0</v>
      </c>
      <c r="G138" s="86">
        <f ca="1">IFERROR(SR_demand_forecast!G134*Settings!$K$157,"-")</f>
        <v>0</v>
      </c>
      <c r="H138" s="86">
        <f ca="1">IFERROR(SR_demand_forecast!H134*Settings!$K$157,"-")</f>
        <v>0</v>
      </c>
      <c r="I138" s="86">
        <f ca="1">IFERROR(SR_demand_forecast!I134*Settings!$K$157,"-")</f>
        <v>0</v>
      </c>
      <c r="J138" s="86">
        <f ca="1">IFERROR(SR_demand_forecast!J134*Settings!$K$157,"-")</f>
        <v>0</v>
      </c>
      <c r="K138" s="86">
        <f ca="1">IFERROR(SR_demand_forecast!K134*Settings!$K$157,"-")</f>
        <v>0</v>
      </c>
      <c r="L138" s="86">
        <f ca="1">IFERROR(SR_demand_forecast!L134*Settings!$K$157,"-")</f>
        <v>0</v>
      </c>
      <c r="M138" s="86">
        <f ca="1">IFERROR(SR_demand_forecast!M134*Settings!$K$157,"-")</f>
        <v>0</v>
      </c>
      <c r="N138" s="86">
        <f ca="1">IFERROR(SR_demand_forecast!N134*Settings!$K$157,"-")</f>
        <v>0</v>
      </c>
      <c r="O138" s="86">
        <f ca="1">IFERROR(SR_demand_forecast!O134*Settings!$K$157,"-")</f>
        <v>0</v>
      </c>
      <c r="P138" s="86">
        <f ca="1">IFERROR(SR_demand_forecast!P134*Settings!$K$157,"-")</f>
        <v>0</v>
      </c>
      <c r="Q138" s="86">
        <f ca="1">IFERROR(SR_demand_forecast!Q134*Settings!$K$157,"-")</f>
        <v>0</v>
      </c>
      <c r="R138" s="86">
        <f ca="1">IFERROR(SR_demand_forecast!R134*Settings!$K$157,"-")</f>
        <v>0</v>
      </c>
      <c r="S138" s="86">
        <f ca="1">IFERROR(SR_demand_forecast!S134*Settings!$K$157,"-")</f>
        <v>0</v>
      </c>
      <c r="T138" s="86">
        <f ca="1">IFERROR(SR_demand_forecast!T134*Settings!$K$157,"-")</f>
        <v>0</v>
      </c>
      <c r="U138" s="86">
        <f ca="1">IFERROR(SR_demand_forecast!U134*Settings!$K$157,"-")</f>
        <v>0</v>
      </c>
      <c r="V138" s="86">
        <f ca="1">IFERROR(SR_demand_forecast!V134*Settings!$K$157,"-")</f>
        <v>0</v>
      </c>
    </row>
    <row r="139" spans="1:22" x14ac:dyDescent="0.3">
      <c r="A139" s="277"/>
      <c r="B139" s="36" t="s">
        <v>58</v>
      </c>
      <c r="C139" s="86">
        <f>IFERROR(SR_demand_forecast!C135*Settings!$K$157,"-")</f>
        <v>100473.80870078117</v>
      </c>
      <c r="D139" s="86">
        <f>IFERROR(SR_demand_forecast!D135*Settings!$K$157,"-")</f>
        <v>100473.80870078117</v>
      </c>
      <c r="E139" s="86">
        <f>IFERROR(SR_demand_forecast!E135*Settings!$K$157,"-")</f>
        <v>100473.80870078117</v>
      </c>
      <c r="F139" s="86">
        <f>IFERROR(SR_demand_forecast!F135*Settings!$K$157,"-")</f>
        <v>100473.80870078117</v>
      </c>
      <c r="G139" s="86">
        <f>IFERROR(SR_demand_forecast!G135*Settings!$K$157,"-")</f>
        <v>66982.539133854109</v>
      </c>
      <c r="H139" s="86">
        <f>IFERROR(SR_demand_forecast!H135*Settings!$K$157,"-")</f>
        <v>66982.539133854109</v>
      </c>
      <c r="I139" s="86">
        <f>IFERROR(SR_demand_forecast!I135*Settings!$K$157,"-")</f>
        <v>66982.539133854109</v>
      </c>
      <c r="J139" s="86">
        <f>IFERROR(SR_demand_forecast!J135*Settings!$K$157,"-")</f>
        <v>66982.539133854109</v>
      </c>
      <c r="K139" s="86">
        <f>IFERROR(SR_demand_forecast!K135*Settings!$K$157,"-")</f>
        <v>66982.539133854109</v>
      </c>
      <c r="L139" s="86">
        <f>IFERROR(SR_demand_forecast!L135*Settings!$K$157,"-")</f>
        <v>66982.539133854109</v>
      </c>
      <c r="M139" s="86">
        <f>IFERROR(SR_demand_forecast!M135*Settings!$K$157,"-")</f>
        <v>66982.539133854109</v>
      </c>
      <c r="N139" s="86">
        <f>IFERROR(SR_demand_forecast!N135*Settings!$K$157,"-")</f>
        <v>66982.539133854109</v>
      </c>
      <c r="O139" s="86">
        <f>IFERROR(SR_demand_forecast!O135*Settings!$K$157,"-")</f>
        <v>66982.539133854109</v>
      </c>
      <c r="P139" s="86">
        <f>IFERROR(SR_demand_forecast!P135*Settings!$K$157,"-")</f>
        <v>66982.539133854109</v>
      </c>
      <c r="Q139" s="86">
        <f>IFERROR(SR_demand_forecast!Q135*Settings!$K$157,"-")</f>
        <v>66982.539133854109</v>
      </c>
      <c r="R139" s="86">
        <f>IFERROR(SR_demand_forecast!R135*Settings!$K$157,"-")</f>
        <v>66982.539133854109</v>
      </c>
      <c r="S139" s="86">
        <f>IFERROR(SR_demand_forecast!S135*Settings!$K$157,"-")</f>
        <v>66982.539133854109</v>
      </c>
      <c r="T139" s="86">
        <f>IFERROR(SR_demand_forecast!T135*Settings!$K$157,"-")</f>
        <v>66982.539133854109</v>
      </c>
      <c r="U139" s="86">
        <f>IFERROR(SR_demand_forecast!U135*Settings!$K$157,"-")</f>
        <v>66982.539133854109</v>
      </c>
      <c r="V139" s="86">
        <f>IFERROR(SR_demand_forecast!V135*Settings!$K$157,"-")</f>
        <v>66982.539133854109</v>
      </c>
    </row>
    <row r="140" spans="1:22" x14ac:dyDescent="0.3">
      <c r="A140" s="277"/>
      <c r="B140" s="36" t="s">
        <v>61</v>
      </c>
      <c r="C140" s="86">
        <f ca="1">IFERROR(SR_demand_forecast!C136*Settings!$K$157,"-")</f>
        <v>1329959.6297832173</v>
      </c>
      <c r="D140" s="86">
        <f ca="1">IFERROR(SR_demand_forecast!D136*Settings!$K$157,"-")</f>
        <v>1186126.9587103657</v>
      </c>
      <c r="E140" s="86">
        <f ca="1">IFERROR(SR_demand_forecast!E136*Settings!$K$157,"-")</f>
        <v>1036403.0590552151</v>
      </c>
      <c r="F140" s="86">
        <f ca="1">IFERROR(SR_demand_forecast!F136*Settings!$K$157,"-")</f>
        <v>880609.81474290264</v>
      </c>
      <c r="G140" s="86">
        <f ca="1">IFERROR(SR_demand_forecast!G136*Settings!$K$157,"-")</f>
        <v>718564.34154700395</v>
      </c>
      <c r="H140" s="86">
        <f ca="1">IFERROR(SR_demand_forecast!H136*Settings!$K$157,"-")</f>
        <v>601346.7440882012</v>
      </c>
      <c r="I140" s="86">
        <f ca="1">IFERROR(SR_demand_forecast!I136*Settings!$K$157,"-")</f>
        <v>437105.39791229815</v>
      </c>
      <c r="J140" s="86">
        <f ca="1">IFERROR(SR_demand_forecast!J136*Settings!$K$157,"-")</f>
        <v>266250.89024798811</v>
      </c>
      <c r="K140" s="86">
        <f ca="1">IFERROR(SR_demand_forecast!K136*Settings!$K$157,"-")</f>
        <v>88584.391174204851</v>
      </c>
      <c r="L140" s="86">
        <f ca="1">IFERROR(SR_demand_forecast!L136*Settings!$K$157,"-")</f>
        <v>-96098.23716236472</v>
      </c>
      <c r="M140" s="86">
        <f ca="1">IFERROR(SR_demand_forecast!M136*Settings!$K$157,"-")</f>
        <v>-107871.75471882106</v>
      </c>
      <c r="N140" s="86">
        <f ca="1">IFERROR(SR_demand_forecast!N136*Settings!$K$157,"-")</f>
        <v>-119880.74262640638</v>
      </c>
      <c r="O140" s="86">
        <f ca="1">IFERROR(SR_demand_forecast!O136*Settings!$K$157,"-")</f>
        <v>-132129.91029214361</v>
      </c>
      <c r="P140" s="86">
        <f ca="1">IFERROR(SR_demand_forecast!P136*Settings!$K$157,"-")</f>
        <v>-144624.06131119555</v>
      </c>
      <c r="Q140" s="86">
        <f ca="1">IFERROR(SR_demand_forecast!Q136*Settings!$K$157,"-")</f>
        <v>-157368.09535062846</v>
      </c>
      <c r="R140" s="86">
        <f ca="1">IFERROR(SR_demand_forecast!R136*Settings!$K$157,"-")</f>
        <v>-170367.01007084988</v>
      </c>
      <c r="S140" s="86">
        <f ca="1">IFERROR(SR_demand_forecast!S136*Settings!$K$157,"-")</f>
        <v>-183625.90308547602</v>
      </c>
      <c r="T140" s="86">
        <f ca="1">IFERROR(SR_demand_forecast!T136*Settings!$K$157,"-")</f>
        <v>-197149.97396039456</v>
      </c>
      <c r="U140" s="86">
        <f ca="1">IFERROR(SR_demand_forecast!U136*Settings!$K$157,"-")</f>
        <v>-210944.52625281145</v>
      </c>
      <c r="V140" s="86">
        <f ca="1">IFERROR(SR_demand_forecast!V136*Settings!$K$157,"-")</f>
        <v>-225014.96959107672</v>
      </c>
    </row>
    <row r="141" spans="1:22" x14ac:dyDescent="0.3">
      <c r="A141" s="277"/>
      <c r="B141" s="36" t="s">
        <v>100</v>
      </c>
      <c r="C141" s="150">
        <f t="shared" ref="C141:V141" ca="1" si="7">SUM(C133:C140)</f>
        <v>27804500.172836669</v>
      </c>
      <c r="D141" s="150">
        <f t="shared" ca="1" si="7"/>
        <v>30346920.964990743</v>
      </c>
      <c r="E141" s="150">
        <f t="shared" ca="1" si="7"/>
        <v>35054702.883828893</v>
      </c>
      <c r="F141" s="150">
        <f t="shared" ca="1" si="7"/>
        <v>38994064.727072217</v>
      </c>
      <c r="G141" s="150">
        <f t="shared" ca="1" si="7"/>
        <v>43691813.706181876</v>
      </c>
      <c r="H141" s="150">
        <f t="shared" ca="1" si="7"/>
        <v>48271536.500362836</v>
      </c>
      <c r="I141" s="150">
        <f t="shared" ca="1" si="7"/>
        <v>53097994.928853765</v>
      </c>
      <c r="J141" s="150">
        <f t="shared" ca="1" si="7"/>
        <v>58075513.592676222</v>
      </c>
      <c r="K141" s="150">
        <f t="shared" ca="1" si="7"/>
        <v>62978551.74639786</v>
      </c>
      <c r="L141" s="150">
        <f t="shared" ca="1" si="7"/>
        <v>68057778.044891134</v>
      </c>
      <c r="M141" s="150">
        <f t="shared" ca="1" si="7"/>
        <v>71665853.909705684</v>
      </c>
      <c r="N141" s="150">
        <f t="shared" ca="1" si="7"/>
        <v>72967873.320709884</v>
      </c>
      <c r="O141" s="150">
        <f t="shared" ca="1" si="7"/>
        <v>74295933.119934201</v>
      </c>
      <c r="P141" s="150">
        <f t="shared" ca="1" si="7"/>
        <v>75650554.115142971</v>
      </c>
      <c r="Q141" s="150">
        <f t="shared" ca="1" si="7"/>
        <v>77032267.530255958</v>
      </c>
      <c r="R141" s="150">
        <f t="shared" ca="1" si="7"/>
        <v>78441615.213671133</v>
      </c>
      <c r="S141" s="150">
        <f t="shared" ca="1" si="7"/>
        <v>79879149.850754663</v>
      </c>
      <c r="T141" s="150">
        <f t="shared" ca="1" si="7"/>
        <v>81345435.180579856</v>
      </c>
      <c r="U141" s="150">
        <f t="shared" ca="1" si="7"/>
        <v>82841046.217001557</v>
      </c>
      <c r="V141" s="150">
        <f t="shared" ca="1" si="7"/>
        <v>84366569.474151686</v>
      </c>
    </row>
    <row r="142" spans="1:22" x14ac:dyDescent="0.3">
      <c r="A142" s="277"/>
    </row>
    <row r="143" spans="1:22" x14ac:dyDescent="0.3">
      <c r="A143" s="277"/>
    </row>
    <row r="144" spans="1:22" x14ac:dyDescent="0.3">
      <c r="A144" s="277"/>
    </row>
    <row r="145" spans="1:22" x14ac:dyDescent="0.3">
      <c r="A145" s="277"/>
    </row>
    <row r="146" spans="1:22" x14ac:dyDescent="0.3">
      <c r="A146" s="277"/>
    </row>
    <row r="147" spans="1:22" x14ac:dyDescent="0.3">
      <c r="A147" s="277"/>
    </row>
    <row r="148" spans="1:22" x14ac:dyDescent="0.3">
      <c r="A148" s="277"/>
    </row>
    <row r="149" spans="1:22" x14ac:dyDescent="0.3">
      <c r="A149" s="277"/>
      <c r="B149" s="38" t="s">
        <v>222</v>
      </c>
      <c r="L149" s="23"/>
      <c r="M149" s="23"/>
    </row>
    <row r="150" spans="1:22" x14ac:dyDescent="0.3">
      <c r="A150" s="277"/>
      <c r="B150" s="83" t="s">
        <v>98</v>
      </c>
      <c r="C150" s="83">
        <v>2021</v>
      </c>
      <c r="D150" s="84">
        <v>2022</v>
      </c>
      <c r="E150" s="83">
        <v>2023</v>
      </c>
      <c r="F150" s="84">
        <v>2024</v>
      </c>
      <c r="G150" s="83">
        <v>2025</v>
      </c>
      <c r="H150" s="84">
        <v>2026</v>
      </c>
      <c r="I150" s="83">
        <v>2027</v>
      </c>
      <c r="J150" s="84">
        <v>2028</v>
      </c>
      <c r="K150" s="83">
        <v>2029</v>
      </c>
      <c r="L150" s="84">
        <v>2030</v>
      </c>
      <c r="M150" s="83">
        <v>2031</v>
      </c>
      <c r="N150" s="84">
        <v>2032</v>
      </c>
      <c r="O150" s="83">
        <v>2033</v>
      </c>
      <c r="P150" s="84">
        <v>2034</v>
      </c>
      <c r="Q150" s="83">
        <v>2035</v>
      </c>
      <c r="R150" s="84">
        <v>2036</v>
      </c>
      <c r="S150" s="83">
        <v>2037</v>
      </c>
      <c r="T150" s="84">
        <v>2038</v>
      </c>
      <c r="U150" s="83">
        <v>2039</v>
      </c>
      <c r="V150" s="84">
        <v>2040</v>
      </c>
    </row>
    <row r="151" spans="1:22" x14ac:dyDescent="0.3">
      <c r="A151" s="277"/>
      <c r="B151" s="36" t="s">
        <v>59</v>
      </c>
      <c r="C151" s="86">
        <f ca="1">IFERROR(SR_demand_forecast!C202*Settings!$K$157,"-")</f>
        <v>6373271.8025284437</v>
      </c>
      <c r="D151" s="86">
        <f ca="1">IFERROR(SR_demand_forecast!D202*Settings!$K$157,"-")</f>
        <v>6024419.0301795183</v>
      </c>
      <c r="E151" s="86">
        <f ca="1">IFERROR(SR_demand_forecast!E202*Settings!$K$157,"-")</f>
        <v>5661746.3210798465</v>
      </c>
      <c r="F151" s="86">
        <f ca="1">IFERROR(SR_demand_forecast!F202*Settings!$K$157,"-")</f>
        <v>5284840.4188683396</v>
      </c>
      <c r="G151" s="86">
        <f ca="1">IFERROR(SR_demand_forecast!G202*Settings!$K$157,"-")</f>
        <v>4893277.0649041627</v>
      </c>
      <c r="H151" s="86">
        <f ca="1">IFERROR(SR_demand_forecast!H202*Settings!$K$157,"-")</f>
        <v>4486620.7234780937</v>
      </c>
      <c r="I151" s="86">
        <f ca="1">IFERROR(SR_demand_forecast!I202*Settings!$K$157,"-")</f>
        <v>4064424.3004332422</v>
      </c>
      <c r="J151" s="86">
        <f ca="1">IFERROR(SR_demand_forecast!J202*Settings!$K$157,"-")</f>
        <v>3626228.8550414299</v>
      </c>
      <c r="K151" s="86">
        <f ca="1">IFERROR(SR_demand_forecast!K202*Settings!$K$157,"-")</f>
        <v>3171563.3049779925</v>
      </c>
      <c r="L151" s="86">
        <f ca="1">IFERROR(SR_demand_forecast!L202*Settings!$K$157,"-")</f>
        <v>2699944.1242342237</v>
      </c>
      <c r="M151" s="86">
        <f ca="1">IFERROR(SR_demand_forecast!M202*Settings!$K$157,"-")</f>
        <v>5031530.3704171926</v>
      </c>
      <c r="N151" s="86">
        <f ca="1">IFERROR(SR_demand_forecast!N202*Settings!$K$157,"-")</f>
        <v>5031530.3704171926</v>
      </c>
      <c r="O151" s="86">
        <f ca="1">IFERROR(SR_demand_forecast!O202*Settings!$K$157,"-")</f>
        <v>5031530.3704171926</v>
      </c>
      <c r="P151" s="86">
        <f ca="1">IFERROR(SR_demand_forecast!P202*Settings!$K$157,"-")</f>
        <v>5031530.3704171926</v>
      </c>
      <c r="Q151" s="86">
        <f ca="1">IFERROR(SR_demand_forecast!Q202*Settings!$K$157,"-")</f>
        <v>5031530.3704171926</v>
      </c>
      <c r="R151" s="86">
        <f ca="1">IFERROR(SR_demand_forecast!R202*Settings!$K$157,"-")</f>
        <v>5031530.3704171926</v>
      </c>
      <c r="S151" s="86">
        <f ca="1">IFERROR(SR_demand_forecast!S202*Settings!$K$157,"-")</f>
        <v>5031530.3704171926</v>
      </c>
      <c r="T151" s="86">
        <f ca="1">IFERROR(SR_demand_forecast!T202*Settings!$K$157,"-")</f>
        <v>5031530.3704171926</v>
      </c>
      <c r="U151" s="86">
        <f ca="1">IFERROR(SR_demand_forecast!U202*Settings!$K$157,"-")</f>
        <v>5031530.3704171926</v>
      </c>
      <c r="V151" s="86">
        <f ca="1">IFERROR(SR_demand_forecast!V202*Settings!$K$157,"-")</f>
        <v>5031530.3704171926</v>
      </c>
    </row>
    <row r="152" spans="1:22" x14ac:dyDescent="0.3">
      <c r="A152" s="277"/>
      <c r="B152" s="36" t="s">
        <v>57</v>
      </c>
      <c r="C152" s="86">
        <f ca="1">IFERROR(SR_demand_forecast!C203*Settings!$K$157,"-")</f>
        <v>21526502.321186829</v>
      </c>
      <c r="D152" s="86">
        <f ca="1">IFERROR(SR_demand_forecast!D203*Settings!$K$157,"-")</f>
        <v>26263030.545542397</v>
      </c>
      <c r="E152" s="86">
        <f ca="1">IFERROR(SR_demand_forecast!E203*Settings!$K$157,"-")</f>
        <v>33211938.129165631</v>
      </c>
      <c r="F152" s="86">
        <f ca="1">IFERROR(SR_demand_forecast!F203*Settings!$K$157,"-")</f>
        <v>39519368.658567108</v>
      </c>
      <c r="G152" s="86">
        <f ca="1">IFERROR(SR_demand_forecast!G203*Settings!$K$157,"-")</f>
        <v>46710462.825585119</v>
      </c>
      <c r="H152" s="86">
        <f ca="1">IFERROR(SR_demand_forecast!H203*Settings!$K$157,"-")</f>
        <v>53794266.092983462</v>
      </c>
      <c r="I152" s="86">
        <f ca="1">IFERROR(SR_demand_forecast!I203*Settings!$K$157,"-")</f>
        <v>61263098.097174972</v>
      </c>
      <c r="J152" s="86">
        <f ca="1">IFERROR(SR_demand_forecast!J203*Settings!$K$157,"-")</f>
        <v>68983568.88095282</v>
      </c>
      <c r="K152" s="86">
        <f ca="1">IFERROR(SR_demand_forecast!K203*Settings!$K$157,"-")</f>
        <v>76733103.891224608</v>
      </c>
      <c r="L152" s="86">
        <f ca="1">IFERROR(SR_demand_forecast!L203*Settings!$K$157,"-")</f>
        <v>84765416.391478583</v>
      </c>
      <c r="M152" s="86">
        <f ca="1">IFERROR(SR_demand_forecast!M203*Settings!$K$157,"-")</f>
        <v>86441248.863122493</v>
      </c>
      <c r="N152" s="86">
        <f ca="1">IFERROR(SR_demand_forecast!N203*Settings!$K$157,"-")</f>
        <v>88150597.984199256</v>
      </c>
      <c r="O152" s="86">
        <f ca="1">IFERROR(SR_demand_forecast!O203*Settings!$K$157,"-")</f>
        <v>89894134.087697566</v>
      </c>
      <c r="P152" s="86">
        <f ca="1">IFERROR(SR_demand_forecast!P203*Settings!$K$157,"-")</f>
        <v>91672540.913265854</v>
      </c>
      <c r="Q152" s="86">
        <f ca="1">IFERROR(SR_demand_forecast!Q203*Settings!$K$157,"-")</f>
        <v>93486515.875345498</v>
      </c>
      <c r="R152" s="86">
        <f ca="1">IFERROR(SR_demand_forecast!R203*Settings!$K$157,"-")</f>
        <v>95336770.336666718</v>
      </c>
      <c r="S152" s="86">
        <f ca="1">IFERROR(SR_demand_forecast!S203*Settings!$K$157,"-")</f>
        <v>97224029.887214392</v>
      </c>
      <c r="T152" s="86">
        <f ca="1">IFERROR(SR_demand_forecast!T203*Settings!$K$157,"-")</f>
        <v>99149034.628773019</v>
      </c>
      <c r="U152" s="86">
        <f ca="1">IFERROR(SR_demand_forecast!U203*Settings!$K$157,"-")</f>
        <v>101112539.46516278</v>
      </c>
      <c r="V152" s="86">
        <f ca="1">IFERROR(SR_demand_forecast!V203*Settings!$K$157,"-")</f>
        <v>103115314.39828038</v>
      </c>
    </row>
    <row r="153" spans="1:22" x14ac:dyDescent="0.3">
      <c r="A153" s="277"/>
      <c r="B153" s="36" t="s">
        <v>56</v>
      </c>
      <c r="C153" s="86">
        <f ca="1">IFERROR(SR_demand_forecast!C204*Settings!$K$157,"-")</f>
        <v>103552.21908070297</v>
      </c>
      <c r="D153" s="86">
        <f ca="1">IFERROR(SR_demand_forecast!D204*Settings!$K$157,"-")</f>
        <v>103552.21908070297</v>
      </c>
      <c r="E153" s="86">
        <f ca="1">IFERROR(SR_demand_forecast!E204*Settings!$K$157,"-")</f>
        <v>143647.63830875116</v>
      </c>
      <c r="F153" s="86">
        <f ca="1">IFERROR(SR_demand_forecast!F204*Settings!$K$157,"-")</f>
        <v>146520.59107492617</v>
      </c>
      <c r="G153" s="86">
        <f ca="1">IFERROR(SR_demand_forecast!G204*Settings!$K$157,"-")</f>
        <v>149451.0028964247</v>
      </c>
      <c r="H153" s="86">
        <f ca="1">IFERROR(SR_demand_forecast!H204*Settings!$K$157,"-")</f>
        <v>152440.02295435322</v>
      </c>
      <c r="I153" s="86">
        <f ca="1">IFERROR(SR_demand_forecast!I204*Settings!$K$157,"-")</f>
        <v>155488.82341344026</v>
      </c>
      <c r="J153" s="86">
        <f ca="1">IFERROR(SR_demand_forecast!J204*Settings!$K$157,"-")</f>
        <v>158598.59988170906</v>
      </c>
      <c r="K153" s="86">
        <f ca="1">IFERROR(SR_demand_forecast!K204*Settings!$K$157,"-")</f>
        <v>161770.57187934325</v>
      </c>
      <c r="L153" s="86">
        <f ca="1">IFERROR(SR_demand_forecast!L204*Settings!$K$157,"-")</f>
        <v>165005.9833169301</v>
      </c>
      <c r="M153" s="86">
        <f ca="1">IFERROR(SR_demand_forecast!M204*Settings!$K$157,"-")</f>
        <v>168306.10298326871</v>
      </c>
      <c r="N153" s="86">
        <f ca="1">IFERROR(SR_demand_forecast!N204*Settings!$K$157,"-")</f>
        <v>171672.22504293406</v>
      </c>
      <c r="O153" s="86">
        <f ca="1">IFERROR(SR_demand_forecast!O204*Settings!$K$157,"-")</f>
        <v>175105.66954379278</v>
      </c>
      <c r="P153" s="86">
        <f ca="1">IFERROR(SR_demand_forecast!P204*Settings!$K$157,"-")</f>
        <v>178607.78293466862</v>
      </c>
      <c r="Q153" s="86">
        <f ca="1">IFERROR(SR_demand_forecast!Q204*Settings!$K$157,"-")</f>
        <v>182179.93859336199</v>
      </c>
      <c r="R153" s="86">
        <f ca="1">IFERROR(SR_demand_forecast!R204*Settings!$K$157,"-")</f>
        <v>185823.53736522919</v>
      </c>
      <c r="S153" s="86">
        <f ca="1">IFERROR(SR_demand_forecast!S204*Settings!$K$157,"-")</f>
        <v>189540.0081125338</v>
      </c>
      <c r="T153" s="86">
        <f ca="1">IFERROR(SR_demand_forecast!T204*Settings!$K$157,"-")</f>
        <v>193330.8082747845</v>
      </c>
      <c r="U153" s="86">
        <f ca="1">IFERROR(SR_demand_forecast!U204*Settings!$K$157,"-")</f>
        <v>197197.42444028016</v>
      </c>
      <c r="V153" s="86">
        <f ca="1">IFERROR(SR_demand_forecast!V204*Settings!$K$157,"-")</f>
        <v>201141.37292908574</v>
      </c>
    </row>
    <row r="154" spans="1:22" x14ac:dyDescent="0.3">
      <c r="A154" s="277"/>
      <c r="B154" s="36" t="s">
        <v>96</v>
      </c>
      <c r="C154" s="86">
        <f ca="1">IFERROR(SR_demand_forecast!C205*Settings!$K$157,"-")</f>
        <v>0</v>
      </c>
      <c r="D154" s="86">
        <f ca="1">IFERROR(SR_demand_forecast!D205*Settings!$K$157,"-")</f>
        <v>0</v>
      </c>
      <c r="E154" s="86">
        <f ca="1">IFERROR(SR_demand_forecast!E205*Settings!$K$157,"-")</f>
        <v>0</v>
      </c>
      <c r="F154" s="86">
        <f ca="1">IFERROR(SR_demand_forecast!F205*Settings!$K$157,"-")</f>
        <v>0</v>
      </c>
      <c r="G154" s="86">
        <f ca="1">IFERROR(SR_demand_forecast!G205*Settings!$K$157,"-")</f>
        <v>0</v>
      </c>
      <c r="H154" s="86">
        <f ca="1">IFERROR(SR_demand_forecast!H205*Settings!$K$157,"-")</f>
        <v>0</v>
      </c>
      <c r="I154" s="86">
        <f ca="1">IFERROR(SR_demand_forecast!I205*Settings!$K$157,"-")</f>
        <v>0</v>
      </c>
      <c r="J154" s="86">
        <f ca="1">IFERROR(SR_demand_forecast!J205*Settings!$K$157,"-")</f>
        <v>0</v>
      </c>
      <c r="K154" s="86">
        <f ca="1">IFERROR(SR_demand_forecast!K205*Settings!$K$157,"-")</f>
        <v>0</v>
      </c>
      <c r="L154" s="86">
        <f ca="1">IFERROR(SR_demand_forecast!L205*Settings!$K$157,"-")</f>
        <v>0</v>
      </c>
      <c r="M154" s="86">
        <f ca="1">IFERROR(SR_demand_forecast!M205*Settings!$K$157,"-")</f>
        <v>0</v>
      </c>
      <c r="N154" s="86">
        <f ca="1">IFERROR(SR_demand_forecast!N205*Settings!$K$157,"-")</f>
        <v>0</v>
      </c>
      <c r="O154" s="86">
        <f ca="1">IFERROR(SR_demand_forecast!O205*Settings!$K$157,"-")</f>
        <v>0</v>
      </c>
      <c r="P154" s="86">
        <f ca="1">IFERROR(SR_demand_forecast!P205*Settings!$K$157,"-")</f>
        <v>0</v>
      </c>
      <c r="Q154" s="86">
        <f ca="1">IFERROR(SR_demand_forecast!Q205*Settings!$K$157,"-")</f>
        <v>0</v>
      </c>
      <c r="R154" s="86">
        <f ca="1">IFERROR(SR_demand_forecast!R205*Settings!$K$157,"-")</f>
        <v>0</v>
      </c>
      <c r="S154" s="86">
        <f ca="1">IFERROR(SR_demand_forecast!S205*Settings!$K$157,"-")</f>
        <v>0</v>
      </c>
      <c r="T154" s="86">
        <f ca="1">IFERROR(SR_demand_forecast!T205*Settings!$K$157,"-")</f>
        <v>0</v>
      </c>
      <c r="U154" s="86">
        <f ca="1">IFERROR(SR_demand_forecast!U205*Settings!$K$157,"-")</f>
        <v>0</v>
      </c>
      <c r="V154" s="86">
        <f ca="1">IFERROR(SR_demand_forecast!V205*Settings!$K$157,"-")</f>
        <v>0</v>
      </c>
    </row>
    <row r="155" spans="1:22" x14ac:dyDescent="0.3">
      <c r="A155" s="277"/>
      <c r="B155" s="36" t="s">
        <v>60</v>
      </c>
      <c r="C155" s="86">
        <f ca="1">IFERROR(SR_demand_forecast!C206*Settings!$K$157,"-")</f>
        <v>6050.7657680963021</v>
      </c>
      <c r="D155" s="86">
        <f ca="1">IFERROR(SR_demand_forecast!D206*Settings!$K$157,"-")</f>
        <v>5351.5661682273967</v>
      </c>
      <c r="E155" s="86">
        <f ca="1">IFERROR(SR_demand_forecast!E206*Settings!$K$157,"-")</f>
        <v>4624.6675072867602</v>
      </c>
      <c r="F155" s="86">
        <f ca="1">IFERROR(SR_demand_forecast!F206*Settings!$K$157,"-")</f>
        <v>3869.241502671473</v>
      </c>
      <c r="G155" s="86">
        <f ca="1">IFERROR(SR_demand_forecast!G206*Settings!$K$157,"-")</f>
        <v>3638.6352555636331</v>
      </c>
      <c r="H155" s="86">
        <f ca="1">IFERROR(SR_demand_forecast!H206*Settings!$K$157,"-")</f>
        <v>2969.1263685399249</v>
      </c>
      <c r="I155" s="86">
        <f ca="1">IFERROR(SR_demand_forecast!I206*Settings!$K$157,"-")</f>
        <v>2271.381671933043</v>
      </c>
      <c r="J155" s="86">
        <f ca="1">IFERROR(SR_demand_forecast!J206*Settings!$K$157,"-")</f>
        <v>1544.5395369144692</v>
      </c>
      <c r="K155" s="86">
        <f ca="1">IFERROR(SR_demand_forecast!K206*Settings!$K$157,"-")</f>
        <v>787.71516382637981</v>
      </c>
      <c r="L155" s="86">
        <f ca="1">IFERROR(SR_demand_forecast!L206*Settings!$K$157,"-")</f>
        <v>0</v>
      </c>
      <c r="M155" s="86">
        <f ca="1">IFERROR(SR_demand_forecast!M206*Settings!$K$157,"-")</f>
        <v>0</v>
      </c>
      <c r="N155" s="86">
        <f ca="1">IFERROR(SR_demand_forecast!N206*Settings!$K$157,"-")</f>
        <v>0</v>
      </c>
      <c r="O155" s="86">
        <f ca="1">IFERROR(SR_demand_forecast!O206*Settings!$K$157,"-")</f>
        <v>0</v>
      </c>
      <c r="P155" s="86">
        <f ca="1">IFERROR(SR_demand_forecast!P206*Settings!$K$157,"-")</f>
        <v>0</v>
      </c>
      <c r="Q155" s="86">
        <f ca="1">IFERROR(SR_demand_forecast!Q206*Settings!$K$157,"-")</f>
        <v>0</v>
      </c>
      <c r="R155" s="86">
        <f ca="1">IFERROR(SR_demand_forecast!R206*Settings!$K$157,"-")</f>
        <v>0</v>
      </c>
      <c r="S155" s="86">
        <f ca="1">IFERROR(SR_demand_forecast!S206*Settings!$K$157,"-")</f>
        <v>0</v>
      </c>
      <c r="T155" s="86">
        <f ca="1">IFERROR(SR_demand_forecast!T206*Settings!$K$157,"-")</f>
        <v>0</v>
      </c>
      <c r="U155" s="86">
        <f ca="1">IFERROR(SR_demand_forecast!U206*Settings!$K$157,"-")</f>
        <v>0</v>
      </c>
      <c r="V155" s="86">
        <f ca="1">IFERROR(SR_demand_forecast!V206*Settings!$K$157,"-")</f>
        <v>0</v>
      </c>
    </row>
    <row r="156" spans="1:22" x14ac:dyDescent="0.3">
      <c r="A156" s="277"/>
      <c r="B156" s="36" t="s">
        <v>97</v>
      </c>
      <c r="C156" s="86">
        <f ca="1">IFERROR(SR_demand_forecast!C207*Settings!$K$157,"-")</f>
        <v>0</v>
      </c>
      <c r="D156" s="86">
        <f ca="1">IFERROR(SR_demand_forecast!D207*Settings!$K$157,"-")</f>
        <v>0</v>
      </c>
      <c r="E156" s="86">
        <f ca="1">IFERROR(SR_demand_forecast!E207*Settings!$K$157,"-")</f>
        <v>0</v>
      </c>
      <c r="F156" s="86">
        <f ca="1">IFERROR(SR_demand_forecast!F207*Settings!$K$157,"-")</f>
        <v>0</v>
      </c>
      <c r="G156" s="86">
        <f ca="1">IFERROR(SR_demand_forecast!G207*Settings!$K$157,"-")</f>
        <v>0</v>
      </c>
      <c r="H156" s="86">
        <f ca="1">IFERROR(SR_demand_forecast!H207*Settings!$K$157,"-")</f>
        <v>0</v>
      </c>
      <c r="I156" s="86">
        <f ca="1">IFERROR(SR_demand_forecast!I207*Settings!$K$157,"-")</f>
        <v>0</v>
      </c>
      <c r="J156" s="86">
        <f ca="1">IFERROR(SR_demand_forecast!J207*Settings!$K$157,"-")</f>
        <v>0</v>
      </c>
      <c r="K156" s="86">
        <f ca="1">IFERROR(SR_demand_forecast!K207*Settings!$K$157,"-")</f>
        <v>0</v>
      </c>
      <c r="L156" s="86">
        <f ca="1">IFERROR(SR_demand_forecast!L207*Settings!$K$157,"-")</f>
        <v>0</v>
      </c>
      <c r="M156" s="86">
        <f ca="1">IFERROR(SR_demand_forecast!M207*Settings!$K$157,"-")</f>
        <v>0</v>
      </c>
      <c r="N156" s="86">
        <f ca="1">IFERROR(SR_demand_forecast!N207*Settings!$K$157,"-")</f>
        <v>0</v>
      </c>
      <c r="O156" s="86">
        <f ca="1">IFERROR(SR_demand_forecast!O207*Settings!$K$157,"-")</f>
        <v>0</v>
      </c>
      <c r="P156" s="86">
        <f ca="1">IFERROR(SR_demand_forecast!P207*Settings!$K$157,"-")</f>
        <v>0</v>
      </c>
      <c r="Q156" s="86">
        <f ca="1">IFERROR(SR_demand_forecast!Q207*Settings!$K$157,"-")</f>
        <v>0</v>
      </c>
      <c r="R156" s="86">
        <f ca="1">IFERROR(SR_demand_forecast!R207*Settings!$K$157,"-")</f>
        <v>0</v>
      </c>
      <c r="S156" s="86">
        <f ca="1">IFERROR(SR_demand_forecast!S207*Settings!$K$157,"-")</f>
        <v>0</v>
      </c>
      <c r="T156" s="86">
        <f ca="1">IFERROR(SR_demand_forecast!T207*Settings!$K$157,"-")</f>
        <v>0</v>
      </c>
      <c r="U156" s="86">
        <f ca="1">IFERROR(SR_demand_forecast!U207*Settings!$K$157,"-")</f>
        <v>0</v>
      </c>
      <c r="V156" s="86">
        <f ca="1">IFERROR(SR_demand_forecast!V207*Settings!$K$157,"-")</f>
        <v>0</v>
      </c>
    </row>
    <row r="157" spans="1:22" x14ac:dyDescent="0.3">
      <c r="A157" s="277"/>
      <c r="B157" s="36" t="s">
        <v>58</v>
      </c>
      <c r="C157" s="86">
        <f>IFERROR(SR_demand_forecast!C208*Settings!$K$157,"-")</f>
        <v>100473.80870078117</v>
      </c>
      <c r="D157" s="86">
        <f>IFERROR(SR_demand_forecast!D208*Settings!$K$157,"-")</f>
        <v>100473.80870078117</v>
      </c>
      <c r="E157" s="86">
        <f>IFERROR(SR_demand_forecast!E208*Settings!$K$157,"-")</f>
        <v>100473.80870078117</v>
      </c>
      <c r="F157" s="86">
        <f>IFERROR(SR_demand_forecast!F208*Settings!$K$157,"-")</f>
        <v>100473.80870078117</v>
      </c>
      <c r="G157" s="86">
        <f>IFERROR(SR_demand_forecast!G208*Settings!$K$157,"-")</f>
        <v>66982.539133854109</v>
      </c>
      <c r="H157" s="86">
        <f>IFERROR(SR_demand_forecast!H208*Settings!$K$157,"-")</f>
        <v>66982.539133854109</v>
      </c>
      <c r="I157" s="86">
        <f>IFERROR(SR_demand_forecast!I208*Settings!$K$157,"-")</f>
        <v>66982.539133854109</v>
      </c>
      <c r="J157" s="86">
        <f>IFERROR(SR_demand_forecast!J208*Settings!$K$157,"-")</f>
        <v>66982.539133854109</v>
      </c>
      <c r="K157" s="86">
        <f>IFERROR(SR_demand_forecast!K208*Settings!$K$157,"-")</f>
        <v>66982.539133854109</v>
      </c>
      <c r="L157" s="86">
        <f>IFERROR(SR_demand_forecast!L208*Settings!$K$157,"-")</f>
        <v>66982.539133854109</v>
      </c>
      <c r="M157" s="86">
        <f>IFERROR(SR_demand_forecast!M208*Settings!$K$157,"-")</f>
        <v>66982.539133854109</v>
      </c>
      <c r="N157" s="86">
        <f>IFERROR(SR_demand_forecast!N208*Settings!$K$157,"-")</f>
        <v>66982.539133854109</v>
      </c>
      <c r="O157" s="86">
        <f>IFERROR(SR_demand_forecast!O208*Settings!$K$157,"-")</f>
        <v>66982.539133854109</v>
      </c>
      <c r="P157" s="86">
        <f>IFERROR(SR_demand_forecast!P208*Settings!$K$157,"-")</f>
        <v>66982.539133854109</v>
      </c>
      <c r="Q157" s="86">
        <f>IFERROR(SR_demand_forecast!Q208*Settings!$K$157,"-")</f>
        <v>66982.539133854109</v>
      </c>
      <c r="R157" s="86">
        <f>IFERROR(SR_demand_forecast!R208*Settings!$K$157,"-")</f>
        <v>66982.539133854109</v>
      </c>
      <c r="S157" s="86">
        <f>IFERROR(SR_demand_forecast!S208*Settings!$K$157,"-")</f>
        <v>66982.539133854109</v>
      </c>
      <c r="T157" s="86">
        <f>IFERROR(SR_demand_forecast!T208*Settings!$K$157,"-")</f>
        <v>66982.539133854109</v>
      </c>
      <c r="U157" s="86">
        <f>IFERROR(SR_demand_forecast!U208*Settings!$K$157,"-")</f>
        <v>66982.539133854109</v>
      </c>
      <c r="V157" s="86">
        <f>IFERROR(SR_demand_forecast!V208*Settings!$K$157,"-")</f>
        <v>66982.539133854109</v>
      </c>
    </row>
    <row r="158" spans="1:22" x14ac:dyDescent="0.3">
      <c r="A158" s="277"/>
      <c r="B158" s="36" t="s">
        <v>61</v>
      </c>
      <c r="C158" s="86">
        <f ca="1">IFERROR(SR_demand_forecast!C209*Settings!$K$157,"-")</f>
        <v>1329959.6297832173</v>
      </c>
      <c r="D158" s="86">
        <f ca="1">IFERROR(SR_demand_forecast!D209*Settings!$K$157,"-")</f>
        <v>1186126.9587103657</v>
      </c>
      <c r="E158" s="86">
        <f ca="1">IFERROR(SR_demand_forecast!E209*Settings!$K$157,"-")</f>
        <v>1036403.0590552151</v>
      </c>
      <c r="F158" s="86">
        <f ca="1">IFERROR(SR_demand_forecast!F209*Settings!$K$157,"-")</f>
        <v>880609.81474290264</v>
      </c>
      <c r="G158" s="86">
        <f ca="1">IFERROR(SR_demand_forecast!G209*Settings!$K$157,"-")</f>
        <v>718564.34154700395</v>
      </c>
      <c r="H158" s="86">
        <f ca="1">IFERROR(SR_demand_forecast!H209*Settings!$K$157,"-")</f>
        <v>601346.7440882012</v>
      </c>
      <c r="I158" s="86">
        <f ca="1">IFERROR(SR_demand_forecast!I209*Settings!$K$157,"-")</f>
        <v>437105.39791229815</v>
      </c>
      <c r="J158" s="86">
        <f ca="1">IFERROR(SR_demand_forecast!J209*Settings!$K$157,"-")</f>
        <v>266250.89024798811</v>
      </c>
      <c r="K158" s="86">
        <f ca="1">IFERROR(SR_demand_forecast!K209*Settings!$K$157,"-")</f>
        <v>88584.391174204851</v>
      </c>
      <c r="L158" s="86">
        <f ca="1">IFERROR(SR_demand_forecast!L209*Settings!$K$157,"-")</f>
        <v>-96098.23716236472</v>
      </c>
      <c r="M158" s="86">
        <f ca="1">IFERROR(SR_demand_forecast!M209*Settings!$K$157,"-")</f>
        <v>-107871.75471882106</v>
      </c>
      <c r="N158" s="86">
        <f ca="1">IFERROR(SR_demand_forecast!N209*Settings!$K$157,"-")</f>
        <v>-119880.74262640638</v>
      </c>
      <c r="O158" s="86">
        <f ca="1">IFERROR(SR_demand_forecast!O209*Settings!$K$157,"-")</f>
        <v>-132129.91029214361</v>
      </c>
      <c r="P158" s="86">
        <f ca="1">IFERROR(SR_demand_forecast!P209*Settings!$K$157,"-")</f>
        <v>-144624.06131119555</v>
      </c>
      <c r="Q158" s="86">
        <f ca="1">IFERROR(SR_demand_forecast!Q209*Settings!$K$157,"-")</f>
        <v>-157368.09535062846</v>
      </c>
      <c r="R158" s="86">
        <f ca="1">IFERROR(SR_demand_forecast!R209*Settings!$K$157,"-")</f>
        <v>-170367.01007084988</v>
      </c>
      <c r="S158" s="86">
        <f ca="1">IFERROR(SR_demand_forecast!S209*Settings!$K$157,"-")</f>
        <v>-183625.90308547602</v>
      </c>
      <c r="T158" s="86">
        <f ca="1">IFERROR(SR_demand_forecast!T209*Settings!$K$157,"-")</f>
        <v>-197149.97396039456</v>
      </c>
      <c r="U158" s="86">
        <f ca="1">IFERROR(SR_demand_forecast!U209*Settings!$K$157,"-")</f>
        <v>-210944.52625281145</v>
      </c>
      <c r="V158" s="86">
        <f ca="1">IFERROR(SR_demand_forecast!V209*Settings!$K$157,"-")</f>
        <v>-225014.96959107672</v>
      </c>
    </row>
    <row r="159" spans="1:22" x14ac:dyDescent="0.3">
      <c r="A159" s="277"/>
      <c r="B159" s="36" t="s">
        <v>100</v>
      </c>
      <c r="C159" s="150">
        <f t="shared" ref="C159:V159" ca="1" si="8">SUM(C151:C158)</f>
        <v>29439810.54704807</v>
      </c>
      <c r="D159" s="150">
        <f t="shared" ca="1" si="8"/>
        <v>33682954.12838199</v>
      </c>
      <c r="E159" s="150">
        <f t="shared" ca="1" si="8"/>
        <v>40158833.623817503</v>
      </c>
      <c r="F159" s="150">
        <f t="shared" ca="1" si="8"/>
        <v>45935682.533456728</v>
      </c>
      <c r="G159" s="150">
        <f t="shared" ca="1" si="8"/>
        <v>52542376.409322128</v>
      </c>
      <c r="H159" s="150">
        <f t="shared" ca="1" si="8"/>
        <v>59104625.249006502</v>
      </c>
      <c r="I159" s="150">
        <f t="shared" ca="1" si="8"/>
        <v>65989370.539739743</v>
      </c>
      <c r="J159" s="150">
        <f t="shared" ca="1" si="8"/>
        <v>73103174.304794699</v>
      </c>
      <c r="K159" s="150">
        <f t="shared" ca="1" si="8"/>
        <v>80222792.413553834</v>
      </c>
      <c r="L159" s="150">
        <f t="shared" ca="1" si="8"/>
        <v>87601250.801001221</v>
      </c>
      <c r="M159" s="150">
        <f t="shared" ca="1" si="8"/>
        <v>91600196.120937973</v>
      </c>
      <c r="N159" s="150">
        <f t="shared" ca="1" si="8"/>
        <v>93300902.376166821</v>
      </c>
      <c r="O159" s="150">
        <f t="shared" ca="1" si="8"/>
        <v>95035622.756500244</v>
      </c>
      <c r="P159" s="150">
        <f t="shared" ca="1" si="8"/>
        <v>96805037.544440359</v>
      </c>
      <c r="Q159" s="150">
        <f t="shared" ca="1" si="8"/>
        <v>98609840.628139272</v>
      </c>
      <c r="R159" s="150">
        <f t="shared" ca="1" si="8"/>
        <v>100450739.77351214</v>
      </c>
      <c r="S159" s="150">
        <f t="shared" ca="1" si="8"/>
        <v>102328456.9017925</v>
      </c>
      <c r="T159" s="150">
        <f t="shared" ca="1" si="8"/>
        <v>104243728.37263845</v>
      </c>
      <c r="U159" s="150">
        <f t="shared" ca="1" si="8"/>
        <v>106197305.2729013</v>
      </c>
      <c r="V159" s="150">
        <f t="shared" ca="1" si="8"/>
        <v>108189953.71116942</v>
      </c>
    </row>
    <row r="160" spans="1:22" x14ac:dyDescent="0.3">
      <c r="A160" s="277"/>
    </row>
    <row r="161" spans="1:22" x14ac:dyDescent="0.3">
      <c r="A161" s="277"/>
    </row>
    <row r="162" spans="1:22" x14ac:dyDescent="0.3">
      <c r="A162" s="277"/>
    </row>
    <row r="163" spans="1:22" x14ac:dyDescent="0.3">
      <c r="A163" s="277"/>
    </row>
    <row r="164" spans="1:22" x14ac:dyDescent="0.3">
      <c r="A164" s="277"/>
    </row>
    <row r="165" spans="1:22" x14ac:dyDescent="0.3">
      <c r="A165" s="277"/>
    </row>
    <row r="166" spans="1:22" x14ac:dyDescent="0.3">
      <c r="A166" s="277"/>
    </row>
    <row r="167" spans="1:22" x14ac:dyDescent="0.3">
      <c r="A167" s="277"/>
    </row>
    <row r="168" spans="1:22" x14ac:dyDescent="0.3">
      <c r="A168" s="277"/>
    </row>
    <row r="169" spans="1:22" x14ac:dyDescent="0.3">
      <c r="A169" s="276">
        <v>0.8</v>
      </c>
      <c r="B169" s="38" t="s">
        <v>220</v>
      </c>
      <c r="L169" s="23"/>
      <c r="M169" s="23"/>
    </row>
    <row r="170" spans="1:22" x14ac:dyDescent="0.3">
      <c r="A170" s="277"/>
      <c r="B170" s="83" t="s">
        <v>98</v>
      </c>
      <c r="C170" s="83">
        <v>2021</v>
      </c>
      <c r="D170" s="84">
        <v>2022</v>
      </c>
      <c r="E170" s="83">
        <v>2023</v>
      </c>
      <c r="F170" s="84">
        <v>2024</v>
      </c>
      <c r="G170" s="83">
        <v>2025</v>
      </c>
      <c r="H170" s="84">
        <v>2026</v>
      </c>
      <c r="I170" s="83">
        <v>2027</v>
      </c>
      <c r="J170" s="84">
        <v>2028</v>
      </c>
      <c r="K170" s="83">
        <v>2029</v>
      </c>
      <c r="L170" s="84">
        <v>2030</v>
      </c>
      <c r="M170" s="83">
        <v>2031</v>
      </c>
      <c r="N170" s="84">
        <v>2032</v>
      </c>
      <c r="O170" s="83">
        <v>2033</v>
      </c>
      <c r="P170" s="84">
        <v>2034</v>
      </c>
      <c r="Q170" s="83">
        <v>2035</v>
      </c>
      <c r="R170" s="84">
        <v>2036</v>
      </c>
      <c r="S170" s="83">
        <v>2037</v>
      </c>
      <c r="T170" s="84">
        <v>2038</v>
      </c>
      <c r="U170" s="83">
        <v>2039</v>
      </c>
      <c r="V170" s="84">
        <v>2040</v>
      </c>
    </row>
    <row r="171" spans="1:22" x14ac:dyDescent="0.3">
      <c r="A171" s="277"/>
      <c r="B171" s="36" t="s">
        <v>59</v>
      </c>
      <c r="C171" s="86">
        <f ca="1">IFERROR(SR_demand_forecast!C56*Settings!$K$159,"-")</f>
        <v>6792566.0000632089</v>
      </c>
      <c r="D171" s="86">
        <f ca="1">IFERROR(SR_demand_forecast!D56*Settings!$K$159,"-")</f>
        <v>6007647.2622781266</v>
      </c>
      <c r="E171" s="86">
        <f ca="1">IFERROR(SR_demand_forecast!E56*Settings!$K$159,"-")</f>
        <v>5191633.6668038657</v>
      </c>
      <c r="F171" s="86">
        <f ca="1">IFERROR(SR_demand_forecast!F56*Settings!$K$159,"-")</f>
        <v>4343595.3868279755</v>
      </c>
      <c r="G171" s="86">
        <f ca="1">IFERROR(SR_demand_forecast!G56*Settings!$K$159,"-")</f>
        <v>3462577.8404085767</v>
      </c>
      <c r="H171" s="86">
        <f ca="1">IFERROR(SR_demand_forecast!H56*Settings!$K$159,"-")</f>
        <v>2547601.0721999216</v>
      </c>
      <c r="I171" s="86">
        <f ca="1">IFERROR(SR_demand_forecast!I56*Settings!$K$159,"-")</f>
        <v>1597659.1203490072</v>
      </c>
      <c r="J171" s="86">
        <f ca="1">IFERROR(SR_demand_forecast!J56*Settings!$K$159,"-")</f>
        <v>611719.3682174281</v>
      </c>
      <c r="K171" s="86">
        <f ca="1">IFERROR(SR_demand_forecast!K56*Settings!$K$159,"-")</f>
        <v>-411278.1194253054</v>
      </c>
      <c r="L171" s="86">
        <f ca="1">IFERROR(SR_demand_forecast!L56*Settings!$K$159,"-")</f>
        <v>-1472421.2760987855</v>
      </c>
      <c r="M171" s="86">
        <f ca="1">IFERROR(SR_demand_forecast!M56*Settings!$K$159,"-")</f>
        <v>1060416.0825398092</v>
      </c>
      <c r="N171" s="86">
        <f ca="1">IFERROR(SR_demand_forecast!N56*Settings!$K$159,"-")</f>
        <v>968414.97085621918</v>
      </c>
      <c r="O171" s="86">
        <f ca="1">IFERROR(SR_demand_forecast!O56*Settings!$K$159,"-")</f>
        <v>874573.83693895664</v>
      </c>
      <c r="P171" s="86">
        <f ca="1">IFERROR(SR_demand_forecast!P56*Settings!$K$159,"-")</f>
        <v>778855.88034334884</v>
      </c>
      <c r="Q171" s="86">
        <f ca="1">IFERROR(SR_demand_forecast!Q56*Settings!$K$159,"-")</f>
        <v>681223.5646158288</v>
      </c>
      <c r="R171" s="86">
        <f ca="1">IFERROR(SR_demand_forecast!R56*Settings!$K$159,"-")</f>
        <v>581638.60257375939</v>
      </c>
      <c r="S171" s="86">
        <f ca="1">IFERROR(SR_demand_forecast!S56*Settings!$K$159,"-")</f>
        <v>480061.94129084749</v>
      </c>
      <c r="T171" s="86">
        <f ca="1">IFERROR(SR_demand_forecast!T56*Settings!$K$159,"-")</f>
        <v>376453.74678227684</v>
      </c>
      <c r="U171" s="86">
        <f ca="1">IFERROR(SR_demand_forecast!U56*Settings!$K$159,"-")</f>
        <v>270773.38838353608</v>
      </c>
      <c r="V171" s="86">
        <f ca="1">IFERROR(SR_demand_forecast!V56*Settings!$K$159,"-")</f>
        <v>162979.4228168203</v>
      </c>
    </row>
    <row r="172" spans="1:22" x14ac:dyDescent="0.3">
      <c r="A172" s="277"/>
      <c r="B172" s="36" t="s">
        <v>57</v>
      </c>
      <c r="C172" s="86">
        <f ca="1">IFERROR(SR_demand_forecast!C57*Settings!$K$159,"-")</f>
        <v>20821212.688958522</v>
      </c>
      <c r="D172" s="86">
        <f ca="1">IFERROR(SR_demand_forecast!D57*Settings!$K$159,"-")</f>
        <v>22617860.42208682</v>
      </c>
      <c r="E172" s="86">
        <f ca="1">IFERROR(SR_demand_forecast!E57*Settings!$K$159,"-")</f>
        <v>26763515.51458931</v>
      </c>
      <c r="F172" s="86">
        <f ca="1">IFERROR(SR_demand_forecast!F57*Settings!$K$159,"-")</f>
        <v>30043405.503106054</v>
      </c>
      <c r="G172" s="86">
        <f ca="1">IFERROR(SR_demand_forecast!G57*Settings!$K$159,"-")</f>
        <v>34169018.275611274</v>
      </c>
      <c r="H172" s="86">
        <f ca="1">IFERROR(SR_demand_forecast!H57*Settings!$K$159,"-")</f>
        <v>38021120.413123898</v>
      </c>
      <c r="I172" s="86">
        <f ca="1">IFERROR(SR_demand_forecast!I57*Settings!$K$159,"-")</f>
        <v>42149044.918957651</v>
      </c>
      <c r="J172" s="86">
        <f ca="1">IFERROR(SR_demand_forecast!J57*Settings!$K$159,"-")</f>
        <v>46398081.563447401</v>
      </c>
      <c r="K172" s="86">
        <f ca="1">IFERROR(SR_demand_forecast!K57*Settings!$K$159,"-")</f>
        <v>50513064.519428544</v>
      </c>
      <c r="L172" s="86">
        <f ca="1">IFERROR(SR_demand_forecast!L57*Settings!$K$159,"-")</f>
        <v>54774525.767787717</v>
      </c>
      <c r="M172" s="86">
        <f ca="1">IFERROR(SR_demand_forecast!M57*Settings!$K$159,"-")</f>
        <v>55848105.944934599</v>
      </c>
      <c r="N172" s="86">
        <f ca="1">IFERROR(SR_demand_forecast!N57*Settings!$K$159,"-")</f>
        <v>56943157.72562439</v>
      </c>
      <c r="O172" s="86">
        <f ca="1">IFERROR(SR_demand_forecast!O57*Settings!$K$159,"-")</f>
        <v>58060110.541928016</v>
      </c>
      <c r="P172" s="86">
        <f ca="1">IFERROR(SR_demand_forecast!P57*Settings!$K$159,"-")</f>
        <v>59199402.414557688</v>
      </c>
      <c r="Q172" s="86">
        <f ca="1">IFERROR(SR_demand_forecast!Q57*Settings!$K$159,"-")</f>
        <v>60361480.124639966</v>
      </c>
      <c r="R172" s="86">
        <f ca="1">IFERROR(SR_demand_forecast!R57*Settings!$K$159,"-")</f>
        <v>61546799.388923869</v>
      </c>
      <c r="S172" s="86">
        <f ca="1">IFERROR(SR_demand_forecast!S57*Settings!$K$159,"-")</f>
        <v>62755825.038493469</v>
      </c>
      <c r="T172" s="86">
        <f ca="1">IFERROR(SR_demand_forecast!T57*Settings!$K$159,"-")</f>
        <v>63989031.201054461</v>
      </c>
      <c r="U172" s="86">
        <f ca="1">IFERROR(SR_demand_forecast!U57*Settings!$K$159,"-")</f>
        <v>65246901.486866668</v>
      </c>
      <c r="V172" s="86">
        <f ca="1">IFERROR(SR_demand_forecast!V57*Settings!$K$159,"-")</f>
        <v>66529929.178395115</v>
      </c>
    </row>
    <row r="173" spans="1:22" x14ac:dyDescent="0.3">
      <c r="A173" s="277"/>
      <c r="B173" s="36" t="s">
        <v>56</v>
      </c>
      <c r="C173" s="86">
        <f ca="1">IFERROR(SR_demand_forecast!C58*Settings!$K$159,"-")</f>
        <v>100963.41360368537</v>
      </c>
      <c r="D173" s="86">
        <f ca="1">IFERROR(SR_demand_forecast!D58*Settings!$K$159,"-")</f>
        <v>84809.267427095721</v>
      </c>
      <c r="E173" s="86">
        <f ca="1">IFERROR(SR_demand_forecast!E58*Settings!$K$159,"-")</f>
        <v>113122.51516814152</v>
      </c>
      <c r="F173" s="86">
        <f ca="1">IFERROR(SR_demand_forecast!F58*Settings!$K$159,"-")</f>
        <v>98901.398975575139</v>
      </c>
      <c r="G173" s="86">
        <f ca="1">IFERROR(SR_demand_forecast!G58*Settings!$K$159,"-")</f>
        <v>84066.18912923889</v>
      </c>
      <c r="H173" s="86">
        <f ca="1">IFERROR(SR_demand_forecast!H58*Settings!$K$159,"-")</f>
        <v>68598.010329458935</v>
      </c>
      <c r="I173" s="86">
        <f ca="1">IFERROR(SR_demand_forecast!I58*Settings!$K$159,"-")</f>
        <v>52477.477902036087</v>
      </c>
      <c r="J173" s="86">
        <f ca="1">IFERROR(SR_demand_forecast!J58*Settings!$K$159,"-")</f>
        <v>35684.684973384537</v>
      </c>
      <c r="K173" s="86">
        <f ca="1">IFERROR(SR_demand_forecast!K58*Settings!$K$159,"-")</f>
        <v>18199.189336426127</v>
      </c>
      <c r="L173" s="86">
        <f ca="1">IFERROR(SR_demand_forecast!L58*Settings!$K$159,"-")</f>
        <v>0</v>
      </c>
      <c r="M173" s="86">
        <f ca="1">IFERROR(SR_demand_forecast!M58*Settings!$K$159,"-")</f>
        <v>0</v>
      </c>
      <c r="N173" s="86">
        <f ca="1">IFERROR(SR_demand_forecast!N58*Settings!$K$159,"-")</f>
        <v>0</v>
      </c>
      <c r="O173" s="86">
        <f ca="1">IFERROR(SR_demand_forecast!O58*Settings!$K$159,"-")</f>
        <v>0</v>
      </c>
      <c r="P173" s="86">
        <f ca="1">IFERROR(SR_demand_forecast!P58*Settings!$K$159,"-")</f>
        <v>0</v>
      </c>
      <c r="Q173" s="86">
        <f ca="1">IFERROR(SR_demand_forecast!Q58*Settings!$K$159,"-")</f>
        <v>0</v>
      </c>
      <c r="R173" s="86">
        <f ca="1">IFERROR(SR_demand_forecast!R58*Settings!$K$159,"-")</f>
        <v>0</v>
      </c>
      <c r="S173" s="86">
        <f ca="1">IFERROR(SR_demand_forecast!S58*Settings!$K$159,"-")</f>
        <v>0</v>
      </c>
      <c r="T173" s="86">
        <f ca="1">IFERROR(SR_demand_forecast!T58*Settings!$K$159,"-")</f>
        <v>0</v>
      </c>
      <c r="U173" s="86">
        <f ca="1">IFERROR(SR_demand_forecast!U58*Settings!$K$159,"-")</f>
        <v>0</v>
      </c>
      <c r="V173" s="86">
        <f ca="1">IFERROR(SR_demand_forecast!V58*Settings!$K$159,"-")</f>
        <v>0</v>
      </c>
    </row>
    <row r="174" spans="1:22" x14ac:dyDescent="0.3">
      <c r="A174" s="277"/>
      <c r="B174" s="36" t="s">
        <v>96</v>
      </c>
      <c r="C174" s="86">
        <f ca="1">IFERROR(SR_demand_forecast!C59*Settings!$K$159,"-")</f>
        <v>0</v>
      </c>
      <c r="D174" s="86">
        <f ca="1">IFERROR(SR_demand_forecast!D59*Settings!$K$159,"-")</f>
        <v>0</v>
      </c>
      <c r="E174" s="86">
        <f ca="1">IFERROR(SR_demand_forecast!E59*Settings!$K$159,"-")</f>
        <v>0</v>
      </c>
      <c r="F174" s="86">
        <f ca="1">IFERROR(SR_demand_forecast!F59*Settings!$K$159,"-")</f>
        <v>0</v>
      </c>
      <c r="G174" s="86">
        <f ca="1">IFERROR(SR_demand_forecast!G59*Settings!$K$159,"-")</f>
        <v>0</v>
      </c>
      <c r="H174" s="86">
        <f ca="1">IFERROR(SR_demand_forecast!H59*Settings!$K$159,"-")</f>
        <v>0</v>
      </c>
      <c r="I174" s="86">
        <f ca="1">IFERROR(SR_demand_forecast!I59*Settings!$K$159,"-")</f>
        <v>0</v>
      </c>
      <c r="J174" s="86">
        <f ca="1">IFERROR(SR_demand_forecast!J59*Settings!$K$159,"-")</f>
        <v>0</v>
      </c>
      <c r="K174" s="86">
        <f ca="1">IFERROR(SR_demand_forecast!K59*Settings!$K$159,"-")</f>
        <v>0</v>
      </c>
      <c r="L174" s="86">
        <f ca="1">IFERROR(SR_demand_forecast!L59*Settings!$K$159,"-")</f>
        <v>0</v>
      </c>
      <c r="M174" s="86">
        <f ca="1">IFERROR(SR_demand_forecast!M59*Settings!$K$159,"-")</f>
        <v>0</v>
      </c>
      <c r="N174" s="86">
        <f ca="1">IFERROR(SR_demand_forecast!N59*Settings!$K$159,"-")</f>
        <v>0</v>
      </c>
      <c r="O174" s="86">
        <f ca="1">IFERROR(SR_demand_forecast!O59*Settings!$K$159,"-")</f>
        <v>0</v>
      </c>
      <c r="P174" s="86">
        <f ca="1">IFERROR(SR_demand_forecast!P59*Settings!$K$159,"-")</f>
        <v>0</v>
      </c>
      <c r="Q174" s="86">
        <f ca="1">IFERROR(SR_demand_forecast!Q59*Settings!$K$159,"-")</f>
        <v>0</v>
      </c>
      <c r="R174" s="86">
        <f ca="1">IFERROR(SR_demand_forecast!R59*Settings!$K$159,"-")</f>
        <v>0</v>
      </c>
      <c r="S174" s="86">
        <f ca="1">IFERROR(SR_demand_forecast!S59*Settings!$K$159,"-")</f>
        <v>0</v>
      </c>
      <c r="T174" s="86">
        <f ca="1">IFERROR(SR_demand_forecast!T59*Settings!$K$159,"-")</f>
        <v>0</v>
      </c>
      <c r="U174" s="86">
        <f ca="1">IFERROR(SR_demand_forecast!U59*Settings!$K$159,"-")</f>
        <v>0</v>
      </c>
      <c r="V174" s="86">
        <f ca="1">IFERROR(SR_demand_forecast!V59*Settings!$K$159,"-")</f>
        <v>0</v>
      </c>
    </row>
    <row r="175" spans="1:22" x14ac:dyDescent="0.3">
      <c r="A175" s="277"/>
      <c r="B175" s="36" t="s">
        <v>60</v>
      </c>
      <c r="C175" s="86">
        <f ca="1">IFERROR(SR_demand_forecast!C60*Settings!$K$159,"-")</f>
        <v>6807.1114891083389</v>
      </c>
      <c r="D175" s="86">
        <f ca="1">IFERROR(SR_demand_forecast!D60*Settings!$K$159,"-")</f>
        <v>6020.5119392558199</v>
      </c>
      <c r="E175" s="86">
        <f ca="1">IFERROR(SR_demand_forecast!E60*Settings!$K$159,"-")</f>
        <v>5202.7509456976049</v>
      </c>
      <c r="F175" s="86">
        <f ca="1">IFERROR(SR_demand_forecast!F60*Settings!$K$159,"-")</f>
        <v>4352.8966905054067</v>
      </c>
      <c r="G175" s="86">
        <f ca="1">IFERROR(SR_demand_forecast!G60*Settings!$K$159,"-")</f>
        <v>4093.4646625090868</v>
      </c>
      <c r="H175" s="86">
        <f ca="1">IFERROR(SR_demand_forecast!H60*Settings!$K$159,"-")</f>
        <v>3340.267164607415</v>
      </c>
      <c r="I175" s="86">
        <f ca="1">IFERROR(SR_demand_forecast!I60*Settings!$K$159,"-")</f>
        <v>2555.3043809246733</v>
      </c>
      <c r="J175" s="86">
        <f ca="1">IFERROR(SR_demand_forecast!J60*Settings!$K$159,"-")</f>
        <v>1737.6069790287777</v>
      </c>
      <c r="K175" s="86">
        <f ca="1">IFERROR(SR_demand_forecast!K60*Settings!$K$159,"-")</f>
        <v>886.17955930467713</v>
      </c>
      <c r="L175" s="86">
        <f ca="1">IFERROR(SR_demand_forecast!L60*Settings!$K$159,"-")</f>
        <v>0</v>
      </c>
      <c r="M175" s="86">
        <f ca="1">IFERROR(SR_demand_forecast!M60*Settings!$K$159,"-")</f>
        <v>0</v>
      </c>
      <c r="N175" s="86">
        <f ca="1">IFERROR(SR_demand_forecast!N60*Settings!$K$159,"-")</f>
        <v>0</v>
      </c>
      <c r="O175" s="86">
        <f ca="1">IFERROR(SR_demand_forecast!O60*Settings!$K$159,"-")</f>
        <v>0</v>
      </c>
      <c r="P175" s="86">
        <f ca="1">IFERROR(SR_demand_forecast!P60*Settings!$K$159,"-")</f>
        <v>0</v>
      </c>
      <c r="Q175" s="86">
        <f ca="1">IFERROR(SR_demand_forecast!Q60*Settings!$K$159,"-")</f>
        <v>0</v>
      </c>
      <c r="R175" s="86">
        <f ca="1">IFERROR(SR_demand_forecast!R60*Settings!$K$159,"-")</f>
        <v>0</v>
      </c>
      <c r="S175" s="86">
        <f ca="1">IFERROR(SR_demand_forecast!S60*Settings!$K$159,"-")</f>
        <v>0</v>
      </c>
      <c r="T175" s="86">
        <f ca="1">IFERROR(SR_demand_forecast!T60*Settings!$K$159,"-")</f>
        <v>0</v>
      </c>
      <c r="U175" s="86">
        <f ca="1">IFERROR(SR_demand_forecast!U60*Settings!$K$159,"-")</f>
        <v>0</v>
      </c>
      <c r="V175" s="86">
        <f ca="1">IFERROR(SR_demand_forecast!V60*Settings!$K$159,"-")</f>
        <v>0</v>
      </c>
    </row>
    <row r="176" spans="1:22" x14ac:dyDescent="0.3">
      <c r="A176" s="277"/>
      <c r="B176" s="36" t="s">
        <v>97</v>
      </c>
      <c r="C176" s="86">
        <f ca="1">IFERROR(SR_demand_forecast!C61*Settings!$K$159,"-")</f>
        <v>0</v>
      </c>
      <c r="D176" s="86">
        <f ca="1">IFERROR(SR_demand_forecast!D61*Settings!$K$159,"-")</f>
        <v>0</v>
      </c>
      <c r="E176" s="86">
        <f ca="1">IFERROR(SR_demand_forecast!E61*Settings!$K$159,"-")</f>
        <v>0</v>
      </c>
      <c r="F176" s="86">
        <f ca="1">IFERROR(SR_demand_forecast!F61*Settings!$K$159,"-")</f>
        <v>0</v>
      </c>
      <c r="G176" s="86">
        <f ca="1">IFERROR(SR_demand_forecast!G61*Settings!$K$159,"-")</f>
        <v>0</v>
      </c>
      <c r="H176" s="86">
        <f ca="1">IFERROR(SR_demand_forecast!H61*Settings!$K$159,"-")</f>
        <v>0</v>
      </c>
      <c r="I176" s="86">
        <f ca="1">IFERROR(SR_demand_forecast!I61*Settings!$K$159,"-")</f>
        <v>0</v>
      </c>
      <c r="J176" s="86">
        <f ca="1">IFERROR(SR_demand_forecast!J61*Settings!$K$159,"-")</f>
        <v>0</v>
      </c>
      <c r="K176" s="86">
        <f ca="1">IFERROR(SR_demand_forecast!K61*Settings!$K$159,"-")</f>
        <v>0</v>
      </c>
      <c r="L176" s="86">
        <f ca="1">IFERROR(SR_demand_forecast!L61*Settings!$K$159,"-")</f>
        <v>0</v>
      </c>
      <c r="M176" s="86">
        <f ca="1">IFERROR(SR_demand_forecast!M61*Settings!$K$159,"-")</f>
        <v>0</v>
      </c>
      <c r="N176" s="86">
        <f ca="1">IFERROR(SR_demand_forecast!N61*Settings!$K$159,"-")</f>
        <v>0</v>
      </c>
      <c r="O176" s="86">
        <f ca="1">IFERROR(SR_demand_forecast!O61*Settings!$K$159,"-")</f>
        <v>0</v>
      </c>
      <c r="P176" s="86">
        <f ca="1">IFERROR(SR_demand_forecast!P61*Settings!$K$159,"-")</f>
        <v>0</v>
      </c>
      <c r="Q176" s="86">
        <f ca="1">IFERROR(SR_demand_forecast!Q61*Settings!$K$159,"-")</f>
        <v>0</v>
      </c>
      <c r="R176" s="86">
        <f ca="1">IFERROR(SR_demand_forecast!R61*Settings!$K$159,"-")</f>
        <v>0</v>
      </c>
      <c r="S176" s="86">
        <f ca="1">IFERROR(SR_demand_forecast!S61*Settings!$K$159,"-")</f>
        <v>0</v>
      </c>
      <c r="T176" s="86">
        <f ca="1">IFERROR(SR_demand_forecast!T61*Settings!$K$159,"-")</f>
        <v>0</v>
      </c>
      <c r="U176" s="86">
        <f ca="1">IFERROR(SR_demand_forecast!U61*Settings!$K$159,"-")</f>
        <v>0</v>
      </c>
      <c r="V176" s="86">
        <f ca="1">IFERROR(SR_demand_forecast!V61*Settings!$K$159,"-")</f>
        <v>0</v>
      </c>
    </row>
    <row r="177" spans="1:22" x14ac:dyDescent="0.3">
      <c r="A177" s="277"/>
      <c r="B177" s="36" t="s">
        <v>58</v>
      </c>
      <c r="C177" s="86">
        <f>IFERROR(SR_demand_forecast!C62*Settings!$K$159,"-")</f>
        <v>113033.03478837879</v>
      </c>
      <c r="D177" s="86">
        <f>IFERROR(SR_demand_forecast!D62*Settings!$K$159,"-")</f>
        <v>113033.03478837879</v>
      </c>
      <c r="E177" s="86">
        <f>IFERROR(SR_demand_forecast!E62*Settings!$K$159,"-")</f>
        <v>113033.03478837879</v>
      </c>
      <c r="F177" s="86">
        <f>IFERROR(SR_demand_forecast!F62*Settings!$K$159,"-")</f>
        <v>113033.03478837879</v>
      </c>
      <c r="G177" s="86">
        <f>IFERROR(SR_demand_forecast!G62*Settings!$K$159,"-")</f>
        <v>75355.356525585856</v>
      </c>
      <c r="H177" s="86">
        <f>IFERROR(SR_demand_forecast!H62*Settings!$K$159,"-")</f>
        <v>75355.356525585856</v>
      </c>
      <c r="I177" s="86">
        <f>IFERROR(SR_demand_forecast!I62*Settings!$K$159,"-")</f>
        <v>75355.356525585856</v>
      </c>
      <c r="J177" s="86">
        <f>IFERROR(SR_demand_forecast!J62*Settings!$K$159,"-")</f>
        <v>75355.356525585856</v>
      </c>
      <c r="K177" s="86">
        <f>IFERROR(SR_demand_forecast!K62*Settings!$K$159,"-")</f>
        <v>75355.356525585856</v>
      </c>
      <c r="L177" s="86">
        <f>IFERROR(SR_demand_forecast!L62*Settings!$K$159,"-")</f>
        <v>75355.356525585856</v>
      </c>
      <c r="M177" s="86">
        <f>IFERROR(SR_demand_forecast!M62*Settings!$K$159,"-")</f>
        <v>75355.356525585856</v>
      </c>
      <c r="N177" s="86">
        <f>IFERROR(SR_demand_forecast!N62*Settings!$K$159,"-")</f>
        <v>75355.356525585856</v>
      </c>
      <c r="O177" s="86">
        <f>IFERROR(SR_demand_forecast!O62*Settings!$K$159,"-")</f>
        <v>75355.356525585856</v>
      </c>
      <c r="P177" s="86">
        <f>IFERROR(SR_demand_forecast!P62*Settings!$K$159,"-")</f>
        <v>75355.356525585856</v>
      </c>
      <c r="Q177" s="86">
        <f>IFERROR(SR_demand_forecast!Q62*Settings!$K$159,"-")</f>
        <v>75355.356525585856</v>
      </c>
      <c r="R177" s="86">
        <f>IFERROR(SR_demand_forecast!R62*Settings!$K$159,"-")</f>
        <v>75355.356525585856</v>
      </c>
      <c r="S177" s="86">
        <f>IFERROR(SR_demand_forecast!S62*Settings!$K$159,"-")</f>
        <v>75355.356525585856</v>
      </c>
      <c r="T177" s="86">
        <f>IFERROR(SR_demand_forecast!T62*Settings!$K$159,"-")</f>
        <v>75355.356525585856</v>
      </c>
      <c r="U177" s="86">
        <f>IFERROR(SR_demand_forecast!U62*Settings!$K$159,"-")</f>
        <v>75355.356525585856</v>
      </c>
      <c r="V177" s="86">
        <f>IFERROR(SR_demand_forecast!V62*Settings!$K$159,"-")</f>
        <v>75355.356525585856</v>
      </c>
    </row>
    <row r="178" spans="1:22" x14ac:dyDescent="0.3">
      <c r="A178" s="277"/>
      <c r="B178" s="36" t="s">
        <v>61</v>
      </c>
      <c r="C178" s="86">
        <f ca="1">IFERROR(SR_demand_forecast!C63*Settings!$K$159,"-")</f>
        <v>1496204.5835061192</v>
      </c>
      <c r="D178" s="86">
        <f ca="1">IFERROR(SR_demand_forecast!D63*Settings!$K$159,"-")</f>
        <v>1334392.8285491613</v>
      </c>
      <c r="E178" s="86">
        <f ca="1">IFERROR(SR_demand_forecast!E63*Settings!$K$159,"-")</f>
        <v>1165953.4414371168</v>
      </c>
      <c r="F178" s="86">
        <f ca="1">IFERROR(SR_demand_forecast!F63*Settings!$K$159,"-")</f>
        <v>990686.04158576531</v>
      </c>
      <c r="G178" s="86">
        <f ca="1">IFERROR(SR_demand_forecast!G63*Settings!$K$159,"-")</f>
        <v>808384.88424037932</v>
      </c>
      <c r="H178" s="86">
        <f ca="1">IFERROR(SR_demand_forecast!H63*Settings!$K$159,"-")</f>
        <v>676515.08709922619</v>
      </c>
      <c r="I178" s="86">
        <f ca="1">IFERROR(SR_demand_forecast!I63*Settings!$K$159,"-")</f>
        <v>491743.57265133533</v>
      </c>
      <c r="J178" s="86">
        <f ca="1">IFERROR(SR_demand_forecast!J63*Settings!$K$159,"-")</f>
        <v>299532.25152898656</v>
      </c>
      <c r="K178" s="86">
        <f ca="1">IFERROR(SR_demand_forecast!K63*Settings!$K$159,"-")</f>
        <v>99657.440070980432</v>
      </c>
      <c r="L178" s="86">
        <f ca="1">IFERROR(SR_demand_forecast!L63*Settings!$K$159,"-")</f>
        <v>-108110.51680766029</v>
      </c>
      <c r="M178" s="86">
        <f ca="1">IFERROR(SR_demand_forecast!M63*Settings!$K$159,"-")</f>
        <v>-121355.72405867366</v>
      </c>
      <c r="N178" s="86">
        <f ca="1">IFERROR(SR_demand_forecast!N63*Settings!$K$159,"-")</f>
        <v>-134865.83545470718</v>
      </c>
      <c r="O178" s="86">
        <f ca="1">IFERROR(SR_demand_forecast!O63*Settings!$K$159,"-")</f>
        <v>-148646.14907866152</v>
      </c>
      <c r="P178" s="86">
        <f ca="1">IFERROR(SR_demand_forecast!P63*Settings!$K$159,"-")</f>
        <v>-162702.06897509497</v>
      </c>
      <c r="Q178" s="86">
        <f ca="1">IFERROR(SR_demand_forecast!Q63*Settings!$K$159,"-")</f>
        <v>-177039.10726945699</v>
      </c>
      <c r="R178" s="86">
        <f ca="1">IFERROR(SR_demand_forecast!R63*Settings!$K$159,"-")</f>
        <v>-191662.88632970606</v>
      </c>
      <c r="S178" s="86">
        <f ca="1">IFERROR(SR_demand_forecast!S63*Settings!$K$159,"-")</f>
        <v>-206579.14097116046</v>
      </c>
      <c r="T178" s="86">
        <f ca="1">IFERROR(SR_demand_forecast!T63*Settings!$K$159,"-")</f>
        <v>-221793.72070544385</v>
      </c>
      <c r="U178" s="86">
        <f ca="1">IFERROR(SR_demand_forecast!U63*Settings!$K$159,"-")</f>
        <v>-237312.59203441284</v>
      </c>
      <c r="V178" s="86">
        <f ca="1">IFERROR(SR_demand_forecast!V63*Settings!$K$159,"-")</f>
        <v>-253141.84078996125</v>
      </c>
    </row>
    <row r="179" spans="1:22" x14ac:dyDescent="0.3">
      <c r="A179" s="277"/>
      <c r="B179" s="37" t="s">
        <v>100</v>
      </c>
      <c r="C179" s="150">
        <f t="shared" ref="C179:V179" ca="1" si="9">SUM(C171:C178)</f>
        <v>29330786.832409021</v>
      </c>
      <c r="D179" s="150">
        <f t="shared" ca="1" si="9"/>
        <v>30163763.327068835</v>
      </c>
      <c r="E179" s="150">
        <f t="shared" ca="1" si="9"/>
        <v>33352460.923732512</v>
      </c>
      <c r="F179" s="150">
        <f t="shared" ca="1" si="9"/>
        <v>35593974.261974253</v>
      </c>
      <c r="G179" s="150">
        <f t="shared" ca="1" si="9"/>
        <v>38603496.010577567</v>
      </c>
      <c r="H179" s="150">
        <f t="shared" ca="1" si="9"/>
        <v>41392530.206442699</v>
      </c>
      <c r="I179" s="150">
        <f t="shared" ca="1" si="9"/>
        <v>44368835.750766531</v>
      </c>
      <c r="J179" s="150">
        <f t="shared" ca="1" si="9"/>
        <v>47422110.831671812</v>
      </c>
      <c r="K179" s="150">
        <f t="shared" ca="1" si="9"/>
        <v>50295884.565495536</v>
      </c>
      <c r="L179" s="150">
        <f t="shared" ca="1" si="9"/>
        <v>53269349.331406854</v>
      </c>
      <c r="M179" s="150">
        <f t="shared" ca="1" si="9"/>
        <v>56862521.659941323</v>
      </c>
      <c r="N179" s="150">
        <f t="shared" ca="1" si="9"/>
        <v>57852062.217551485</v>
      </c>
      <c r="O179" s="150">
        <f t="shared" ca="1" si="9"/>
        <v>58861393.586313896</v>
      </c>
      <c r="P179" s="150">
        <f t="shared" ca="1" si="9"/>
        <v>59890911.582451522</v>
      </c>
      <c r="Q179" s="150">
        <f t="shared" ca="1" si="9"/>
        <v>60941019.938511923</v>
      </c>
      <c r="R179" s="150">
        <f t="shared" ca="1" si="9"/>
        <v>62012130.46169351</v>
      </c>
      <c r="S179" s="150">
        <f t="shared" ca="1" si="9"/>
        <v>63104663.195338741</v>
      </c>
      <c r="T179" s="150">
        <f t="shared" ca="1" si="9"/>
        <v>64219046.583656885</v>
      </c>
      <c r="U179" s="150">
        <f t="shared" ca="1" si="9"/>
        <v>65355717.639741376</v>
      </c>
      <c r="V179" s="150">
        <f t="shared" ca="1" si="9"/>
        <v>66515122.116947562</v>
      </c>
    </row>
    <row r="180" spans="1:22" x14ac:dyDescent="0.3">
      <c r="A180" s="277"/>
      <c r="B180" s="151"/>
      <c r="C180" s="152"/>
      <c r="D180" s="152"/>
      <c r="E180" s="152"/>
      <c r="F180" s="152"/>
      <c r="G180" s="152"/>
      <c r="H180" s="152"/>
      <c r="I180" s="152"/>
      <c r="J180" s="152"/>
      <c r="K180" s="152"/>
      <c r="L180" s="152"/>
      <c r="M180" s="152"/>
      <c r="N180" s="152"/>
      <c r="O180" s="152"/>
      <c r="P180" s="152"/>
      <c r="Q180" s="152"/>
      <c r="R180" s="152"/>
      <c r="S180" s="152"/>
      <c r="T180" s="152"/>
      <c r="U180" s="152"/>
      <c r="V180" s="152"/>
    </row>
    <row r="181" spans="1:22" x14ac:dyDescent="0.3">
      <c r="A181" s="277"/>
      <c r="B181" s="151"/>
      <c r="C181" s="152"/>
      <c r="D181" s="152"/>
      <c r="E181" s="152"/>
      <c r="F181" s="152"/>
      <c r="G181" s="152"/>
      <c r="H181" s="152"/>
      <c r="I181" s="152"/>
      <c r="J181" s="152"/>
      <c r="K181" s="152"/>
      <c r="L181" s="152"/>
      <c r="M181" s="152"/>
      <c r="N181" s="152"/>
      <c r="O181" s="152"/>
      <c r="P181" s="152"/>
      <c r="Q181" s="152"/>
      <c r="R181" s="152"/>
      <c r="S181" s="152"/>
      <c r="T181" s="152"/>
      <c r="U181" s="152"/>
      <c r="V181" s="152"/>
    </row>
    <row r="182" spans="1:22" x14ac:dyDescent="0.3">
      <c r="A182" s="277"/>
      <c r="B182" s="151"/>
      <c r="C182" s="152"/>
      <c r="D182" s="152"/>
      <c r="E182" s="152"/>
      <c r="F182" s="152"/>
      <c r="G182" s="152"/>
      <c r="H182" s="152"/>
      <c r="I182" s="152"/>
      <c r="J182" s="152"/>
      <c r="K182" s="152"/>
      <c r="L182" s="152"/>
      <c r="M182" s="152"/>
      <c r="N182" s="152"/>
      <c r="O182" s="152"/>
      <c r="P182" s="152"/>
      <c r="Q182" s="152"/>
      <c r="R182" s="152"/>
      <c r="S182" s="152"/>
      <c r="T182" s="152"/>
      <c r="U182" s="152"/>
      <c r="V182" s="152"/>
    </row>
    <row r="183" spans="1:22" x14ac:dyDescent="0.3">
      <c r="A183" s="277"/>
      <c r="B183" s="151"/>
      <c r="C183" s="152"/>
      <c r="D183" s="152"/>
      <c r="E183" s="152"/>
      <c r="F183" s="152"/>
      <c r="G183" s="152"/>
      <c r="H183" s="152"/>
      <c r="I183" s="152"/>
      <c r="J183" s="152"/>
      <c r="K183" s="152"/>
      <c r="L183" s="152"/>
      <c r="M183" s="152"/>
      <c r="N183" s="152"/>
      <c r="O183" s="152"/>
      <c r="P183" s="152"/>
      <c r="Q183" s="152"/>
      <c r="R183" s="152"/>
      <c r="S183" s="152"/>
      <c r="T183" s="152"/>
      <c r="U183" s="152"/>
      <c r="V183" s="152"/>
    </row>
    <row r="184" spans="1:22" x14ac:dyDescent="0.3">
      <c r="A184" s="277"/>
      <c r="B184" s="151"/>
      <c r="C184" s="152"/>
      <c r="D184" s="152"/>
      <c r="E184" s="152"/>
      <c r="F184" s="152"/>
      <c r="G184" s="152"/>
      <c r="H184" s="152"/>
      <c r="I184" s="152"/>
      <c r="J184" s="152"/>
      <c r="K184" s="152"/>
      <c r="L184" s="152"/>
      <c r="M184" s="152"/>
      <c r="N184" s="152"/>
      <c r="O184" s="152"/>
      <c r="P184" s="152"/>
      <c r="Q184" s="152"/>
      <c r="R184" s="152"/>
      <c r="S184" s="152"/>
      <c r="T184" s="152"/>
      <c r="U184" s="152"/>
      <c r="V184" s="152"/>
    </row>
    <row r="185" spans="1:22" x14ac:dyDescent="0.3">
      <c r="A185" s="277"/>
    </row>
    <row r="186" spans="1:22" x14ac:dyDescent="0.3">
      <c r="A186" s="277"/>
    </row>
    <row r="187" spans="1:22" x14ac:dyDescent="0.3">
      <c r="A187" s="277"/>
      <c r="B187" s="38" t="s">
        <v>221</v>
      </c>
      <c r="L187" s="23"/>
      <c r="M187" s="23"/>
    </row>
    <row r="188" spans="1:22" x14ac:dyDescent="0.3">
      <c r="A188" s="277"/>
      <c r="B188" s="83" t="s">
        <v>98</v>
      </c>
      <c r="C188" s="83">
        <v>2021</v>
      </c>
      <c r="D188" s="84">
        <v>2022</v>
      </c>
      <c r="E188" s="83">
        <v>2023</v>
      </c>
      <c r="F188" s="84">
        <v>2024</v>
      </c>
      <c r="G188" s="83">
        <v>2025</v>
      </c>
      <c r="H188" s="84">
        <v>2026</v>
      </c>
      <c r="I188" s="83">
        <v>2027</v>
      </c>
      <c r="J188" s="84">
        <v>2028</v>
      </c>
      <c r="K188" s="83">
        <v>2029</v>
      </c>
      <c r="L188" s="84">
        <v>2030</v>
      </c>
      <c r="M188" s="83">
        <v>2031</v>
      </c>
      <c r="N188" s="84">
        <v>2032</v>
      </c>
      <c r="O188" s="83">
        <v>2033</v>
      </c>
      <c r="P188" s="84">
        <v>2034</v>
      </c>
      <c r="Q188" s="83">
        <v>2035</v>
      </c>
      <c r="R188" s="84">
        <v>2036</v>
      </c>
      <c r="S188" s="83">
        <v>2037</v>
      </c>
      <c r="T188" s="84">
        <v>2038</v>
      </c>
      <c r="U188" s="83">
        <v>2039</v>
      </c>
      <c r="V188" s="84">
        <v>2040</v>
      </c>
    </row>
    <row r="189" spans="1:22" x14ac:dyDescent="0.3">
      <c r="A189" s="277"/>
      <c r="B189" s="36" t="s">
        <v>59</v>
      </c>
      <c r="C189" s="86">
        <f ca="1">IFERROR(SR_demand_forecast!C129*Settings!$K$159,"-")</f>
        <v>6981248.3889538534</v>
      </c>
      <c r="D189" s="86">
        <f ca="1">IFERROR(SR_demand_forecast!D129*Settings!$K$159,"-")</f>
        <v>6392559.3356150426</v>
      </c>
      <c r="E189" s="86">
        <f ca="1">IFERROR(SR_demand_forecast!E129*Settings!$K$159,"-")</f>
        <v>5780549.1390093472</v>
      </c>
      <c r="F189" s="86">
        <f ca="1">IFERROR(SR_demand_forecast!F129*Settings!$K$159,"-")</f>
        <v>5144520.4290274298</v>
      </c>
      <c r="G189" s="86">
        <f ca="1">IFERROR(SR_demand_forecast!G129*Settings!$K$159,"-")</f>
        <v>4483757.2692128802</v>
      </c>
      <c r="H189" s="86">
        <f ca="1">IFERROR(SR_demand_forecast!H129*Settings!$K$159,"-")</f>
        <v>3797524.6930563878</v>
      </c>
      <c r="I189" s="86">
        <f ca="1">IFERROR(SR_demand_forecast!I129*Settings!$K$159,"-")</f>
        <v>3085068.2291682018</v>
      </c>
      <c r="J189" s="86">
        <f ca="1">IFERROR(SR_demand_forecast!J129*Settings!$K$159,"-")</f>
        <v>2345613.4150695181</v>
      </c>
      <c r="K189" s="86">
        <f ca="1">IFERROR(SR_demand_forecast!K129*Settings!$K$159,"-")</f>
        <v>1578365.2993374674</v>
      </c>
      <c r="L189" s="86">
        <f ca="1">IFERROR(SR_demand_forecast!L129*Settings!$K$159,"-")</f>
        <v>782507.93183235882</v>
      </c>
      <c r="M189" s="86">
        <f ca="1">IFERROR(SR_demand_forecast!M129*Settings!$K$159,"-")</f>
        <v>3360443.8746295753</v>
      </c>
      <c r="N189" s="86">
        <f ca="1">IFERROR(SR_demand_forecast!N129*Settings!$K$159,"-")</f>
        <v>3314443.3187877811</v>
      </c>
      <c r="O189" s="86">
        <f ca="1">IFERROR(SR_demand_forecast!O129*Settings!$K$159,"-")</f>
        <v>3267522.7518291492</v>
      </c>
      <c r="P189" s="86">
        <f ca="1">IFERROR(SR_demand_forecast!P129*Settings!$K$159,"-")</f>
        <v>3219663.7735313452</v>
      </c>
      <c r="Q189" s="86">
        <f ca="1">IFERROR(SR_demand_forecast!Q129*Settings!$K$159,"-")</f>
        <v>3170847.6156675853</v>
      </c>
      <c r="R189" s="86">
        <f ca="1">IFERROR(SR_demand_forecast!R129*Settings!$K$159,"-")</f>
        <v>3121055.1346465512</v>
      </c>
      <c r="S189" s="86">
        <f ca="1">IFERROR(SR_demand_forecast!S129*Settings!$K$159,"-")</f>
        <v>3070266.8040050943</v>
      </c>
      <c r="T189" s="86">
        <f ca="1">IFERROR(SR_demand_forecast!T129*Settings!$K$159,"-")</f>
        <v>3018462.7067508097</v>
      </c>
      <c r="U189" s="86">
        <f ca="1">IFERROR(SR_demand_forecast!U129*Settings!$K$159,"-")</f>
        <v>2965622.5275514391</v>
      </c>
      <c r="V189" s="86">
        <f ca="1">IFERROR(SR_demand_forecast!V129*Settings!$K$159,"-")</f>
        <v>2911725.5447680815</v>
      </c>
    </row>
    <row r="190" spans="1:22" x14ac:dyDescent="0.3">
      <c r="A190" s="277"/>
      <c r="B190" s="36" t="s">
        <v>57</v>
      </c>
      <c r="C190" s="86">
        <f ca="1">IFERROR(SR_demand_forecast!C130*Settings!$K$159,"-")</f>
        <v>22574039.745669052</v>
      </c>
      <c r="D190" s="86">
        <f ca="1">IFERROR(SR_demand_forecast!D130*Settings!$K$159,"-")</f>
        <v>26193627.617776301</v>
      </c>
      <c r="E190" s="86">
        <f ca="1">IFERROR(SR_demand_forecast!E130*Settings!$K$159,"-")</f>
        <v>32234439.323994223</v>
      </c>
      <c r="F190" s="86">
        <f ca="1">IFERROR(SR_demand_forecast!F130*Settings!$K$159,"-")</f>
        <v>37483861.883896731</v>
      </c>
      <c r="G190" s="86">
        <f ca="1">IFERROR(SR_demand_forecast!G130*Settings!$K$159,"-")</f>
        <v>43655600.161119394</v>
      </c>
      <c r="H190" s="86">
        <f ca="1">IFERROR(SR_demand_forecast!H130*Settings!$K$159,"-")</f>
        <v>49632696.640985824</v>
      </c>
      <c r="I190" s="86">
        <f ca="1">IFERROR(SR_demand_forecast!I130*Settings!$K$159,"-")</f>
        <v>55966820.630113348</v>
      </c>
      <c r="J190" s="86">
        <f ca="1">IFERROR(SR_demand_forecast!J130*Settings!$K$159,"-")</f>
        <v>62505660.10673748</v>
      </c>
      <c r="K190" s="86">
        <f ca="1">IFERROR(SR_demand_forecast!K130*Settings!$K$159,"-")</f>
        <v>68996510.897853896</v>
      </c>
      <c r="L190" s="86">
        <f ca="1">IFERROR(SR_demand_forecast!L130*Settings!$K$159,"-")</f>
        <v>75722431.663336471</v>
      </c>
      <c r="M190" s="86">
        <f ca="1">IFERROR(SR_demand_forecast!M130*Settings!$K$159,"-")</f>
        <v>77214969.958394334</v>
      </c>
      <c r="N190" s="86">
        <f ca="1">IFERROR(SR_demand_forecast!N130*Settings!$K$159,"-")</f>
        <v>78737359.019353315</v>
      </c>
      <c r="O190" s="86">
        <f ca="1">IFERROR(SR_demand_forecast!O130*Settings!$K$159,"-")</f>
        <v>80290195.861531511</v>
      </c>
      <c r="P190" s="86">
        <f ca="1">IFERROR(SR_demand_forecast!P130*Settings!$K$159,"-")</f>
        <v>81874089.440553248</v>
      </c>
      <c r="Q190" s="86">
        <f ca="1">IFERROR(SR_demand_forecast!Q130*Settings!$K$159,"-")</f>
        <v>83489660.891155452</v>
      </c>
      <c r="R190" s="86">
        <f ca="1">IFERROR(SR_demand_forecast!R130*Settings!$K$159,"-")</f>
        <v>85137543.770769656</v>
      </c>
      <c r="S190" s="86">
        <f ca="1">IFERROR(SR_demand_forecast!S130*Settings!$K$159,"-")</f>
        <v>86818384.307976171</v>
      </c>
      <c r="T190" s="86">
        <f ca="1">IFERROR(SR_demand_forecast!T130*Settings!$K$159,"-")</f>
        <v>88532841.655926824</v>
      </c>
      <c r="U190" s="86">
        <f ca="1">IFERROR(SR_demand_forecast!U130*Settings!$K$159,"-")</f>
        <v>90281588.150836468</v>
      </c>
      <c r="V190" s="86">
        <f ca="1">IFERROR(SR_demand_forecast!V130*Settings!$K$159,"-")</f>
        <v>92065309.575644314</v>
      </c>
    </row>
    <row r="191" spans="1:22" x14ac:dyDescent="0.3">
      <c r="A191" s="277"/>
      <c r="B191" s="36" t="s">
        <v>56</v>
      </c>
      <c r="C191" s="86">
        <f ca="1">IFERROR(SR_demand_forecast!C131*Settings!$K$159,"-")</f>
        <v>108729.8300347381</v>
      </c>
      <c r="D191" s="86">
        <f ca="1">IFERROR(SR_demand_forecast!D131*Settings!$K$159,"-")</f>
        <v>100652.75694644327</v>
      </c>
      <c r="E191" s="86">
        <f ca="1">IFERROR(SR_demand_forecast!E131*Settings!$K$159,"-")</f>
        <v>137363.05413274327</v>
      </c>
      <c r="F191" s="86">
        <f ca="1">IFERROR(SR_demand_forecast!F131*Settings!$K$159,"-")</f>
        <v>131868.53196743355</v>
      </c>
      <c r="G191" s="86">
        <f ca="1">IFERROR(SR_demand_forecast!G131*Settings!$K$159,"-")</f>
        <v>126099.28369385834</v>
      </c>
      <c r="H191" s="86">
        <f ca="1">IFERROR(SR_demand_forecast!H131*Settings!$K$159,"-")</f>
        <v>120046.51807655311</v>
      </c>
      <c r="I191" s="86">
        <f ca="1">IFERROR(SR_demand_forecast!I131*Settings!$K$159,"-")</f>
        <v>113701.20212107817</v>
      </c>
      <c r="J191" s="86">
        <f ca="1">IFERROR(SR_demand_forecast!J131*Settings!$K$159,"-")</f>
        <v>107054.05492015359</v>
      </c>
      <c r="K191" s="86">
        <f ca="1">IFERROR(SR_demand_forecast!K131*Settings!$K$159,"-")</f>
        <v>100095.54135034361</v>
      </c>
      <c r="L191" s="86">
        <f ca="1">IFERROR(SR_demand_forecast!L131*Settings!$K$159,"-")</f>
        <v>92815.86561577316</v>
      </c>
      <c r="M191" s="86">
        <f ca="1">IFERROR(SR_demand_forecast!M131*Settings!$K$159,"-")</f>
        <v>94672.18292808863</v>
      </c>
      <c r="N191" s="86">
        <f ca="1">IFERROR(SR_demand_forecast!N131*Settings!$K$159,"-")</f>
        <v>96565.626586650382</v>
      </c>
      <c r="O191" s="86">
        <f ca="1">IFERROR(SR_demand_forecast!O131*Settings!$K$159,"-")</f>
        <v>98496.939118383423</v>
      </c>
      <c r="P191" s="86">
        <f ca="1">IFERROR(SR_demand_forecast!P131*Settings!$K$159,"-")</f>
        <v>100466.87790075107</v>
      </c>
      <c r="Q191" s="86">
        <f ca="1">IFERROR(SR_demand_forecast!Q131*Settings!$K$159,"-")</f>
        <v>102476.21545876611</v>
      </c>
      <c r="R191" s="86">
        <f ca="1">IFERROR(SR_demand_forecast!R131*Settings!$K$159,"-")</f>
        <v>104525.7397679414</v>
      </c>
      <c r="S191" s="86">
        <f ca="1">IFERROR(SR_demand_forecast!S131*Settings!$K$159,"-")</f>
        <v>106616.25456330024</v>
      </c>
      <c r="T191" s="86">
        <f ca="1">IFERROR(SR_demand_forecast!T131*Settings!$K$159,"-")</f>
        <v>108748.57965456626</v>
      </c>
      <c r="U191" s="86">
        <f ca="1">IFERROR(SR_demand_forecast!U131*Settings!$K$159,"-")</f>
        <v>110923.55124765757</v>
      </c>
      <c r="V191" s="86">
        <f ca="1">IFERROR(SR_demand_forecast!V131*Settings!$K$159,"-")</f>
        <v>113142.02227261072</v>
      </c>
    </row>
    <row r="192" spans="1:22" x14ac:dyDescent="0.3">
      <c r="A192" s="277"/>
      <c r="B192" s="36" t="s">
        <v>96</v>
      </c>
      <c r="C192" s="86">
        <f ca="1">IFERROR(SR_demand_forecast!C132*Settings!$K$159,"-")</f>
        <v>0</v>
      </c>
      <c r="D192" s="86">
        <f ca="1">IFERROR(SR_demand_forecast!D132*Settings!$K$159,"-")</f>
        <v>0</v>
      </c>
      <c r="E192" s="86">
        <f ca="1">IFERROR(SR_demand_forecast!E132*Settings!$K$159,"-")</f>
        <v>0</v>
      </c>
      <c r="F192" s="86">
        <f ca="1">IFERROR(SR_demand_forecast!F132*Settings!$K$159,"-")</f>
        <v>0</v>
      </c>
      <c r="G192" s="86">
        <f ca="1">IFERROR(SR_demand_forecast!G132*Settings!$K$159,"-")</f>
        <v>0</v>
      </c>
      <c r="H192" s="86">
        <f ca="1">IFERROR(SR_demand_forecast!H132*Settings!$K$159,"-")</f>
        <v>0</v>
      </c>
      <c r="I192" s="86">
        <f ca="1">IFERROR(SR_demand_forecast!I132*Settings!$K$159,"-")</f>
        <v>0</v>
      </c>
      <c r="J192" s="86">
        <f ca="1">IFERROR(SR_demand_forecast!J132*Settings!$K$159,"-")</f>
        <v>0</v>
      </c>
      <c r="K192" s="86">
        <f ca="1">IFERROR(SR_demand_forecast!K132*Settings!$K$159,"-")</f>
        <v>0</v>
      </c>
      <c r="L192" s="86">
        <f ca="1">IFERROR(SR_demand_forecast!L132*Settings!$K$159,"-")</f>
        <v>0</v>
      </c>
      <c r="M192" s="86">
        <f ca="1">IFERROR(SR_demand_forecast!M132*Settings!$K$159,"-")</f>
        <v>0</v>
      </c>
      <c r="N192" s="86">
        <f ca="1">IFERROR(SR_demand_forecast!N132*Settings!$K$159,"-")</f>
        <v>0</v>
      </c>
      <c r="O192" s="86">
        <f ca="1">IFERROR(SR_demand_forecast!O132*Settings!$K$159,"-")</f>
        <v>0</v>
      </c>
      <c r="P192" s="86">
        <f ca="1">IFERROR(SR_demand_forecast!P132*Settings!$K$159,"-")</f>
        <v>0</v>
      </c>
      <c r="Q192" s="86">
        <f ca="1">IFERROR(SR_demand_forecast!Q132*Settings!$K$159,"-")</f>
        <v>0</v>
      </c>
      <c r="R192" s="86">
        <f ca="1">IFERROR(SR_demand_forecast!R132*Settings!$K$159,"-")</f>
        <v>0</v>
      </c>
      <c r="S192" s="86">
        <f ca="1">IFERROR(SR_demand_forecast!S132*Settings!$K$159,"-")</f>
        <v>0</v>
      </c>
      <c r="T192" s="86">
        <f ca="1">IFERROR(SR_demand_forecast!T132*Settings!$K$159,"-")</f>
        <v>0</v>
      </c>
      <c r="U192" s="86">
        <f ca="1">IFERROR(SR_demand_forecast!U132*Settings!$K$159,"-")</f>
        <v>0</v>
      </c>
      <c r="V192" s="86">
        <f ca="1">IFERROR(SR_demand_forecast!V132*Settings!$K$159,"-")</f>
        <v>0</v>
      </c>
    </row>
    <row r="193" spans="1:22" x14ac:dyDescent="0.3">
      <c r="A193" s="277"/>
      <c r="B193" s="36" t="s">
        <v>60</v>
      </c>
      <c r="C193" s="86">
        <f ca="1">IFERROR(SR_demand_forecast!C133*Settings!$K$159,"-")</f>
        <v>6807.1114891083389</v>
      </c>
      <c r="D193" s="86">
        <f ca="1">IFERROR(SR_demand_forecast!D133*Settings!$K$159,"-")</f>
        <v>6020.5119392558199</v>
      </c>
      <c r="E193" s="86">
        <f ca="1">IFERROR(SR_demand_forecast!E133*Settings!$K$159,"-")</f>
        <v>5202.7509456976049</v>
      </c>
      <c r="F193" s="86">
        <f ca="1">IFERROR(SR_demand_forecast!F133*Settings!$K$159,"-")</f>
        <v>4352.8966905054067</v>
      </c>
      <c r="G193" s="86">
        <f ca="1">IFERROR(SR_demand_forecast!G133*Settings!$K$159,"-")</f>
        <v>4093.4646625090868</v>
      </c>
      <c r="H193" s="86">
        <f ca="1">IFERROR(SR_demand_forecast!H133*Settings!$K$159,"-")</f>
        <v>3340.267164607415</v>
      </c>
      <c r="I193" s="86">
        <f ca="1">IFERROR(SR_demand_forecast!I133*Settings!$K$159,"-")</f>
        <v>2555.3043809246733</v>
      </c>
      <c r="J193" s="86">
        <f ca="1">IFERROR(SR_demand_forecast!J133*Settings!$K$159,"-")</f>
        <v>1737.6069790287777</v>
      </c>
      <c r="K193" s="86">
        <f ca="1">IFERROR(SR_demand_forecast!K133*Settings!$K$159,"-")</f>
        <v>886.17955930467713</v>
      </c>
      <c r="L193" s="86">
        <f ca="1">IFERROR(SR_demand_forecast!L133*Settings!$K$159,"-")</f>
        <v>0</v>
      </c>
      <c r="M193" s="86">
        <f ca="1">IFERROR(SR_demand_forecast!M133*Settings!$K$159,"-")</f>
        <v>0</v>
      </c>
      <c r="N193" s="86">
        <f ca="1">IFERROR(SR_demand_forecast!N133*Settings!$K$159,"-")</f>
        <v>0</v>
      </c>
      <c r="O193" s="86">
        <f ca="1">IFERROR(SR_demand_forecast!O133*Settings!$K$159,"-")</f>
        <v>0</v>
      </c>
      <c r="P193" s="86">
        <f ca="1">IFERROR(SR_demand_forecast!P133*Settings!$K$159,"-")</f>
        <v>0</v>
      </c>
      <c r="Q193" s="86">
        <f ca="1">IFERROR(SR_demand_forecast!Q133*Settings!$K$159,"-")</f>
        <v>0</v>
      </c>
      <c r="R193" s="86">
        <f ca="1">IFERROR(SR_demand_forecast!R133*Settings!$K$159,"-")</f>
        <v>0</v>
      </c>
      <c r="S193" s="86">
        <f ca="1">IFERROR(SR_demand_forecast!S133*Settings!$K$159,"-")</f>
        <v>0</v>
      </c>
      <c r="T193" s="86">
        <f ca="1">IFERROR(SR_demand_forecast!T133*Settings!$K$159,"-")</f>
        <v>0</v>
      </c>
      <c r="U193" s="86">
        <f ca="1">IFERROR(SR_demand_forecast!U133*Settings!$K$159,"-")</f>
        <v>0</v>
      </c>
      <c r="V193" s="86">
        <f ca="1">IFERROR(SR_demand_forecast!V133*Settings!$K$159,"-")</f>
        <v>0</v>
      </c>
    </row>
    <row r="194" spans="1:22" x14ac:dyDescent="0.3">
      <c r="A194" s="277"/>
      <c r="B194" s="36" t="s">
        <v>97</v>
      </c>
      <c r="C194" s="86">
        <f ca="1">IFERROR(SR_demand_forecast!C134*Settings!$K$159,"-")</f>
        <v>0</v>
      </c>
      <c r="D194" s="86">
        <f ca="1">IFERROR(SR_demand_forecast!D134*Settings!$K$159,"-")</f>
        <v>0</v>
      </c>
      <c r="E194" s="86">
        <f ca="1">IFERROR(SR_demand_forecast!E134*Settings!$K$159,"-")</f>
        <v>0</v>
      </c>
      <c r="F194" s="86">
        <f ca="1">IFERROR(SR_demand_forecast!F134*Settings!$K$159,"-")</f>
        <v>0</v>
      </c>
      <c r="G194" s="86">
        <f ca="1">IFERROR(SR_demand_forecast!G134*Settings!$K$159,"-")</f>
        <v>0</v>
      </c>
      <c r="H194" s="86">
        <f ca="1">IFERROR(SR_demand_forecast!H134*Settings!$K$159,"-")</f>
        <v>0</v>
      </c>
      <c r="I194" s="86">
        <f ca="1">IFERROR(SR_demand_forecast!I134*Settings!$K$159,"-")</f>
        <v>0</v>
      </c>
      <c r="J194" s="86">
        <f ca="1">IFERROR(SR_demand_forecast!J134*Settings!$K$159,"-")</f>
        <v>0</v>
      </c>
      <c r="K194" s="86">
        <f ca="1">IFERROR(SR_demand_forecast!K134*Settings!$K$159,"-")</f>
        <v>0</v>
      </c>
      <c r="L194" s="86">
        <f ca="1">IFERROR(SR_demand_forecast!L134*Settings!$K$159,"-")</f>
        <v>0</v>
      </c>
      <c r="M194" s="86">
        <f ca="1">IFERROR(SR_demand_forecast!M134*Settings!$K$159,"-")</f>
        <v>0</v>
      </c>
      <c r="N194" s="86">
        <f ca="1">IFERROR(SR_demand_forecast!N134*Settings!$K$159,"-")</f>
        <v>0</v>
      </c>
      <c r="O194" s="86">
        <f ca="1">IFERROR(SR_demand_forecast!O134*Settings!$K$159,"-")</f>
        <v>0</v>
      </c>
      <c r="P194" s="86">
        <f ca="1">IFERROR(SR_demand_forecast!P134*Settings!$K$159,"-")</f>
        <v>0</v>
      </c>
      <c r="Q194" s="86">
        <f ca="1">IFERROR(SR_demand_forecast!Q134*Settings!$K$159,"-")</f>
        <v>0</v>
      </c>
      <c r="R194" s="86">
        <f ca="1">IFERROR(SR_demand_forecast!R134*Settings!$K$159,"-")</f>
        <v>0</v>
      </c>
      <c r="S194" s="86">
        <f ca="1">IFERROR(SR_demand_forecast!S134*Settings!$K$159,"-")</f>
        <v>0</v>
      </c>
      <c r="T194" s="86">
        <f ca="1">IFERROR(SR_demand_forecast!T134*Settings!$K$159,"-")</f>
        <v>0</v>
      </c>
      <c r="U194" s="86">
        <f ca="1">IFERROR(SR_demand_forecast!U134*Settings!$K$159,"-")</f>
        <v>0</v>
      </c>
      <c r="V194" s="86">
        <f ca="1">IFERROR(SR_demand_forecast!V134*Settings!$K$159,"-")</f>
        <v>0</v>
      </c>
    </row>
    <row r="195" spans="1:22" x14ac:dyDescent="0.3">
      <c r="A195" s="277"/>
      <c r="B195" s="36" t="s">
        <v>58</v>
      </c>
      <c r="C195" s="86">
        <f>IFERROR(SR_demand_forecast!C135*Settings!$K$159,"-")</f>
        <v>113033.03478837879</v>
      </c>
      <c r="D195" s="86">
        <f>IFERROR(SR_demand_forecast!D135*Settings!$K$159,"-")</f>
        <v>113033.03478837879</v>
      </c>
      <c r="E195" s="86">
        <f>IFERROR(SR_demand_forecast!E135*Settings!$K$159,"-")</f>
        <v>113033.03478837879</v>
      </c>
      <c r="F195" s="86">
        <f>IFERROR(SR_demand_forecast!F135*Settings!$K$159,"-")</f>
        <v>113033.03478837879</v>
      </c>
      <c r="G195" s="86">
        <f>IFERROR(SR_demand_forecast!G135*Settings!$K$159,"-")</f>
        <v>75355.356525585856</v>
      </c>
      <c r="H195" s="86">
        <f>IFERROR(SR_demand_forecast!H135*Settings!$K$159,"-")</f>
        <v>75355.356525585856</v>
      </c>
      <c r="I195" s="86">
        <f>IFERROR(SR_demand_forecast!I135*Settings!$K$159,"-")</f>
        <v>75355.356525585856</v>
      </c>
      <c r="J195" s="86">
        <f>IFERROR(SR_demand_forecast!J135*Settings!$K$159,"-")</f>
        <v>75355.356525585856</v>
      </c>
      <c r="K195" s="86">
        <f>IFERROR(SR_demand_forecast!K135*Settings!$K$159,"-")</f>
        <v>75355.356525585856</v>
      </c>
      <c r="L195" s="86">
        <f>IFERROR(SR_demand_forecast!L135*Settings!$K$159,"-")</f>
        <v>75355.356525585856</v>
      </c>
      <c r="M195" s="86">
        <f>IFERROR(SR_demand_forecast!M135*Settings!$K$159,"-")</f>
        <v>75355.356525585856</v>
      </c>
      <c r="N195" s="86">
        <f>IFERROR(SR_demand_forecast!N135*Settings!$K$159,"-")</f>
        <v>75355.356525585856</v>
      </c>
      <c r="O195" s="86">
        <f>IFERROR(SR_demand_forecast!O135*Settings!$K$159,"-")</f>
        <v>75355.356525585856</v>
      </c>
      <c r="P195" s="86">
        <f>IFERROR(SR_demand_forecast!P135*Settings!$K$159,"-")</f>
        <v>75355.356525585856</v>
      </c>
      <c r="Q195" s="86">
        <f>IFERROR(SR_demand_forecast!Q135*Settings!$K$159,"-")</f>
        <v>75355.356525585856</v>
      </c>
      <c r="R195" s="86">
        <f>IFERROR(SR_demand_forecast!R135*Settings!$K$159,"-")</f>
        <v>75355.356525585856</v>
      </c>
      <c r="S195" s="86">
        <f>IFERROR(SR_demand_forecast!S135*Settings!$K$159,"-")</f>
        <v>75355.356525585856</v>
      </c>
      <c r="T195" s="86">
        <f>IFERROR(SR_demand_forecast!T135*Settings!$K$159,"-")</f>
        <v>75355.356525585856</v>
      </c>
      <c r="U195" s="86">
        <f>IFERROR(SR_demand_forecast!U135*Settings!$K$159,"-")</f>
        <v>75355.356525585856</v>
      </c>
      <c r="V195" s="86">
        <f>IFERROR(SR_demand_forecast!V135*Settings!$K$159,"-")</f>
        <v>75355.356525585856</v>
      </c>
    </row>
    <row r="196" spans="1:22" x14ac:dyDescent="0.3">
      <c r="A196" s="277"/>
      <c r="B196" s="36" t="s">
        <v>61</v>
      </c>
      <c r="C196" s="86">
        <f ca="1">IFERROR(SR_demand_forecast!C136*Settings!$K$159,"-")</f>
        <v>1496204.5835061192</v>
      </c>
      <c r="D196" s="86">
        <f ca="1">IFERROR(SR_demand_forecast!D136*Settings!$K$159,"-")</f>
        <v>1334392.8285491613</v>
      </c>
      <c r="E196" s="86">
        <f ca="1">IFERROR(SR_demand_forecast!E136*Settings!$K$159,"-")</f>
        <v>1165953.4414371168</v>
      </c>
      <c r="F196" s="86">
        <f ca="1">IFERROR(SR_demand_forecast!F136*Settings!$K$159,"-")</f>
        <v>990686.04158576531</v>
      </c>
      <c r="G196" s="86">
        <f ca="1">IFERROR(SR_demand_forecast!G136*Settings!$K$159,"-")</f>
        <v>808384.88424037932</v>
      </c>
      <c r="H196" s="86">
        <f ca="1">IFERROR(SR_demand_forecast!H136*Settings!$K$159,"-")</f>
        <v>676515.08709922619</v>
      </c>
      <c r="I196" s="86">
        <f ca="1">IFERROR(SR_demand_forecast!I136*Settings!$K$159,"-")</f>
        <v>491743.57265133533</v>
      </c>
      <c r="J196" s="86">
        <f ca="1">IFERROR(SR_demand_forecast!J136*Settings!$K$159,"-")</f>
        <v>299532.25152898656</v>
      </c>
      <c r="K196" s="86">
        <f ca="1">IFERROR(SR_demand_forecast!K136*Settings!$K$159,"-")</f>
        <v>99657.440070980432</v>
      </c>
      <c r="L196" s="86">
        <f ca="1">IFERROR(SR_demand_forecast!L136*Settings!$K$159,"-")</f>
        <v>-108110.51680766029</v>
      </c>
      <c r="M196" s="86">
        <f ca="1">IFERROR(SR_demand_forecast!M136*Settings!$K$159,"-")</f>
        <v>-121355.72405867366</v>
      </c>
      <c r="N196" s="86">
        <f ca="1">IFERROR(SR_demand_forecast!N136*Settings!$K$159,"-")</f>
        <v>-134865.83545470718</v>
      </c>
      <c r="O196" s="86">
        <f ca="1">IFERROR(SR_demand_forecast!O136*Settings!$K$159,"-")</f>
        <v>-148646.14907866152</v>
      </c>
      <c r="P196" s="86">
        <f ca="1">IFERROR(SR_demand_forecast!P136*Settings!$K$159,"-")</f>
        <v>-162702.06897509497</v>
      </c>
      <c r="Q196" s="86">
        <f ca="1">IFERROR(SR_demand_forecast!Q136*Settings!$K$159,"-")</f>
        <v>-177039.10726945699</v>
      </c>
      <c r="R196" s="86">
        <f ca="1">IFERROR(SR_demand_forecast!R136*Settings!$K$159,"-")</f>
        <v>-191662.88632970606</v>
      </c>
      <c r="S196" s="86">
        <f ca="1">IFERROR(SR_demand_forecast!S136*Settings!$K$159,"-")</f>
        <v>-206579.14097116046</v>
      </c>
      <c r="T196" s="86">
        <f ca="1">IFERROR(SR_demand_forecast!T136*Settings!$K$159,"-")</f>
        <v>-221793.72070544385</v>
      </c>
      <c r="U196" s="86">
        <f ca="1">IFERROR(SR_demand_forecast!U136*Settings!$K$159,"-")</f>
        <v>-237312.59203441284</v>
      </c>
      <c r="V196" s="86">
        <f ca="1">IFERROR(SR_demand_forecast!V136*Settings!$K$159,"-")</f>
        <v>-253141.84078996125</v>
      </c>
    </row>
    <row r="197" spans="1:22" x14ac:dyDescent="0.3">
      <c r="A197" s="277"/>
      <c r="B197" s="36" t="s">
        <v>100</v>
      </c>
      <c r="C197" s="150">
        <f t="shared" ref="C197:V197" ca="1" si="10">SUM(C189:C196)</f>
        <v>31280062.694441248</v>
      </c>
      <c r="D197" s="150">
        <f t="shared" ca="1" si="10"/>
        <v>34140286.085614584</v>
      </c>
      <c r="E197" s="150">
        <f t="shared" ca="1" si="10"/>
        <v>39436540.744307503</v>
      </c>
      <c r="F197" s="150">
        <f t="shared" ca="1" si="10"/>
        <v>43868322.817956239</v>
      </c>
      <c r="G197" s="150">
        <f t="shared" ca="1" si="10"/>
        <v>49153290.419454604</v>
      </c>
      <c r="H197" s="150">
        <f t="shared" ca="1" si="10"/>
        <v>54305478.562908188</v>
      </c>
      <c r="I197" s="150">
        <f t="shared" ca="1" si="10"/>
        <v>59735244.294960469</v>
      </c>
      <c r="J197" s="150">
        <f t="shared" ca="1" si="10"/>
        <v>65334952.79176075</v>
      </c>
      <c r="K197" s="150">
        <f t="shared" ca="1" si="10"/>
        <v>70850870.714697585</v>
      </c>
      <c r="L197" s="150">
        <f t="shared" ca="1" si="10"/>
        <v>76565000.300502524</v>
      </c>
      <c r="M197" s="150">
        <f t="shared" ca="1" si="10"/>
        <v>80624085.648418903</v>
      </c>
      <c r="N197" s="150">
        <f t="shared" ca="1" si="10"/>
        <v>82088857.485798627</v>
      </c>
      <c r="O197" s="150">
        <f t="shared" ca="1" si="10"/>
        <v>83582924.759925961</v>
      </c>
      <c r="P197" s="150">
        <f t="shared" ca="1" si="10"/>
        <v>85106873.379535839</v>
      </c>
      <c r="Q197" s="150">
        <f t="shared" ca="1" si="10"/>
        <v>86661300.971537933</v>
      </c>
      <c r="R197" s="150">
        <f t="shared" ca="1" si="10"/>
        <v>88246817.115380019</v>
      </c>
      <c r="S197" s="150">
        <f t="shared" ca="1" si="10"/>
        <v>89864043.582099006</v>
      </c>
      <c r="T197" s="150">
        <f t="shared" ca="1" si="10"/>
        <v>91513614.578152329</v>
      </c>
      <c r="U197" s="150">
        <f t="shared" ca="1" si="10"/>
        <v>93196176.994126737</v>
      </c>
      <c r="V197" s="150">
        <f t="shared" ca="1" si="10"/>
        <v>94912390.658420637</v>
      </c>
    </row>
    <row r="198" spans="1:22" x14ac:dyDescent="0.3">
      <c r="A198" s="277"/>
    </row>
    <row r="199" spans="1:22" x14ac:dyDescent="0.3">
      <c r="A199" s="277"/>
    </row>
    <row r="200" spans="1:22" x14ac:dyDescent="0.3">
      <c r="A200" s="277"/>
    </row>
    <row r="201" spans="1:22" x14ac:dyDescent="0.3">
      <c r="A201" s="277"/>
    </row>
    <row r="202" spans="1:22" x14ac:dyDescent="0.3">
      <c r="A202" s="277"/>
    </row>
    <row r="203" spans="1:22" x14ac:dyDescent="0.3">
      <c r="A203" s="277"/>
    </row>
    <row r="204" spans="1:22" x14ac:dyDescent="0.3">
      <c r="A204" s="277"/>
    </row>
    <row r="205" spans="1:22" x14ac:dyDescent="0.3">
      <c r="A205" s="277"/>
      <c r="B205" s="38" t="s">
        <v>222</v>
      </c>
      <c r="L205" s="23"/>
      <c r="M205" s="23"/>
    </row>
    <row r="206" spans="1:22" x14ac:dyDescent="0.3">
      <c r="A206" s="277"/>
      <c r="B206" s="83" t="s">
        <v>98</v>
      </c>
      <c r="C206" s="83">
        <v>2021</v>
      </c>
      <c r="D206" s="84">
        <v>2022</v>
      </c>
      <c r="E206" s="83">
        <v>2023</v>
      </c>
      <c r="F206" s="84">
        <v>2024</v>
      </c>
      <c r="G206" s="83">
        <v>2025</v>
      </c>
      <c r="H206" s="84">
        <v>2026</v>
      </c>
      <c r="I206" s="83">
        <v>2027</v>
      </c>
      <c r="J206" s="84">
        <v>2028</v>
      </c>
      <c r="K206" s="83">
        <v>2029</v>
      </c>
      <c r="L206" s="84">
        <v>2030</v>
      </c>
      <c r="M206" s="83">
        <v>2031</v>
      </c>
      <c r="N206" s="84">
        <v>2032</v>
      </c>
      <c r="O206" s="83">
        <v>2033</v>
      </c>
      <c r="P206" s="84">
        <v>2034</v>
      </c>
      <c r="Q206" s="83">
        <v>2035</v>
      </c>
      <c r="R206" s="84">
        <v>2036</v>
      </c>
      <c r="S206" s="83">
        <v>2037</v>
      </c>
      <c r="T206" s="84">
        <v>2038</v>
      </c>
      <c r="U206" s="83">
        <v>2039</v>
      </c>
      <c r="V206" s="84">
        <v>2040</v>
      </c>
    </row>
    <row r="207" spans="1:22" x14ac:dyDescent="0.3">
      <c r="A207" s="277"/>
      <c r="B207" s="36" t="s">
        <v>59</v>
      </c>
      <c r="C207" s="86">
        <f ca="1">IFERROR(SR_demand_forecast!C202*Settings!$K$159,"-")</f>
        <v>7169930.7778444979</v>
      </c>
      <c r="D207" s="86">
        <f ca="1">IFERROR(SR_demand_forecast!D202*Settings!$K$159,"-")</f>
        <v>6777471.4089519577</v>
      </c>
      <c r="E207" s="86">
        <f ca="1">IFERROR(SR_demand_forecast!E202*Settings!$K$159,"-")</f>
        <v>6369464.6112148268</v>
      </c>
      <c r="F207" s="86">
        <f ca="1">IFERROR(SR_demand_forecast!F202*Settings!$K$159,"-")</f>
        <v>5945445.4712268813</v>
      </c>
      <c r="G207" s="86">
        <f ca="1">IFERROR(SR_demand_forecast!G202*Settings!$K$159,"-")</f>
        <v>5504936.6980171828</v>
      </c>
      <c r="H207" s="86">
        <f ca="1">IFERROR(SR_demand_forecast!H202*Settings!$K$159,"-")</f>
        <v>5047448.3139128555</v>
      </c>
      <c r="I207" s="86">
        <f ca="1">IFERROR(SR_demand_forecast!I202*Settings!$K$159,"-")</f>
        <v>4572477.3379873969</v>
      </c>
      <c r="J207" s="86">
        <f ca="1">IFERROR(SR_demand_forecast!J202*Settings!$K$159,"-")</f>
        <v>4079507.4619216076</v>
      </c>
      <c r="K207" s="86">
        <f ca="1">IFERROR(SR_demand_forecast!K202*Settings!$K$159,"-")</f>
        <v>3568008.7181002409</v>
      </c>
      <c r="L207" s="86">
        <f ca="1">IFERROR(SR_demand_forecast!L202*Settings!$K$159,"-")</f>
        <v>3037437.139763501</v>
      </c>
      <c r="M207" s="86">
        <f ca="1">IFERROR(SR_demand_forecast!M202*Settings!$K$159,"-")</f>
        <v>5660471.6667193407</v>
      </c>
      <c r="N207" s="86">
        <f ca="1">IFERROR(SR_demand_forecast!N202*Settings!$K$159,"-")</f>
        <v>5660471.6667193407</v>
      </c>
      <c r="O207" s="86">
        <f ca="1">IFERROR(SR_demand_forecast!O202*Settings!$K$159,"-")</f>
        <v>5660471.6667193407</v>
      </c>
      <c r="P207" s="86">
        <f ca="1">IFERROR(SR_demand_forecast!P202*Settings!$K$159,"-")</f>
        <v>5660471.6667193407</v>
      </c>
      <c r="Q207" s="86">
        <f ca="1">IFERROR(SR_demand_forecast!Q202*Settings!$K$159,"-")</f>
        <v>5660471.6667193407</v>
      </c>
      <c r="R207" s="86">
        <f ca="1">IFERROR(SR_demand_forecast!R202*Settings!$K$159,"-")</f>
        <v>5660471.6667193407</v>
      </c>
      <c r="S207" s="86">
        <f ca="1">IFERROR(SR_demand_forecast!S202*Settings!$K$159,"-")</f>
        <v>5660471.6667193407</v>
      </c>
      <c r="T207" s="86">
        <f ca="1">IFERROR(SR_demand_forecast!T202*Settings!$K$159,"-")</f>
        <v>5660471.6667193407</v>
      </c>
      <c r="U207" s="86">
        <f ca="1">IFERROR(SR_demand_forecast!U202*Settings!$K$159,"-")</f>
        <v>5660471.6667193407</v>
      </c>
      <c r="V207" s="86">
        <f ca="1">IFERROR(SR_demand_forecast!V202*Settings!$K$159,"-")</f>
        <v>5660471.6667193407</v>
      </c>
    </row>
    <row r="208" spans="1:22" x14ac:dyDescent="0.3">
      <c r="A208" s="277"/>
      <c r="B208" s="36" t="s">
        <v>57</v>
      </c>
      <c r="C208" s="86">
        <f ca="1">IFERROR(SR_demand_forecast!C203*Settings!$K$159,"-")</f>
        <v>24217315.111335177</v>
      </c>
      <c r="D208" s="86">
        <f ca="1">IFERROR(SR_demand_forecast!D203*Settings!$K$159,"-")</f>
        <v>29545909.363735192</v>
      </c>
      <c r="E208" s="86">
        <f ca="1">IFERROR(SR_demand_forecast!E203*Settings!$K$159,"-")</f>
        <v>37363430.395311326</v>
      </c>
      <c r="F208" s="86">
        <f ca="1">IFERROR(SR_demand_forecast!F203*Settings!$K$159,"-")</f>
        <v>44459289.740887992</v>
      </c>
      <c r="G208" s="86">
        <f ca="1">IFERROR(SR_demand_forecast!G203*Settings!$K$159,"-")</f>
        <v>52549270.678783253</v>
      </c>
      <c r="H208" s="86">
        <f ca="1">IFERROR(SR_demand_forecast!H203*Settings!$K$159,"-")</f>
        <v>60518549.354606383</v>
      </c>
      <c r="I208" s="86">
        <f ca="1">IFERROR(SR_demand_forecast!I203*Settings!$K$159,"-")</f>
        <v>68920985.359321833</v>
      </c>
      <c r="J208" s="86">
        <f ca="1">IFERROR(SR_demand_forecast!J203*Settings!$K$159,"-")</f>
        <v>77606514.99107191</v>
      </c>
      <c r="K208" s="86">
        <f ca="1">IFERROR(SR_demand_forecast!K203*Settings!$K$159,"-")</f>
        <v>86324741.877627671</v>
      </c>
      <c r="L208" s="86">
        <f ca="1">IFERROR(SR_demand_forecast!L203*Settings!$K$159,"-")</f>
        <v>95361093.440413401</v>
      </c>
      <c r="M208" s="86">
        <f ca="1">IFERROR(SR_demand_forecast!M203*Settings!$K$159,"-")</f>
        <v>97246404.971012786</v>
      </c>
      <c r="N208" s="86">
        <f ca="1">IFERROR(SR_demand_forecast!N203*Settings!$K$159,"-")</f>
        <v>99169422.732224137</v>
      </c>
      <c r="O208" s="86">
        <f ca="1">IFERROR(SR_demand_forecast!O203*Settings!$K$159,"-")</f>
        <v>101130900.84865975</v>
      </c>
      <c r="P208" s="86">
        <f ca="1">IFERROR(SR_demand_forecast!P203*Settings!$K$159,"-")</f>
        <v>103131608.52742407</v>
      </c>
      <c r="Q208" s="86">
        <f ca="1">IFERROR(SR_demand_forecast!Q203*Settings!$K$159,"-")</f>
        <v>105172330.35976367</v>
      </c>
      <c r="R208" s="86">
        <f ca="1">IFERROR(SR_demand_forecast!R203*Settings!$K$159,"-")</f>
        <v>107253866.62875004</v>
      </c>
      <c r="S208" s="86">
        <f ca="1">IFERROR(SR_demand_forecast!S203*Settings!$K$159,"-")</f>
        <v>109377033.62311618</v>
      </c>
      <c r="T208" s="86">
        <f ca="1">IFERROR(SR_demand_forecast!T203*Settings!$K$159,"-")</f>
        <v>111542663.95736964</v>
      </c>
      <c r="U208" s="86">
        <f ca="1">IFERROR(SR_demand_forecast!U203*Settings!$K$159,"-")</f>
        <v>113751606.89830811</v>
      </c>
      <c r="V208" s="86">
        <f ca="1">IFERROR(SR_demand_forecast!V203*Settings!$K$159,"-")</f>
        <v>116004728.6980654</v>
      </c>
    </row>
    <row r="209" spans="1:22" x14ac:dyDescent="0.3">
      <c r="A209" s="277"/>
      <c r="B209" s="36" t="s">
        <v>56</v>
      </c>
      <c r="C209" s="86">
        <f ca="1">IFERROR(SR_demand_forecast!C204*Settings!$K$159,"-")</f>
        <v>116496.24646579083</v>
      </c>
      <c r="D209" s="86">
        <f ca="1">IFERROR(SR_demand_forecast!D204*Settings!$K$159,"-")</f>
        <v>116496.24646579083</v>
      </c>
      <c r="E209" s="86">
        <f ca="1">IFERROR(SR_demand_forecast!E204*Settings!$K$159,"-")</f>
        <v>161603.59309734503</v>
      </c>
      <c r="F209" s="86">
        <f ca="1">IFERROR(SR_demand_forecast!F204*Settings!$K$159,"-")</f>
        <v>164835.6649592919</v>
      </c>
      <c r="G209" s="86">
        <f ca="1">IFERROR(SR_demand_forecast!G204*Settings!$K$159,"-")</f>
        <v>168132.37825847778</v>
      </c>
      <c r="H209" s="86">
        <f ca="1">IFERROR(SR_demand_forecast!H204*Settings!$K$159,"-")</f>
        <v>171495.02582364733</v>
      </c>
      <c r="I209" s="86">
        <f ca="1">IFERROR(SR_demand_forecast!I204*Settings!$K$159,"-")</f>
        <v>174924.92634012026</v>
      </c>
      <c r="J209" s="86">
        <f ca="1">IFERROR(SR_demand_forecast!J204*Settings!$K$159,"-")</f>
        <v>178423.42486692264</v>
      </c>
      <c r="K209" s="86">
        <f ca="1">IFERROR(SR_demand_forecast!K204*Settings!$K$159,"-")</f>
        <v>181991.89336426111</v>
      </c>
      <c r="L209" s="86">
        <f ca="1">IFERROR(SR_demand_forecast!L204*Settings!$K$159,"-")</f>
        <v>185631.73123154632</v>
      </c>
      <c r="M209" s="86">
        <f ca="1">IFERROR(SR_demand_forecast!M204*Settings!$K$159,"-")</f>
        <v>189344.36585617726</v>
      </c>
      <c r="N209" s="86">
        <f ca="1">IFERROR(SR_demand_forecast!N204*Settings!$K$159,"-")</f>
        <v>193131.25317330076</v>
      </c>
      <c r="O209" s="86">
        <f ca="1">IFERROR(SR_demand_forecast!O204*Settings!$K$159,"-")</f>
        <v>196993.87823676685</v>
      </c>
      <c r="P209" s="86">
        <f ca="1">IFERROR(SR_demand_forecast!P204*Settings!$K$159,"-")</f>
        <v>200933.75580150215</v>
      </c>
      <c r="Q209" s="86">
        <f ca="1">IFERROR(SR_demand_forecast!Q204*Settings!$K$159,"-")</f>
        <v>204952.43091753221</v>
      </c>
      <c r="R209" s="86">
        <f ca="1">IFERROR(SR_demand_forecast!R204*Settings!$K$159,"-")</f>
        <v>209051.4795358828</v>
      </c>
      <c r="S209" s="86">
        <f ca="1">IFERROR(SR_demand_forecast!S204*Settings!$K$159,"-")</f>
        <v>213232.50912660049</v>
      </c>
      <c r="T209" s="86">
        <f ca="1">IFERROR(SR_demand_forecast!T204*Settings!$K$159,"-")</f>
        <v>217497.15930913252</v>
      </c>
      <c r="U209" s="86">
        <f ca="1">IFERROR(SR_demand_forecast!U204*Settings!$K$159,"-")</f>
        <v>221847.10249531514</v>
      </c>
      <c r="V209" s="86">
        <f ca="1">IFERROR(SR_demand_forecast!V204*Settings!$K$159,"-")</f>
        <v>226284.04454522143</v>
      </c>
    </row>
    <row r="210" spans="1:22" x14ac:dyDescent="0.3">
      <c r="A210" s="277"/>
      <c r="B210" s="36" t="s">
        <v>96</v>
      </c>
      <c r="C210" s="86">
        <f ca="1">IFERROR(SR_demand_forecast!C205*Settings!$K$159,"-")</f>
        <v>0</v>
      </c>
      <c r="D210" s="86">
        <f ca="1">IFERROR(SR_demand_forecast!D205*Settings!$K$159,"-")</f>
        <v>0</v>
      </c>
      <c r="E210" s="86">
        <f ca="1">IFERROR(SR_demand_forecast!E205*Settings!$K$159,"-")</f>
        <v>0</v>
      </c>
      <c r="F210" s="86">
        <f ca="1">IFERROR(SR_demand_forecast!F205*Settings!$K$159,"-")</f>
        <v>0</v>
      </c>
      <c r="G210" s="86">
        <f ca="1">IFERROR(SR_demand_forecast!G205*Settings!$K$159,"-")</f>
        <v>0</v>
      </c>
      <c r="H210" s="86">
        <f ca="1">IFERROR(SR_demand_forecast!H205*Settings!$K$159,"-")</f>
        <v>0</v>
      </c>
      <c r="I210" s="86">
        <f ca="1">IFERROR(SR_demand_forecast!I205*Settings!$K$159,"-")</f>
        <v>0</v>
      </c>
      <c r="J210" s="86">
        <f ca="1">IFERROR(SR_demand_forecast!J205*Settings!$K$159,"-")</f>
        <v>0</v>
      </c>
      <c r="K210" s="86">
        <f ca="1">IFERROR(SR_demand_forecast!K205*Settings!$K$159,"-")</f>
        <v>0</v>
      </c>
      <c r="L210" s="86">
        <f ca="1">IFERROR(SR_demand_forecast!L205*Settings!$K$159,"-")</f>
        <v>0</v>
      </c>
      <c r="M210" s="86">
        <f ca="1">IFERROR(SR_demand_forecast!M205*Settings!$K$159,"-")</f>
        <v>0</v>
      </c>
      <c r="N210" s="86">
        <f ca="1">IFERROR(SR_demand_forecast!N205*Settings!$K$159,"-")</f>
        <v>0</v>
      </c>
      <c r="O210" s="86">
        <f ca="1">IFERROR(SR_demand_forecast!O205*Settings!$K$159,"-")</f>
        <v>0</v>
      </c>
      <c r="P210" s="86">
        <f ca="1">IFERROR(SR_demand_forecast!P205*Settings!$K$159,"-")</f>
        <v>0</v>
      </c>
      <c r="Q210" s="86">
        <f ca="1">IFERROR(SR_demand_forecast!Q205*Settings!$K$159,"-")</f>
        <v>0</v>
      </c>
      <c r="R210" s="86">
        <f ca="1">IFERROR(SR_demand_forecast!R205*Settings!$K$159,"-")</f>
        <v>0</v>
      </c>
      <c r="S210" s="86">
        <f ca="1">IFERROR(SR_demand_forecast!S205*Settings!$K$159,"-")</f>
        <v>0</v>
      </c>
      <c r="T210" s="86">
        <f ca="1">IFERROR(SR_demand_forecast!T205*Settings!$K$159,"-")</f>
        <v>0</v>
      </c>
      <c r="U210" s="86">
        <f ca="1">IFERROR(SR_demand_forecast!U205*Settings!$K$159,"-")</f>
        <v>0</v>
      </c>
      <c r="V210" s="86">
        <f ca="1">IFERROR(SR_demand_forecast!V205*Settings!$K$159,"-")</f>
        <v>0</v>
      </c>
    </row>
    <row r="211" spans="1:22" x14ac:dyDescent="0.3">
      <c r="A211" s="277"/>
      <c r="B211" s="36" t="s">
        <v>60</v>
      </c>
      <c r="C211" s="86">
        <f ca="1">IFERROR(SR_demand_forecast!C206*Settings!$K$159,"-")</f>
        <v>6807.1114891083389</v>
      </c>
      <c r="D211" s="86">
        <f ca="1">IFERROR(SR_demand_forecast!D206*Settings!$K$159,"-")</f>
        <v>6020.5119392558199</v>
      </c>
      <c r="E211" s="86">
        <f ca="1">IFERROR(SR_demand_forecast!E206*Settings!$K$159,"-")</f>
        <v>5202.7509456976049</v>
      </c>
      <c r="F211" s="86">
        <f ca="1">IFERROR(SR_demand_forecast!F206*Settings!$K$159,"-")</f>
        <v>4352.8966905054067</v>
      </c>
      <c r="G211" s="86">
        <f ca="1">IFERROR(SR_demand_forecast!G206*Settings!$K$159,"-")</f>
        <v>4093.4646625090868</v>
      </c>
      <c r="H211" s="86">
        <f ca="1">IFERROR(SR_demand_forecast!H206*Settings!$K$159,"-")</f>
        <v>3340.267164607415</v>
      </c>
      <c r="I211" s="86">
        <f ca="1">IFERROR(SR_demand_forecast!I206*Settings!$K$159,"-")</f>
        <v>2555.3043809246733</v>
      </c>
      <c r="J211" s="86">
        <f ca="1">IFERROR(SR_demand_forecast!J206*Settings!$K$159,"-")</f>
        <v>1737.6069790287777</v>
      </c>
      <c r="K211" s="86">
        <f ca="1">IFERROR(SR_demand_forecast!K206*Settings!$K$159,"-")</f>
        <v>886.17955930467713</v>
      </c>
      <c r="L211" s="86">
        <f ca="1">IFERROR(SR_demand_forecast!L206*Settings!$K$159,"-")</f>
        <v>0</v>
      </c>
      <c r="M211" s="86">
        <f ca="1">IFERROR(SR_demand_forecast!M206*Settings!$K$159,"-")</f>
        <v>0</v>
      </c>
      <c r="N211" s="86">
        <f ca="1">IFERROR(SR_demand_forecast!N206*Settings!$K$159,"-")</f>
        <v>0</v>
      </c>
      <c r="O211" s="86">
        <f ca="1">IFERROR(SR_demand_forecast!O206*Settings!$K$159,"-")</f>
        <v>0</v>
      </c>
      <c r="P211" s="86">
        <f ca="1">IFERROR(SR_demand_forecast!P206*Settings!$K$159,"-")</f>
        <v>0</v>
      </c>
      <c r="Q211" s="86">
        <f ca="1">IFERROR(SR_demand_forecast!Q206*Settings!$K$159,"-")</f>
        <v>0</v>
      </c>
      <c r="R211" s="86">
        <f ca="1">IFERROR(SR_demand_forecast!R206*Settings!$K$159,"-")</f>
        <v>0</v>
      </c>
      <c r="S211" s="86">
        <f ca="1">IFERROR(SR_demand_forecast!S206*Settings!$K$159,"-")</f>
        <v>0</v>
      </c>
      <c r="T211" s="86">
        <f ca="1">IFERROR(SR_demand_forecast!T206*Settings!$K$159,"-")</f>
        <v>0</v>
      </c>
      <c r="U211" s="86">
        <f ca="1">IFERROR(SR_demand_forecast!U206*Settings!$K$159,"-")</f>
        <v>0</v>
      </c>
      <c r="V211" s="86">
        <f ca="1">IFERROR(SR_demand_forecast!V206*Settings!$K$159,"-")</f>
        <v>0</v>
      </c>
    </row>
    <row r="212" spans="1:22" x14ac:dyDescent="0.3">
      <c r="A212" s="277"/>
      <c r="B212" s="36" t="s">
        <v>97</v>
      </c>
      <c r="C212" s="86">
        <f ca="1">IFERROR(SR_demand_forecast!C207*Settings!$K$159,"-")</f>
        <v>0</v>
      </c>
      <c r="D212" s="86">
        <f ca="1">IFERROR(SR_demand_forecast!D207*Settings!$K$159,"-")</f>
        <v>0</v>
      </c>
      <c r="E212" s="86">
        <f ca="1">IFERROR(SR_demand_forecast!E207*Settings!$K$159,"-")</f>
        <v>0</v>
      </c>
      <c r="F212" s="86">
        <f ca="1">IFERROR(SR_demand_forecast!F207*Settings!$K$159,"-")</f>
        <v>0</v>
      </c>
      <c r="G212" s="86">
        <f ca="1">IFERROR(SR_demand_forecast!G207*Settings!$K$159,"-")</f>
        <v>0</v>
      </c>
      <c r="H212" s="86">
        <f ca="1">IFERROR(SR_demand_forecast!H207*Settings!$K$159,"-")</f>
        <v>0</v>
      </c>
      <c r="I212" s="86">
        <f ca="1">IFERROR(SR_demand_forecast!I207*Settings!$K$159,"-")</f>
        <v>0</v>
      </c>
      <c r="J212" s="86">
        <f ca="1">IFERROR(SR_demand_forecast!J207*Settings!$K$159,"-")</f>
        <v>0</v>
      </c>
      <c r="K212" s="86">
        <f ca="1">IFERROR(SR_demand_forecast!K207*Settings!$K$159,"-")</f>
        <v>0</v>
      </c>
      <c r="L212" s="86">
        <f ca="1">IFERROR(SR_demand_forecast!L207*Settings!$K$159,"-")</f>
        <v>0</v>
      </c>
      <c r="M212" s="86">
        <f ca="1">IFERROR(SR_demand_forecast!M207*Settings!$K$159,"-")</f>
        <v>0</v>
      </c>
      <c r="N212" s="86">
        <f ca="1">IFERROR(SR_demand_forecast!N207*Settings!$K$159,"-")</f>
        <v>0</v>
      </c>
      <c r="O212" s="86">
        <f ca="1">IFERROR(SR_demand_forecast!O207*Settings!$K$159,"-")</f>
        <v>0</v>
      </c>
      <c r="P212" s="86">
        <f ca="1">IFERROR(SR_demand_forecast!P207*Settings!$K$159,"-")</f>
        <v>0</v>
      </c>
      <c r="Q212" s="86">
        <f ca="1">IFERROR(SR_demand_forecast!Q207*Settings!$K$159,"-")</f>
        <v>0</v>
      </c>
      <c r="R212" s="86">
        <f ca="1">IFERROR(SR_demand_forecast!R207*Settings!$K$159,"-")</f>
        <v>0</v>
      </c>
      <c r="S212" s="86">
        <f ca="1">IFERROR(SR_demand_forecast!S207*Settings!$K$159,"-")</f>
        <v>0</v>
      </c>
      <c r="T212" s="86">
        <f ca="1">IFERROR(SR_demand_forecast!T207*Settings!$K$159,"-")</f>
        <v>0</v>
      </c>
      <c r="U212" s="86">
        <f ca="1">IFERROR(SR_demand_forecast!U207*Settings!$K$159,"-")</f>
        <v>0</v>
      </c>
      <c r="V212" s="86">
        <f ca="1">IFERROR(SR_demand_forecast!V207*Settings!$K$159,"-")</f>
        <v>0</v>
      </c>
    </row>
    <row r="213" spans="1:22" x14ac:dyDescent="0.3">
      <c r="A213" s="277"/>
      <c r="B213" s="36" t="s">
        <v>58</v>
      </c>
      <c r="C213" s="86">
        <f>IFERROR(SR_demand_forecast!C208*Settings!$K$159,"-")</f>
        <v>113033.03478837879</v>
      </c>
      <c r="D213" s="86">
        <f>IFERROR(SR_demand_forecast!D208*Settings!$K$159,"-")</f>
        <v>113033.03478837879</v>
      </c>
      <c r="E213" s="86">
        <f>IFERROR(SR_demand_forecast!E208*Settings!$K$159,"-")</f>
        <v>113033.03478837879</v>
      </c>
      <c r="F213" s="86">
        <f>IFERROR(SR_demand_forecast!F208*Settings!$K$159,"-")</f>
        <v>113033.03478837879</v>
      </c>
      <c r="G213" s="86">
        <f>IFERROR(SR_demand_forecast!G208*Settings!$K$159,"-")</f>
        <v>75355.356525585856</v>
      </c>
      <c r="H213" s="86">
        <f>IFERROR(SR_demand_forecast!H208*Settings!$K$159,"-")</f>
        <v>75355.356525585856</v>
      </c>
      <c r="I213" s="86">
        <f>IFERROR(SR_demand_forecast!I208*Settings!$K$159,"-")</f>
        <v>75355.356525585856</v>
      </c>
      <c r="J213" s="86">
        <f>IFERROR(SR_demand_forecast!J208*Settings!$K$159,"-")</f>
        <v>75355.356525585856</v>
      </c>
      <c r="K213" s="86">
        <f>IFERROR(SR_demand_forecast!K208*Settings!$K$159,"-")</f>
        <v>75355.356525585856</v>
      </c>
      <c r="L213" s="86">
        <f>IFERROR(SR_demand_forecast!L208*Settings!$K$159,"-")</f>
        <v>75355.356525585856</v>
      </c>
      <c r="M213" s="86">
        <f>IFERROR(SR_demand_forecast!M208*Settings!$K$159,"-")</f>
        <v>75355.356525585856</v>
      </c>
      <c r="N213" s="86">
        <f>IFERROR(SR_demand_forecast!N208*Settings!$K$159,"-")</f>
        <v>75355.356525585856</v>
      </c>
      <c r="O213" s="86">
        <f>IFERROR(SR_demand_forecast!O208*Settings!$K$159,"-")</f>
        <v>75355.356525585856</v>
      </c>
      <c r="P213" s="86">
        <f>IFERROR(SR_demand_forecast!P208*Settings!$K$159,"-")</f>
        <v>75355.356525585856</v>
      </c>
      <c r="Q213" s="86">
        <f>IFERROR(SR_demand_forecast!Q208*Settings!$K$159,"-")</f>
        <v>75355.356525585856</v>
      </c>
      <c r="R213" s="86">
        <f>IFERROR(SR_demand_forecast!R208*Settings!$K$159,"-")</f>
        <v>75355.356525585856</v>
      </c>
      <c r="S213" s="86">
        <f>IFERROR(SR_demand_forecast!S208*Settings!$K$159,"-")</f>
        <v>75355.356525585856</v>
      </c>
      <c r="T213" s="86">
        <f>IFERROR(SR_demand_forecast!T208*Settings!$K$159,"-")</f>
        <v>75355.356525585856</v>
      </c>
      <c r="U213" s="86">
        <f>IFERROR(SR_demand_forecast!U208*Settings!$K$159,"-")</f>
        <v>75355.356525585856</v>
      </c>
      <c r="V213" s="86">
        <f>IFERROR(SR_demand_forecast!V208*Settings!$K$159,"-")</f>
        <v>75355.356525585856</v>
      </c>
    </row>
    <row r="214" spans="1:22" x14ac:dyDescent="0.3">
      <c r="A214" s="277"/>
      <c r="B214" s="36" t="s">
        <v>61</v>
      </c>
      <c r="C214" s="86">
        <f ca="1">IFERROR(SR_demand_forecast!C209*Settings!$K$159,"-")</f>
        <v>1496204.5835061192</v>
      </c>
      <c r="D214" s="86">
        <f ca="1">IFERROR(SR_demand_forecast!D209*Settings!$K$159,"-")</f>
        <v>1334392.8285491613</v>
      </c>
      <c r="E214" s="86">
        <f ca="1">IFERROR(SR_demand_forecast!E209*Settings!$K$159,"-")</f>
        <v>1165953.4414371168</v>
      </c>
      <c r="F214" s="86">
        <f ca="1">IFERROR(SR_demand_forecast!F209*Settings!$K$159,"-")</f>
        <v>990686.04158576531</v>
      </c>
      <c r="G214" s="86">
        <f ca="1">IFERROR(SR_demand_forecast!G209*Settings!$K$159,"-")</f>
        <v>808384.88424037932</v>
      </c>
      <c r="H214" s="86">
        <f ca="1">IFERROR(SR_demand_forecast!H209*Settings!$K$159,"-")</f>
        <v>676515.08709922619</v>
      </c>
      <c r="I214" s="86">
        <f ca="1">IFERROR(SR_demand_forecast!I209*Settings!$K$159,"-")</f>
        <v>491743.57265133533</v>
      </c>
      <c r="J214" s="86">
        <f ca="1">IFERROR(SR_demand_forecast!J209*Settings!$K$159,"-")</f>
        <v>299532.25152898656</v>
      </c>
      <c r="K214" s="86">
        <f ca="1">IFERROR(SR_demand_forecast!K209*Settings!$K$159,"-")</f>
        <v>99657.440070980432</v>
      </c>
      <c r="L214" s="86">
        <f ca="1">IFERROR(SR_demand_forecast!L209*Settings!$K$159,"-")</f>
        <v>-108110.51680766029</v>
      </c>
      <c r="M214" s="86">
        <f ca="1">IFERROR(SR_demand_forecast!M209*Settings!$K$159,"-")</f>
        <v>-121355.72405867366</v>
      </c>
      <c r="N214" s="86">
        <f ca="1">IFERROR(SR_demand_forecast!N209*Settings!$K$159,"-")</f>
        <v>-134865.83545470718</v>
      </c>
      <c r="O214" s="86">
        <f ca="1">IFERROR(SR_demand_forecast!O209*Settings!$K$159,"-")</f>
        <v>-148646.14907866152</v>
      </c>
      <c r="P214" s="86">
        <f ca="1">IFERROR(SR_demand_forecast!P209*Settings!$K$159,"-")</f>
        <v>-162702.06897509497</v>
      </c>
      <c r="Q214" s="86">
        <f ca="1">IFERROR(SR_demand_forecast!Q209*Settings!$K$159,"-")</f>
        <v>-177039.10726945699</v>
      </c>
      <c r="R214" s="86">
        <f ca="1">IFERROR(SR_demand_forecast!R209*Settings!$K$159,"-")</f>
        <v>-191662.88632970606</v>
      </c>
      <c r="S214" s="86">
        <f ca="1">IFERROR(SR_demand_forecast!S209*Settings!$K$159,"-")</f>
        <v>-206579.14097116046</v>
      </c>
      <c r="T214" s="86">
        <f ca="1">IFERROR(SR_demand_forecast!T209*Settings!$K$159,"-")</f>
        <v>-221793.72070544385</v>
      </c>
      <c r="U214" s="86">
        <f ca="1">IFERROR(SR_demand_forecast!U209*Settings!$K$159,"-")</f>
        <v>-237312.59203441284</v>
      </c>
      <c r="V214" s="86">
        <f ca="1">IFERROR(SR_demand_forecast!V209*Settings!$K$159,"-")</f>
        <v>-253141.84078996125</v>
      </c>
    </row>
    <row r="215" spans="1:22" x14ac:dyDescent="0.3">
      <c r="A215" s="277"/>
      <c r="B215" s="36" t="s">
        <v>100</v>
      </c>
      <c r="C215" s="150">
        <f t="shared" ref="C215:V215" ca="1" si="11">SUM(C207:C214)</f>
        <v>33119786.865429074</v>
      </c>
      <c r="D215" s="150">
        <f t="shared" ca="1" si="11"/>
        <v>37893323.394429736</v>
      </c>
      <c r="E215" s="150">
        <f t="shared" ca="1" si="11"/>
        <v>45178687.826794684</v>
      </c>
      <c r="F215" s="150">
        <f t="shared" ca="1" si="11"/>
        <v>51677642.850138806</v>
      </c>
      <c r="G215" s="150">
        <f t="shared" ca="1" si="11"/>
        <v>59110173.460487381</v>
      </c>
      <c r="H215" s="150">
        <f t="shared" ca="1" si="11"/>
        <v>66492703.405132301</v>
      </c>
      <c r="I215" s="150">
        <f t="shared" ca="1" si="11"/>
        <v>74238041.857207194</v>
      </c>
      <c r="J215" s="150">
        <f t="shared" ca="1" si="11"/>
        <v>82241071.092894047</v>
      </c>
      <c r="K215" s="150">
        <f t="shared" ca="1" si="11"/>
        <v>90250641.465248048</v>
      </c>
      <c r="L215" s="150">
        <f t="shared" ca="1" si="11"/>
        <v>98551407.15112637</v>
      </c>
      <c r="M215" s="150">
        <f t="shared" ca="1" si="11"/>
        <v>103050220.63605522</v>
      </c>
      <c r="N215" s="150">
        <f t="shared" ca="1" si="11"/>
        <v>104963515.17318767</v>
      </c>
      <c r="O215" s="150">
        <f t="shared" ca="1" si="11"/>
        <v>106915075.60106279</v>
      </c>
      <c r="P215" s="150">
        <f t="shared" ca="1" si="11"/>
        <v>108905667.23749541</v>
      </c>
      <c r="Q215" s="150">
        <f t="shared" ca="1" si="11"/>
        <v>110936070.70665668</v>
      </c>
      <c r="R215" s="150">
        <f t="shared" ca="1" si="11"/>
        <v>113007082.24520114</v>
      </c>
      <c r="S215" s="150">
        <f t="shared" ca="1" si="11"/>
        <v>115119514.01451656</v>
      </c>
      <c r="T215" s="150">
        <f t="shared" ca="1" si="11"/>
        <v>117274194.41921826</v>
      </c>
      <c r="U215" s="150">
        <f t="shared" ca="1" si="11"/>
        <v>119471968.43201394</v>
      </c>
      <c r="V215" s="150">
        <f t="shared" ca="1" si="11"/>
        <v>121713697.92506559</v>
      </c>
    </row>
    <row r="216" spans="1:22" x14ac:dyDescent="0.3">
      <c r="A216" s="277"/>
    </row>
    <row r="217" spans="1:22" x14ac:dyDescent="0.3">
      <c r="A217" s="277"/>
    </row>
    <row r="218" spans="1:22" x14ac:dyDescent="0.3">
      <c r="A218" s="277"/>
    </row>
    <row r="219" spans="1:22" x14ac:dyDescent="0.3">
      <c r="A219" s="277"/>
    </row>
    <row r="220" spans="1:22" x14ac:dyDescent="0.3">
      <c r="A220" s="277"/>
    </row>
    <row r="221" spans="1:22" x14ac:dyDescent="0.3">
      <c r="A221" s="277"/>
    </row>
    <row r="222" spans="1:22" x14ac:dyDescent="0.3">
      <c r="A222" s="277"/>
    </row>
    <row r="223" spans="1:22" x14ac:dyDescent="0.3">
      <c r="A223" s="277"/>
    </row>
    <row r="224" spans="1:22" x14ac:dyDescent="0.3">
      <c r="A224" s="277"/>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7BD12-77F9-4841-8B34-835DE85B165A}">
  <sheetPr>
    <tabColor rgb="FF105BD8"/>
  </sheetPr>
  <dimension ref="A1"/>
  <sheetViews>
    <sheetView zoomScaleNormal="100" workbookViewId="0">
      <selection activeCell="AD23" sqref="AD23"/>
    </sheetView>
  </sheetViews>
  <sheetFormatPr defaultRowHeight="14.4" x14ac:dyDescent="0.3"/>
  <cols>
    <col min="1" max="16384" width="8.88671875" style="13"/>
  </cols>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5D62-ECFF-4D13-9E28-0520ACBBFDDD}">
  <sheetPr>
    <tabColor rgb="FF105BD8"/>
  </sheetPr>
  <dimension ref="B84"/>
  <sheetViews>
    <sheetView zoomScaleNormal="100" workbookViewId="0">
      <selection sqref="A1:A1048576"/>
    </sheetView>
  </sheetViews>
  <sheetFormatPr defaultRowHeight="14.4" x14ac:dyDescent="0.3"/>
  <cols>
    <col min="1" max="16384" width="8.88671875" style="13"/>
  </cols>
  <sheetData>
    <row r="84" spans="2:2" x14ac:dyDescent="0.3">
      <c r="B84" s="32" t="s">
        <v>136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266AB-7AF2-4BB0-9DB1-A51154AD5216}">
  <sheetPr>
    <tabColor rgb="FF105BD8"/>
  </sheetPr>
  <dimension ref="B84"/>
  <sheetViews>
    <sheetView zoomScaleNormal="100" workbookViewId="0">
      <selection sqref="A1:A1048576"/>
    </sheetView>
  </sheetViews>
  <sheetFormatPr defaultRowHeight="14.4" x14ac:dyDescent="0.3"/>
  <cols>
    <col min="1" max="16384" width="8.88671875" style="13"/>
  </cols>
  <sheetData>
    <row r="84" spans="2:2" x14ac:dyDescent="0.3">
      <c r="B84" s="32" t="s">
        <v>136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CBDC3-B6D7-4A53-8051-F94974E02BF0}">
  <sheetPr>
    <tabColor rgb="FF105BD8"/>
  </sheetPr>
  <dimension ref="A1"/>
  <sheetViews>
    <sheetView zoomScaleNormal="100" workbookViewId="0">
      <selection activeCell="AK66" sqref="AK66"/>
    </sheetView>
  </sheetViews>
  <sheetFormatPr defaultRowHeight="14.4" x14ac:dyDescent="0.3"/>
  <cols>
    <col min="1" max="16384" width="8.88671875" style="13"/>
  </cols>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FFC6-1F62-4147-80C1-5D5D4BF7602C}">
  <sheetPr>
    <tabColor rgb="FF105BD8"/>
  </sheetPr>
  <dimension ref="A1"/>
  <sheetViews>
    <sheetView zoomScaleNormal="100" workbookViewId="0">
      <selection activeCell="AS36" sqref="AS36"/>
    </sheetView>
  </sheetViews>
  <sheetFormatPr defaultRowHeight="14.4" x14ac:dyDescent="0.3"/>
  <cols>
    <col min="1" max="16384" width="8.88671875" style="13"/>
  </cols>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2771-5D64-4B3B-B1A1-E6BE3E4AD752}">
  <sheetPr>
    <tabColor rgb="FF105BD8"/>
  </sheetPr>
  <dimension ref="A1"/>
  <sheetViews>
    <sheetView zoomScaleNormal="100" workbookViewId="0">
      <selection activeCell="AE20" sqref="AE20"/>
    </sheetView>
  </sheetViews>
  <sheetFormatPr defaultRowHeight="14.4" x14ac:dyDescent="0.3"/>
  <cols>
    <col min="1" max="16384" width="8.88671875" style="13"/>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Index</vt:lpstr>
      <vt:lpstr>Read_Me</vt:lpstr>
      <vt:lpstr>Settings</vt:lpstr>
      <vt:lpstr>Current</vt:lpstr>
      <vt:lpstr>DTE_Lifespans_existing</vt:lpstr>
      <vt:lpstr>Use_case_lifespans</vt:lpstr>
      <vt:lpstr>New_missions</vt:lpstr>
      <vt:lpstr>lifespans_all</vt:lpstr>
      <vt:lpstr>Current_DTE</vt:lpstr>
      <vt:lpstr>DTE_mission_minutes</vt:lpstr>
      <vt:lpstr>DTE_demand_forecast</vt:lpstr>
      <vt:lpstr>Current_SR</vt:lpstr>
      <vt:lpstr>SR_mission_minutes</vt:lpstr>
      <vt:lpstr>SR_demand_forecast</vt:lpstr>
      <vt:lpstr>Minutes_by_use_case</vt:lpstr>
      <vt:lpstr>Costs</vt:lpstr>
      <vt:lpstr>DTE_cost_per_minute_forecast</vt:lpstr>
      <vt:lpstr>SR_cost_per_minute_forecast</vt:lpstr>
      <vt:lpstr>Lifespans</vt:lpstr>
      <vt:lpstr>Demand_forecast_by_use_case</vt:lpstr>
      <vt:lpstr>Demand_forecast_by_replacement</vt:lpstr>
      <vt:lpstr>DTE_cost_by_use_case</vt:lpstr>
      <vt:lpstr>SR_cost_by_use_case</vt:lpstr>
      <vt:lpstr>Aggregate_costs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Edward John Oughton</cp:lastModifiedBy>
  <dcterms:created xsi:type="dcterms:W3CDTF">2022-05-02T00:57:27Z</dcterms:created>
  <dcterms:modified xsi:type="dcterms:W3CDTF">2024-02-07T04:23:45Z</dcterms:modified>
</cp:coreProperties>
</file>