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old\"/>
    </mc:Choice>
  </mc:AlternateContent>
  <xr:revisionPtr revIDLastSave="0" documentId="13_ncr:1_{7DB998A8-DC7F-4678-AC2B-5E945E34C4EF}" xr6:coauthVersionLast="47" xr6:coauthVersionMax="47" xr10:uidLastSave="{00000000-0000-0000-0000-000000000000}"/>
  <bookViews>
    <workbookView xWindow="-30828" yWindow="-108" windowWidth="30936" windowHeight="16896" tabRatio="780" activeTab="9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  <sheet name="Validation" sheetId="165" r:id="rId12"/>
    <sheet name="Sheet1" sheetId="166" r:id="rId13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6" i="158" l="1"/>
  <c r="AL7" i="158"/>
  <c r="AL8" i="158"/>
  <c r="AL9" i="158"/>
  <c r="AL10" i="158"/>
  <c r="AL11" i="158"/>
  <c r="AL12" i="158"/>
  <c r="AL13" i="158"/>
  <c r="AL14" i="158"/>
  <c r="AL15" i="158"/>
  <c r="AL16" i="158"/>
  <c r="AL17" i="158"/>
  <c r="AL18" i="158"/>
  <c r="AL19" i="158"/>
  <c r="AL20" i="158"/>
  <c r="AL21" i="158"/>
  <c r="AL22" i="158"/>
  <c r="AL23" i="158"/>
  <c r="AL24" i="158"/>
  <c r="AL25" i="158"/>
  <c r="AL26" i="158"/>
  <c r="AL27" i="158"/>
  <c r="AL28" i="158"/>
  <c r="AL5" i="158"/>
  <c r="B101" i="155"/>
  <c r="B123" i="155"/>
  <c r="H27" i="163"/>
  <c r="I7" i="163"/>
  <c r="I6" i="163"/>
  <c r="I5" i="163"/>
  <c r="J28" i="163"/>
  <c r="I28" i="163"/>
  <c r="H28" i="163"/>
  <c r="J27" i="163"/>
  <c r="I27" i="163"/>
  <c r="J26" i="163"/>
  <c r="I26" i="163"/>
  <c r="H26" i="163"/>
  <c r="H4" i="164"/>
  <c r="H5" i="164"/>
  <c r="H6" i="164"/>
  <c r="H7" i="164"/>
  <c r="H8" i="164"/>
  <c r="H9" i="164"/>
  <c r="H10" i="164"/>
  <c r="H11" i="164"/>
  <c r="H12" i="164"/>
  <c r="H13" i="164"/>
  <c r="H14" i="164"/>
  <c r="H15" i="164"/>
  <c r="H16" i="164"/>
  <c r="H17" i="164"/>
  <c r="H18" i="164"/>
  <c r="H19" i="164"/>
  <c r="H20" i="164"/>
  <c r="H21" i="164"/>
  <c r="H22" i="164"/>
  <c r="H23" i="164"/>
  <c r="H24" i="164"/>
  <c r="H25" i="164"/>
  <c r="H26" i="164"/>
  <c r="H27" i="164"/>
  <c r="H28" i="164"/>
  <c r="H29" i="164"/>
  <c r="H30" i="164"/>
  <c r="H31" i="164"/>
  <c r="H32" i="164"/>
  <c r="H33" i="164"/>
  <c r="H34" i="164"/>
  <c r="H35" i="164"/>
  <c r="H36" i="164"/>
  <c r="H37" i="164"/>
  <c r="H38" i="164"/>
  <c r="H39" i="164"/>
  <c r="H40" i="164"/>
  <c r="H41" i="164"/>
  <c r="H42" i="164"/>
  <c r="H43" i="164"/>
  <c r="H44" i="164"/>
  <c r="H45" i="164"/>
  <c r="H46" i="164"/>
  <c r="H47" i="164"/>
  <c r="H48" i="164"/>
  <c r="H49" i="164"/>
  <c r="H50" i="164"/>
  <c r="H51" i="164"/>
  <c r="H52" i="164"/>
  <c r="H53" i="164"/>
  <c r="H54" i="164"/>
  <c r="G12" i="164"/>
  <c r="G13" i="164"/>
  <c r="G14" i="164"/>
  <c r="G15" i="164"/>
  <c r="G16" i="164"/>
  <c r="G17" i="164"/>
  <c r="G18" i="164"/>
  <c r="G19" i="164"/>
  <c r="G20" i="164"/>
  <c r="G21" i="164"/>
  <c r="G22" i="164"/>
  <c r="G23" i="164"/>
  <c r="G24" i="164"/>
  <c r="G25" i="164"/>
  <c r="G26" i="164"/>
  <c r="G27" i="164"/>
  <c r="G28" i="164"/>
  <c r="G29" i="164"/>
  <c r="G30" i="164"/>
  <c r="G31" i="164"/>
  <c r="G32" i="164"/>
  <c r="G33" i="164"/>
  <c r="G34" i="164"/>
  <c r="G35" i="164"/>
  <c r="G36" i="164"/>
  <c r="G37" i="164"/>
  <c r="G38" i="164"/>
  <c r="G39" i="164"/>
  <c r="G40" i="164"/>
  <c r="G41" i="164"/>
  <c r="G42" i="164"/>
  <c r="G43" i="164"/>
  <c r="G44" i="164"/>
  <c r="G45" i="164"/>
  <c r="G46" i="164"/>
  <c r="G47" i="164"/>
  <c r="G48" i="164"/>
  <c r="G49" i="164"/>
  <c r="G50" i="164"/>
  <c r="G51" i="164"/>
  <c r="G52" i="164"/>
  <c r="G53" i="164"/>
  <c r="G54" i="164"/>
  <c r="G4" i="164"/>
  <c r="G5" i="164"/>
  <c r="G6" i="164"/>
  <c r="G7" i="164"/>
  <c r="G8" i="164"/>
  <c r="G9" i="164"/>
  <c r="G10" i="164"/>
  <c r="G11" i="164"/>
  <c r="G3" i="164"/>
  <c r="AL5" i="129"/>
  <c r="AL6" i="129"/>
  <c r="AL7" i="129"/>
  <c r="AL8" i="129"/>
  <c r="AL9" i="129"/>
  <c r="AL10" i="129"/>
  <c r="AL11" i="129"/>
  <c r="AL12" i="129"/>
  <c r="AL13" i="129"/>
  <c r="AL14" i="129"/>
  <c r="AL4" i="129"/>
  <c r="AL15" i="129"/>
  <c r="AL16" i="129"/>
  <c r="AL17" i="129"/>
  <c r="AL18" i="129"/>
  <c r="AL19" i="129"/>
  <c r="AL20" i="129"/>
  <c r="AL21" i="129"/>
  <c r="AL22" i="129"/>
  <c r="AL23" i="129"/>
  <c r="AL24" i="129"/>
  <c r="AL25" i="129"/>
  <c r="AL26" i="129"/>
  <c r="AL27" i="129"/>
  <c r="AL28" i="129"/>
  <c r="AL29" i="129"/>
  <c r="AL30" i="129"/>
  <c r="AL31" i="129"/>
  <c r="AL32" i="129"/>
  <c r="AL33" i="129"/>
  <c r="AL34" i="129"/>
  <c r="AL35" i="129"/>
  <c r="AL36" i="129"/>
  <c r="AL37" i="129"/>
  <c r="AL38" i="129"/>
  <c r="AL39" i="129"/>
  <c r="AL40" i="129"/>
  <c r="AL41" i="129"/>
  <c r="AL42" i="129"/>
  <c r="AL43" i="129"/>
  <c r="AL44" i="129"/>
  <c r="AL45" i="129"/>
  <c r="AL46" i="129"/>
  <c r="AL47" i="129"/>
  <c r="AL48" i="129"/>
  <c r="AL49" i="129"/>
  <c r="AL50" i="129"/>
  <c r="AL51" i="129"/>
  <c r="AL52" i="129"/>
  <c r="AL53" i="129"/>
  <c r="AL54" i="129"/>
  <c r="AL55" i="129"/>
  <c r="AC120" i="129"/>
  <c r="AC121" i="129"/>
  <c r="AC122" i="129"/>
  <c r="AC123" i="129"/>
  <c r="AC124" i="129"/>
  <c r="AC125" i="129"/>
  <c r="AC126" i="129"/>
  <c r="AC127" i="129"/>
  <c r="AC128" i="129"/>
  <c r="AC129" i="129"/>
  <c r="AC130" i="129"/>
  <c r="AC131" i="129"/>
  <c r="AC132" i="129"/>
  <c r="AC133" i="129"/>
  <c r="AC134" i="129"/>
  <c r="AC135" i="129"/>
  <c r="AC136" i="129"/>
  <c r="AC137" i="129"/>
  <c r="AC138" i="129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C119" i="129"/>
  <c r="AC65" i="129"/>
  <c r="AC66" i="129"/>
  <c r="AC67" i="129"/>
  <c r="AC68" i="129"/>
  <c r="AC69" i="129"/>
  <c r="AC70" i="129"/>
  <c r="AC71" i="129"/>
  <c r="AC72" i="129"/>
  <c r="AC73" i="129"/>
  <c r="AC74" i="129"/>
  <c r="AC75" i="129"/>
  <c r="AC76" i="129"/>
  <c r="AC77" i="129"/>
  <c r="AC78" i="129"/>
  <c r="AC79" i="129"/>
  <c r="AC80" i="129"/>
  <c r="AC81" i="129"/>
  <c r="AC82" i="129"/>
  <c r="AC83" i="129"/>
  <c r="AC84" i="129"/>
  <c r="AC85" i="129"/>
  <c r="AC86" i="129"/>
  <c r="AC87" i="129"/>
  <c r="AC88" i="129"/>
  <c r="AC89" i="129"/>
  <c r="AC90" i="129"/>
  <c r="AC91" i="129"/>
  <c r="AC92" i="129"/>
  <c r="AC93" i="129"/>
  <c r="AC94" i="129"/>
  <c r="AC95" i="129"/>
  <c r="AC96" i="129"/>
  <c r="AC97" i="129"/>
  <c r="AC98" i="129"/>
  <c r="AC99" i="129"/>
  <c r="AC100" i="129"/>
  <c r="AC101" i="129"/>
  <c r="AC102" i="129"/>
  <c r="AC103" i="129"/>
  <c r="AC104" i="129"/>
  <c r="AC105" i="129"/>
  <c r="AC106" i="129"/>
  <c r="AC107" i="129"/>
  <c r="AC108" i="129"/>
  <c r="AC109" i="129"/>
  <c r="AC110" i="129"/>
  <c r="AC111" i="129"/>
  <c r="AC112" i="129"/>
  <c r="AC113" i="129"/>
  <c r="AC114" i="129"/>
  <c r="AC64" i="129"/>
  <c r="AC63" i="129"/>
  <c r="AF63" i="129" s="1"/>
  <c r="AF64" i="129" s="1"/>
  <c r="AG64" i="129" s="1"/>
  <c r="AB13" i="129"/>
  <c r="AB8" i="129"/>
  <c r="AB9" i="129"/>
  <c r="AB10" i="129"/>
  <c r="AB11" i="129"/>
  <c r="AB12" i="129"/>
  <c r="AB14" i="129"/>
  <c r="AB15" i="129"/>
  <c r="AB16" i="129"/>
  <c r="AB17" i="129"/>
  <c r="AB18" i="129"/>
  <c r="AB19" i="129"/>
  <c r="AB20" i="129"/>
  <c r="AB21" i="129"/>
  <c r="AB22" i="129"/>
  <c r="AB23" i="129"/>
  <c r="AB24" i="129"/>
  <c r="AB25" i="129"/>
  <c r="AB26" i="129"/>
  <c r="AB27" i="129"/>
  <c r="AB28" i="129"/>
  <c r="AB29" i="129"/>
  <c r="AB30" i="129"/>
  <c r="AB31" i="129"/>
  <c r="AB32" i="129"/>
  <c r="AB33" i="129"/>
  <c r="AB34" i="129"/>
  <c r="AB35" i="129"/>
  <c r="AB36" i="129"/>
  <c r="AB37" i="129"/>
  <c r="AB38" i="129"/>
  <c r="AB39" i="129"/>
  <c r="AB40" i="129"/>
  <c r="AB41" i="129"/>
  <c r="AB42" i="129"/>
  <c r="AB43" i="129"/>
  <c r="AB44" i="129"/>
  <c r="AB45" i="129"/>
  <c r="AB46" i="129"/>
  <c r="AB47" i="129"/>
  <c r="AB48" i="129"/>
  <c r="AB49" i="129"/>
  <c r="AB50" i="129"/>
  <c r="AB51" i="129"/>
  <c r="AB52" i="129"/>
  <c r="AB53" i="129"/>
  <c r="AB54" i="129"/>
  <c r="AB55" i="129"/>
  <c r="AB7" i="129"/>
  <c r="AI65" i="129"/>
  <c r="AK65" i="129"/>
  <c r="AI64" i="129"/>
  <c r="AK64" i="129"/>
  <c r="D82" i="155"/>
  <c r="I152" i="154"/>
  <c r="I153" i="154"/>
  <c r="I154" i="154"/>
  <c r="I155" i="154"/>
  <c r="I156" i="154"/>
  <c r="I157" i="154"/>
  <c r="I151" i="154"/>
  <c r="H152" i="154"/>
  <c r="H153" i="154"/>
  <c r="H154" i="154"/>
  <c r="H155" i="154"/>
  <c r="H156" i="154"/>
  <c r="H157" i="154"/>
  <c r="H151" i="154"/>
  <c r="G152" i="154"/>
  <c r="G153" i="154"/>
  <c r="G154" i="154"/>
  <c r="G155" i="154"/>
  <c r="G156" i="154"/>
  <c r="G157" i="154"/>
  <c r="I140" i="154"/>
  <c r="I141" i="154"/>
  <c r="I142" i="154"/>
  <c r="I143" i="154"/>
  <c r="I144" i="154"/>
  <c r="I145" i="154"/>
  <c r="I139" i="154"/>
  <c r="H140" i="154"/>
  <c r="H141" i="154"/>
  <c r="H142" i="154"/>
  <c r="H143" i="154"/>
  <c r="H144" i="154"/>
  <c r="H145" i="154"/>
  <c r="H139" i="154"/>
  <c r="G151" i="154"/>
  <c r="G140" i="154"/>
  <c r="G141" i="154"/>
  <c r="G142" i="154"/>
  <c r="G143" i="154"/>
  <c r="G144" i="154"/>
  <c r="G145" i="154"/>
  <c r="G139" i="154"/>
  <c r="I106" i="154"/>
  <c r="I107" i="154"/>
  <c r="I108" i="154"/>
  <c r="I109" i="154"/>
  <c r="I110" i="154"/>
  <c r="I111" i="154"/>
  <c r="I105" i="154"/>
  <c r="H106" i="154"/>
  <c r="H107" i="154"/>
  <c r="H108" i="154"/>
  <c r="H109" i="154"/>
  <c r="H110" i="154"/>
  <c r="H111" i="154"/>
  <c r="H105" i="154"/>
  <c r="G106" i="154"/>
  <c r="G107" i="154"/>
  <c r="G108" i="154"/>
  <c r="G109" i="154"/>
  <c r="G110" i="154"/>
  <c r="G111" i="154"/>
  <c r="G105" i="154"/>
  <c r="I118" i="154"/>
  <c r="I119" i="154"/>
  <c r="I120" i="154"/>
  <c r="I121" i="154"/>
  <c r="I122" i="154"/>
  <c r="I123" i="154"/>
  <c r="I117" i="154"/>
  <c r="H118" i="154"/>
  <c r="H119" i="154"/>
  <c r="H120" i="154"/>
  <c r="H121" i="154"/>
  <c r="H122" i="154"/>
  <c r="H123" i="154"/>
  <c r="H117" i="154"/>
  <c r="G117" i="154"/>
  <c r="G118" i="154"/>
  <c r="G119" i="154"/>
  <c r="G120" i="154"/>
  <c r="G121" i="154"/>
  <c r="G122" i="154"/>
  <c r="G123" i="154"/>
  <c r="N7" i="163"/>
  <c r="D18" i="163" s="1"/>
  <c r="N6" i="163"/>
  <c r="C13" i="163" s="1"/>
  <c r="N5" i="163"/>
  <c r="O7" i="163"/>
  <c r="M7" i="163"/>
  <c r="O6" i="163"/>
  <c r="M6" i="163"/>
  <c r="O5" i="163"/>
  <c r="M5" i="163"/>
  <c r="N26" i="163"/>
  <c r="O26" i="163"/>
  <c r="N27" i="163"/>
  <c r="O27" i="163"/>
  <c r="N28" i="163"/>
  <c r="O28" i="163"/>
  <c r="M28" i="163"/>
  <c r="M27" i="163"/>
  <c r="M26" i="163"/>
  <c r="AJ64" i="158"/>
  <c r="AF64" i="158"/>
  <c r="AE64" i="158"/>
  <c r="AK35" i="158"/>
  <c r="AK34" i="158"/>
  <c r="AH34" i="158"/>
  <c r="AJ186" i="162"/>
  <c r="D105" i="154"/>
  <c r="L15" i="135"/>
  <c r="B10" i="165" s="1"/>
  <c r="Y15" i="135"/>
  <c r="C10" i="165" s="1"/>
  <c r="C13" i="165" s="1"/>
  <c r="Y5" i="135"/>
  <c r="H50" i="154"/>
  <c r="L5" i="135"/>
  <c r="C38" i="163" l="1"/>
  <c r="D16" i="163"/>
  <c r="D15" i="163"/>
  <c r="D14" i="163"/>
  <c r="D17" i="163"/>
  <c r="D13" i="163"/>
  <c r="D12" i="163"/>
  <c r="D11" i="163"/>
  <c r="C17" i="163"/>
  <c r="C14" i="163"/>
  <c r="C11" i="163"/>
  <c r="C18" i="163"/>
  <c r="C15" i="163"/>
  <c r="C12" i="163"/>
  <c r="C16" i="163"/>
  <c r="I11" i="163" a="1"/>
  <c r="I11" i="163" s="1"/>
  <c r="AG63" i="129"/>
  <c r="B13" i="165"/>
  <c r="F13" i="165" s="1"/>
  <c r="Y17" i="135"/>
  <c r="J7" i="163" l="1"/>
  <c r="H7" i="163"/>
  <c r="J6" i="163"/>
  <c r="H6" i="163"/>
  <c r="J5" i="163"/>
  <c r="H5" i="163"/>
  <c r="Y6" i="135"/>
  <c r="Y7" i="135"/>
  <c r="Y8" i="135"/>
  <c r="Y9" i="135"/>
  <c r="Y10" i="135"/>
  <c r="Y13" i="135"/>
  <c r="T88" i="135"/>
  <c r="G73" i="135"/>
  <c r="A3" i="164"/>
  <c r="A28" i="164"/>
  <c r="A27" i="164"/>
  <c r="A26" i="164"/>
  <c r="A25" i="164"/>
  <c r="A24" i="164"/>
  <c r="A23" i="164"/>
  <c r="A22" i="164"/>
  <c r="A21" i="164"/>
  <c r="A20" i="164"/>
  <c r="A19" i="164"/>
  <c r="A18" i="164"/>
  <c r="A17" i="164"/>
  <c r="A16" i="164"/>
  <c r="A15" i="164"/>
  <c r="A14" i="164"/>
  <c r="A13" i="164"/>
  <c r="A12" i="164"/>
  <c r="A11" i="164"/>
  <c r="A10" i="164"/>
  <c r="A9" i="164"/>
  <c r="A8" i="164"/>
  <c r="A7" i="164"/>
  <c r="A6" i="164"/>
  <c r="D5" i="164"/>
  <c r="A5" i="164"/>
  <c r="A4" i="164"/>
  <c r="H2" i="164"/>
  <c r="G2" i="164"/>
  <c r="E2" i="164"/>
  <c r="D2" i="164"/>
  <c r="B2" i="164"/>
  <c r="A2" i="164"/>
  <c r="AJ4" i="158"/>
  <c r="AC36" i="158"/>
  <c r="AC37" i="158" s="1"/>
  <c r="AC35" i="158"/>
  <c r="AC34" i="158"/>
  <c r="AH36" i="158"/>
  <c r="AH37" i="158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C64" i="158"/>
  <c r="AC4" i="158"/>
  <c r="AC5" i="158"/>
  <c r="AC6" i="158"/>
  <c r="AC67" i="158" l="1"/>
  <c r="AC38" i="158"/>
  <c r="AC65" i="158"/>
  <c r="AC8" i="158"/>
  <c r="AC66" i="158"/>
  <c r="AC7" i="158"/>
  <c r="AC68" i="158" l="1"/>
  <c r="AC39" i="158"/>
  <c r="AA370" i="162"/>
  <c r="AA368" i="162"/>
  <c r="AA187" i="162"/>
  <c r="AA369" i="162" s="1"/>
  <c r="AA188" i="162"/>
  <c r="AA186" i="162"/>
  <c r="AI82" i="129"/>
  <c r="AI83" i="129"/>
  <c r="AI139" i="129" s="1"/>
  <c r="AI84" i="129"/>
  <c r="AI140" i="129" s="1"/>
  <c r="AI85" i="129"/>
  <c r="AI86" i="129"/>
  <c r="AI87" i="129"/>
  <c r="AI88" i="129"/>
  <c r="AI144" i="129" s="1"/>
  <c r="AI89" i="129"/>
  <c r="AI145" i="129" s="1"/>
  <c r="AI90" i="129"/>
  <c r="AI146" i="129" s="1"/>
  <c r="AI91" i="129"/>
  <c r="AI147" i="129" s="1"/>
  <c r="AI92" i="129"/>
  <c r="AI93" i="129"/>
  <c r="AI149" i="129" s="1"/>
  <c r="AI94" i="129"/>
  <c r="AI150" i="129" s="1"/>
  <c r="AI95" i="129"/>
  <c r="AI96" i="129"/>
  <c r="AI97" i="129"/>
  <c r="AI98" i="129"/>
  <c r="AI154" i="129" s="1"/>
  <c r="AI99" i="129"/>
  <c r="AI155" i="129" s="1"/>
  <c r="AI100" i="129"/>
  <c r="AI156" i="129" s="1"/>
  <c r="AI101" i="129"/>
  <c r="AI157" i="129" s="1"/>
  <c r="AI102" i="129"/>
  <c r="AI158" i="129" s="1"/>
  <c r="AI103" i="129"/>
  <c r="AI159" i="129" s="1"/>
  <c r="AI104" i="129"/>
  <c r="AI160" i="129" s="1"/>
  <c r="AI105" i="129"/>
  <c r="AI161" i="129" s="1"/>
  <c r="AI106" i="129"/>
  <c r="AI107" i="129"/>
  <c r="AI163" i="129" s="1"/>
  <c r="AI108" i="129"/>
  <c r="AI164" i="129" s="1"/>
  <c r="AI109" i="129"/>
  <c r="AI165" i="129" s="1"/>
  <c r="AI110" i="129"/>
  <c r="AI166" i="129" s="1"/>
  <c r="AI111" i="129"/>
  <c r="AI112" i="129"/>
  <c r="AI113" i="129"/>
  <c r="AI169" i="129" s="1"/>
  <c r="AI114" i="129"/>
  <c r="AK170" i="129" s="1"/>
  <c r="AJ132" i="129"/>
  <c r="AJ133" i="129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F139" i="129"/>
  <c r="AH139" i="129"/>
  <c r="AF140" i="129"/>
  <c r="AH140" i="129"/>
  <c r="AF141" i="129"/>
  <c r="AH141" i="129"/>
  <c r="AF142" i="129"/>
  <c r="AH142" i="129"/>
  <c r="AF143" i="129"/>
  <c r="AH143" i="129"/>
  <c r="AF144" i="129"/>
  <c r="AH144" i="129"/>
  <c r="AF145" i="129"/>
  <c r="AH145" i="129"/>
  <c r="AF146" i="129"/>
  <c r="AH146" i="129"/>
  <c r="AF147" i="129"/>
  <c r="AH147" i="129"/>
  <c r="AF148" i="129"/>
  <c r="AH148" i="129"/>
  <c r="AF149" i="129"/>
  <c r="AH149" i="129"/>
  <c r="AF150" i="129"/>
  <c r="AH150" i="129"/>
  <c r="AF151" i="129"/>
  <c r="AH151" i="129"/>
  <c r="AF152" i="129"/>
  <c r="AH152" i="129"/>
  <c r="AF153" i="129"/>
  <c r="AH153" i="129"/>
  <c r="AF154" i="129"/>
  <c r="AH154" i="129"/>
  <c r="AF155" i="129"/>
  <c r="AH155" i="129"/>
  <c r="AF156" i="129"/>
  <c r="AH156" i="129"/>
  <c r="AF157" i="129"/>
  <c r="AH157" i="129"/>
  <c r="AF158" i="129"/>
  <c r="AH158" i="129"/>
  <c r="AF159" i="129"/>
  <c r="AH159" i="129"/>
  <c r="AF160" i="129"/>
  <c r="AH160" i="129"/>
  <c r="AK160" i="129"/>
  <c r="AF161" i="129"/>
  <c r="AH161" i="129"/>
  <c r="AF162" i="129"/>
  <c r="AH162" i="129"/>
  <c r="AF163" i="129"/>
  <c r="AH163" i="129"/>
  <c r="AF164" i="129"/>
  <c r="AH164" i="129"/>
  <c r="AF165" i="129"/>
  <c r="AH165" i="129"/>
  <c r="AF166" i="129"/>
  <c r="AH166" i="129"/>
  <c r="AF167" i="129"/>
  <c r="AH167" i="129"/>
  <c r="AF168" i="129"/>
  <c r="AH168" i="129"/>
  <c r="AF169" i="129"/>
  <c r="AH169" i="129"/>
  <c r="AF170" i="129"/>
  <c r="AH170" i="129"/>
  <c r="AG83" i="129"/>
  <c r="AG139" i="129" s="1"/>
  <c r="AK83" i="129"/>
  <c r="AG84" i="129"/>
  <c r="AG140" i="129" s="1"/>
  <c r="AK84" i="129"/>
  <c r="AG85" i="129"/>
  <c r="AG141" i="129" s="1"/>
  <c r="AK85" i="129"/>
  <c r="AG86" i="129"/>
  <c r="AG142" i="129" s="1"/>
  <c r="AK86" i="129"/>
  <c r="AG87" i="129"/>
  <c r="AG143" i="129" s="1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G151" i="129" s="1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K158" i="129" s="1"/>
  <c r="AG103" i="129"/>
  <c r="AG159" i="129" s="1"/>
  <c r="AK103" i="129"/>
  <c r="AG104" i="129"/>
  <c r="AG160" i="129" s="1"/>
  <c r="AK104" i="129"/>
  <c r="AG105" i="129"/>
  <c r="AG161" i="129" s="1"/>
  <c r="AK105" i="129"/>
  <c r="AG106" i="129"/>
  <c r="AG162" i="129" s="1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A4" i="162"/>
  <c r="D3" i="164" s="1"/>
  <c r="AA5" i="162"/>
  <c r="D4" i="164" s="1"/>
  <c r="AB58" i="162"/>
  <c r="AB59" i="162"/>
  <c r="AB60" i="162"/>
  <c r="AB61" i="162"/>
  <c r="AB62" i="162"/>
  <c r="AB63" i="162"/>
  <c r="AB64" i="162"/>
  <c r="AB65" i="162"/>
  <c r="AB66" i="162"/>
  <c r="AB67" i="162"/>
  <c r="AB68" i="162"/>
  <c r="AB69" i="162"/>
  <c r="AB70" i="162"/>
  <c r="AB71" i="162"/>
  <c r="AB72" i="162"/>
  <c r="AB73" i="162"/>
  <c r="AB74" i="162"/>
  <c r="AB75" i="162"/>
  <c r="AB76" i="162"/>
  <c r="AB77" i="162"/>
  <c r="AB78" i="162"/>
  <c r="AB79" i="162"/>
  <c r="AB80" i="162"/>
  <c r="AB81" i="162"/>
  <c r="AB82" i="162"/>
  <c r="AB83" i="162"/>
  <c r="AB84" i="162"/>
  <c r="AB85" i="162"/>
  <c r="AB86" i="162"/>
  <c r="AB87" i="162"/>
  <c r="AB88" i="162"/>
  <c r="AB89" i="162"/>
  <c r="AB90" i="162"/>
  <c r="AB91" i="162"/>
  <c r="AB92" i="162"/>
  <c r="AB93" i="162"/>
  <c r="AB94" i="162"/>
  <c r="AB95" i="162"/>
  <c r="AB96" i="162"/>
  <c r="AB97" i="162"/>
  <c r="AB98" i="162"/>
  <c r="AB99" i="162"/>
  <c r="AB100" i="162"/>
  <c r="AB101" i="162"/>
  <c r="AB102" i="162"/>
  <c r="AB103" i="162"/>
  <c r="AB104" i="162"/>
  <c r="AB105" i="162"/>
  <c r="AB106" i="162"/>
  <c r="AB107" i="162"/>
  <c r="AB108" i="162"/>
  <c r="AB109" i="162"/>
  <c r="AB110" i="162"/>
  <c r="AB111" i="162"/>
  <c r="AB112" i="162"/>
  <c r="AB113" i="162"/>
  <c r="AB114" i="162"/>
  <c r="AB115" i="162"/>
  <c r="AB116" i="162"/>
  <c r="AB117" i="162"/>
  <c r="AB118" i="162"/>
  <c r="AB119" i="162"/>
  <c r="AB120" i="162"/>
  <c r="AB121" i="162"/>
  <c r="AB122" i="162"/>
  <c r="AB123" i="162"/>
  <c r="AB124" i="162"/>
  <c r="AB125" i="162"/>
  <c r="AB126" i="162"/>
  <c r="AB127" i="162"/>
  <c r="AB128" i="162"/>
  <c r="AB129" i="162"/>
  <c r="AB130" i="162"/>
  <c r="AB131" i="162"/>
  <c r="AB132" i="162"/>
  <c r="AB133" i="162"/>
  <c r="AB134" i="162"/>
  <c r="AB135" i="162"/>
  <c r="AB136" i="162"/>
  <c r="AB137" i="162"/>
  <c r="AB138" i="162"/>
  <c r="AB139" i="162"/>
  <c r="AB140" i="162"/>
  <c r="AB141" i="162"/>
  <c r="AB142" i="162"/>
  <c r="AB143" i="162"/>
  <c r="AB144" i="162"/>
  <c r="AB145" i="162"/>
  <c r="AB146" i="162"/>
  <c r="AB147" i="162"/>
  <c r="AB148" i="162"/>
  <c r="AB149" i="162"/>
  <c r="AB150" i="162"/>
  <c r="AB151" i="162"/>
  <c r="AB152" i="162"/>
  <c r="AB153" i="162"/>
  <c r="AB154" i="162"/>
  <c r="AB155" i="162"/>
  <c r="AB156" i="162"/>
  <c r="AB157" i="162"/>
  <c r="AB158" i="162"/>
  <c r="AB159" i="162"/>
  <c r="AB160" i="162"/>
  <c r="AB161" i="162"/>
  <c r="AB162" i="162"/>
  <c r="AB163" i="162"/>
  <c r="AB164" i="162"/>
  <c r="AB165" i="162"/>
  <c r="AB166" i="162"/>
  <c r="AB167" i="162"/>
  <c r="AB168" i="162"/>
  <c r="AB169" i="162"/>
  <c r="AB170" i="162"/>
  <c r="AB171" i="162"/>
  <c r="AB172" i="162"/>
  <c r="AB173" i="162"/>
  <c r="AB174" i="162"/>
  <c r="AB175" i="162"/>
  <c r="AB176" i="162"/>
  <c r="AB177" i="162"/>
  <c r="AB178" i="162"/>
  <c r="AB179" i="162"/>
  <c r="AB180" i="162"/>
  <c r="AB24" i="162"/>
  <c r="AB25" i="162"/>
  <c r="AB26" i="162"/>
  <c r="AB27" i="162"/>
  <c r="AB28" i="162"/>
  <c r="AB29" i="162"/>
  <c r="AB30" i="162"/>
  <c r="AB31" i="162"/>
  <c r="AB32" i="162"/>
  <c r="AB33" i="162"/>
  <c r="AB34" i="162"/>
  <c r="AB35" i="162"/>
  <c r="AB36" i="162"/>
  <c r="AB37" i="162"/>
  <c r="AB38" i="162"/>
  <c r="AB39" i="162"/>
  <c r="AB40" i="162"/>
  <c r="AB41" i="162"/>
  <c r="AB42" i="162"/>
  <c r="AB43" i="162"/>
  <c r="AB44" i="162"/>
  <c r="AB45" i="162"/>
  <c r="AB46" i="162"/>
  <c r="AB47" i="162"/>
  <c r="AB48" i="162"/>
  <c r="AB49" i="162"/>
  <c r="AB50" i="162"/>
  <c r="AB51" i="162"/>
  <c r="AB52" i="162"/>
  <c r="AB53" i="162"/>
  <c r="AB54" i="162"/>
  <c r="AB55" i="162"/>
  <c r="AB56" i="162"/>
  <c r="AB57" i="162"/>
  <c r="AG388" i="162"/>
  <c r="AG389" i="162"/>
  <c r="AG390" i="162"/>
  <c r="AG391" i="162"/>
  <c r="AG392" i="162"/>
  <c r="AG393" i="162"/>
  <c r="AG394" i="162"/>
  <c r="AG395" i="162"/>
  <c r="AG396" i="162"/>
  <c r="AG397" i="162"/>
  <c r="AG398" i="162"/>
  <c r="AG399" i="162"/>
  <c r="AG400" i="162"/>
  <c r="AG401" i="162"/>
  <c r="AG402" i="162"/>
  <c r="AG403" i="162"/>
  <c r="AG404" i="162"/>
  <c r="AG405" i="162"/>
  <c r="AG406" i="162"/>
  <c r="AG407" i="162"/>
  <c r="AG408" i="162"/>
  <c r="AG409" i="162"/>
  <c r="AG410" i="162"/>
  <c r="AG411" i="162"/>
  <c r="AG412" i="162"/>
  <c r="AG413" i="162"/>
  <c r="AG414" i="162"/>
  <c r="AG415" i="162"/>
  <c r="AG416" i="162"/>
  <c r="AG417" i="162"/>
  <c r="AG418" i="162"/>
  <c r="AG419" i="162"/>
  <c r="AG420" i="162"/>
  <c r="AG421" i="162"/>
  <c r="AG422" i="162"/>
  <c r="AG423" i="162"/>
  <c r="AG424" i="162"/>
  <c r="AG425" i="162"/>
  <c r="AG426" i="162"/>
  <c r="AG427" i="162"/>
  <c r="AG428" i="162"/>
  <c r="AG429" i="162"/>
  <c r="AG430" i="162"/>
  <c r="AG431" i="162"/>
  <c r="AG432" i="162"/>
  <c r="AG433" i="162"/>
  <c r="AG434" i="162"/>
  <c r="AG435" i="162"/>
  <c r="AG436" i="162"/>
  <c r="AG437" i="162"/>
  <c r="AG438" i="162"/>
  <c r="AG439" i="162"/>
  <c r="AG440" i="162"/>
  <c r="AG441" i="162"/>
  <c r="AG442" i="162"/>
  <c r="AG443" i="162"/>
  <c r="AG444" i="162"/>
  <c r="AG445" i="162"/>
  <c r="AG446" i="162"/>
  <c r="AG447" i="162"/>
  <c r="AG448" i="162"/>
  <c r="AG449" i="162"/>
  <c r="AG450" i="162"/>
  <c r="AG451" i="162"/>
  <c r="AG452" i="162"/>
  <c r="AG453" i="162"/>
  <c r="AG454" i="162"/>
  <c r="AG455" i="162"/>
  <c r="AG456" i="162"/>
  <c r="AG457" i="162"/>
  <c r="AG458" i="162"/>
  <c r="AG459" i="162"/>
  <c r="AG460" i="162"/>
  <c r="AG461" i="162"/>
  <c r="AG462" i="162"/>
  <c r="AG463" i="162"/>
  <c r="AG464" i="162"/>
  <c r="AG465" i="162"/>
  <c r="AG466" i="162"/>
  <c r="AG467" i="162"/>
  <c r="AG468" i="162"/>
  <c r="AG469" i="162"/>
  <c r="AG470" i="162"/>
  <c r="AG471" i="162"/>
  <c r="AG472" i="162"/>
  <c r="AG473" i="162"/>
  <c r="AG474" i="162"/>
  <c r="AG475" i="162"/>
  <c r="AG476" i="162"/>
  <c r="AG477" i="162"/>
  <c r="AG478" i="162"/>
  <c r="AG479" i="162"/>
  <c r="AG480" i="162"/>
  <c r="AG481" i="162"/>
  <c r="AG482" i="162"/>
  <c r="AG483" i="162"/>
  <c r="AG484" i="162"/>
  <c r="AG485" i="162"/>
  <c r="AG486" i="162"/>
  <c r="AG487" i="162"/>
  <c r="AG488" i="162"/>
  <c r="AG489" i="162"/>
  <c r="AG490" i="162"/>
  <c r="AG491" i="162"/>
  <c r="AG492" i="162"/>
  <c r="AG493" i="162"/>
  <c r="AG494" i="162"/>
  <c r="AG495" i="162"/>
  <c r="AG496" i="162"/>
  <c r="AG497" i="162"/>
  <c r="AG498" i="162"/>
  <c r="AG499" i="162"/>
  <c r="AG500" i="162"/>
  <c r="AG501" i="162"/>
  <c r="AG502" i="162"/>
  <c r="AG503" i="162"/>
  <c r="AG504" i="162"/>
  <c r="AG505" i="162"/>
  <c r="AG506" i="162"/>
  <c r="AG507" i="162"/>
  <c r="AG508" i="162"/>
  <c r="AG509" i="162"/>
  <c r="AG510" i="162"/>
  <c r="AG511" i="162"/>
  <c r="AG512" i="162"/>
  <c r="AG513" i="162"/>
  <c r="AG514" i="162"/>
  <c r="AG515" i="162"/>
  <c r="AG516" i="162"/>
  <c r="AG517" i="162"/>
  <c r="AG518" i="162"/>
  <c r="AG519" i="162"/>
  <c r="AG520" i="162"/>
  <c r="AG521" i="162"/>
  <c r="AG522" i="162"/>
  <c r="AG523" i="162"/>
  <c r="AG524" i="162"/>
  <c r="AG525" i="162"/>
  <c r="AG526" i="162"/>
  <c r="AG527" i="162"/>
  <c r="AG528" i="162"/>
  <c r="AG529" i="162"/>
  <c r="AG530" i="162"/>
  <c r="AG531" i="162"/>
  <c r="AG532" i="162"/>
  <c r="AG533" i="162"/>
  <c r="AG534" i="162"/>
  <c r="AG535" i="162"/>
  <c r="AG536" i="162"/>
  <c r="AG537" i="162"/>
  <c r="AG538" i="162"/>
  <c r="AG539" i="162"/>
  <c r="AG540" i="162"/>
  <c r="AG541" i="162"/>
  <c r="AG542" i="162"/>
  <c r="AG543" i="162"/>
  <c r="AG544" i="162"/>
  <c r="AB388" i="162"/>
  <c r="AI388" i="162"/>
  <c r="AB389" i="162"/>
  <c r="AI389" i="162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E355" i="162"/>
  <c r="AF355" i="162" s="1"/>
  <c r="AF537" i="162" s="1"/>
  <c r="AH355" i="162"/>
  <c r="AH537" i="162" s="1"/>
  <c r="AJ355" i="162"/>
  <c r="AE356" i="162"/>
  <c r="AF356" i="162" s="1"/>
  <c r="AF538" i="162" s="1"/>
  <c r="AH356" i="162"/>
  <c r="AH538" i="162" s="1"/>
  <c r="AJ356" i="162"/>
  <c r="AE357" i="162"/>
  <c r="AH357" i="162"/>
  <c r="AH539" i="162" s="1"/>
  <c r="AJ357" i="162"/>
  <c r="AE358" i="162"/>
  <c r="AH358" i="162"/>
  <c r="AH540" i="162" s="1"/>
  <c r="AJ358" i="162"/>
  <c r="AE359" i="162"/>
  <c r="AE541" i="162" s="1"/>
  <c r="AH359" i="162"/>
  <c r="AH541" i="162" s="1"/>
  <c r="AJ359" i="162"/>
  <c r="AE360" i="162"/>
  <c r="AE542" i="162" s="1"/>
  <c r="AH360" i="162"/>
  <c r="AH542" i="162" s="1"/>
  <c r="AJ360" i="162"/>
  <c r="AE361" i="162"/>
  <c r="AF361" i="162" s="1"/>
  <c r="AF543" i="162" s="1"/>
  <c r="AH361" i="162"/>
  <c r="AH543" i="162" s="1"/>
  <c r="AJ361" i="162"/>
  <c r="AE362" i="162"/>
  <c r="AE544" i="162" s="1"/>
  <c r="AH362" i="162"/>
  <c r="AH544" i="162" s="1"/>
  <c r="AJ362" i="162"/>
  <c r="AE308" i="162"/>
  <c r="AF308" i="162" s="1"/>
  <c r="AF490" i="162" s="1"/>
  <c r="AH308" i="162"/>
  <c r="AH490" i="162" s="1"/>
  <c r="AJ308" i="162"/>
  <c r="AE309" i="162"/>
  <c r="AE491" i="162" s="1"/>
  <c r="AH309" i="162"/>
  <c r="AH491" i="162" s="1"/>
  <c r="AJ309" i="162"/>
  <c r="AE310" i="162"/>
  <c r="AF310" i="162" s="1"/>
  <c r="AF492" i="162" s="1"/>
  <c r="AH310" i="162"/>
  <c r="AH492" i="162" s="1"/>
  <c r="AJ310" i="162"/>
  <c r="AE311" i="162"/>
  <c r="AH311" i="162"/>
  <c r="AH493" i="162" s="1"/>
  <c r="AJ311" i="162"/>
  <c r="AE312" i="162"/>
  <c r="AH312" i="162"/>
  <c r="AH494" i="162" s="1"/>
  <c r="AJ312" i="162"/>
  <c r="AE313" i="162"/>
  <c r="AE495" i="162" s="1"/>
  <c r="AH313" i="162"/>
  <c r="AH495" i="162" s="1"/>
  <c r="AJ313" i="162"/>
  <c r="AE314" i="162"/>
  <c r="AE496" i="162" s="1"/>
  <c r="AH314" i="162"/>
  <c r="AH496" i="162" s="1"/>
  <c r="AJ314" i="162"/>
  <c r="AE315" i="162"/>
  <c r="AH315" i="162"/>
  <c r="AH497" i="162" s="1"/>
  <c r="AJ315" i="162"/>
  <c r="AE316" i="162"/>
  <c r="AF316" i="162" s="1"/>
  <c r="AF498" i="162" s="1"/>
  <c r="AH316" i="162"/>
  <c r="AH498" i="162" s="1"/>
  <c r="AJ316" i="162"/>
  <c r="AE317" i="162"/>
  <c r="AE499" i="162" s="1"/>
  <c r="AH317" i="162"/>
  <c r="AH499" i="162" s="1"/>
  <c r="AJ317" i="162"/>
  <c r="AE318" i="162"/>
  <c r="AH318" i="162"/>
  <c r="AH500" i="162" s="1"/>
  <c r="AJ318" i="162"/>
  <c r="AE319" i="162"/>
  <c r="AE501" i="162" s="1"/>
  <c r="AF319" i="162"/>
  <c r="AF501" i="162" s="1"/>
  <c r="AH319" i="162"/>
  <c r="AH501" i="162" s="1"/>
  <c r="AJ319" i="162"/>
  <c r="AE320" i="162"/>
  <c r="AH320" i="162"/>
  <c r="AH502" i="162" s="1"/>
  <c r="AJ320" i="162"/>
  <c r="AE321" i="162"/>
  <c r="AH321" i="162"/>
  <c r="AH503" i="162" s="1"/>
  <c r="AJ321" i="162"/>
  <c r="AE322" i="162"/>
  <c r="AF322" i="162" s="1"/>
  <c r="AF504" i="162" s="1"/>
  <c r="AH322" i="162"/>
  <c r="AH504" i="162" s="1"/>
  <c r="AJ322" i="162"/>
  <c r="AE323" i="162"/>
  <c r="AE505" i="162" s="1"/>
  <c r="AH323" i="162"/>
  <c r="AH505" i="162" s="1"/>
  <c r="AJ323" i="162"/>
  <c r="AE324" i="162"/>
  <c r="AF324" i="162" s="1"/>
  <c r="AF506" i="162" s="1"/>
  <c r="AH324" i="162"/>
  <c r="AH506" i="162" s="1"/>
  <c r="AJ324" i="162"/>
  <c r="AE325" i="162"/>
  <c r="AH325" i="162"/>
  <c r="AH507" i="162" s="1"/>
  <c r="AJ325" i="162"/>
  <c r="AE326" i="162"/>
  <c r="AE508" i="162" s="1"/>
  <c r="AH326" i="162"/>
  <c r="AH508" i="162" s="1"/>
  <c r="AJ326" i="162"/>
  <c r="AE327" i="162"/>
  <c r="AH327" i="162"/>
  <c r="AH509" i="162" s="1"/>
  <c r="AJ327" i="162"/>
  <c r="AE328" i="162"/>
  <c r="AF328" i="162" s="1"/>
  <c r="AF510" i="162" s="1"/>
  <c r="AH328" i="162"/>
  <c r="AH510" i="162" s="1"/>
  <c r="AJ328" i="162"/>
  <c r="AE329" i="162"/>
  <c r="AF329" i="162" s="1"/>
  <c r="AF511" i="162" s="1"/>
  <c r="AH329" i="162"/>
  <c r="AH511" i="162" s="1"/>
  <c r="AJ329" i="162"/>
  <c r="AE330" i="162"/>
  <c r="AE512" i="162" s="1"/>
  <c r="AH330" i="162"/>
  <c r="AH512" i="162" s="1"/>
  <c r="AJ330" i="162"/>
  <c r="AE331" i="162"/>
  <c r="AH331" i="162"/>
  <c r="AH513" i="162" s="1"/>
  <c r="AJ331" i="162"/>
  <c r="AE332" i="162"/>
  <c r="AE514" i="162" s="1"/>
  <c r="AH332" i="162"/>
  <c r="AH514" i="162" s="1"/>
  <c r="AJ332" i="162"/>
  <c r="AE333" i="162"/>
  <c r="AH333" i="162"/>
  <c r="AH515" i="162" s="1"/>
  <c r="AJ333" i="162"/>
  <c r="AE334" i="162"/>
  <c r="AF334" i="162" s="1"/>
  <c r="AF516" i="162" s="1"/>
  <c r="AH334" i="162"/>
  <c r="AH516" i="162" s="1"/>
  <c r="AJ334" i="162"/>
  <c r="AE335" i="162"/>
  <c r="AE517" i="162" s="1"/>
  <c r="AH335" i="162"/>
  <c r="AH517" i="162" s="1"/>
  <c r="AJ335" i="162"/>
  <c r="AE336" i="162"/>
  <c r="AF336" i="162" s="1"/>
  <c r="AF518" i="162" s="1"/>
  <c r="AH336" i="162"/>
  <c r="AH518" i="162" s="1"/>
  <c r="AJ336" i="162"/>
  <c r="AE337" i="162"/>
  <c r="AE519" i="162" s="1"/>
  <c r="AF337" i="162"/>
  <c r="AF519" i="162" s="1"/>
  <c r="AH337" i="162"/>
  <c r="AH519" i="162" s="1"/>
  <c r="AJ337" i="162"/>
  <c r="AE338" i="162"/>
  <c r="AH338" i="162"/>
  <c r="AH520" i="162" s="1"/>
  <c r="AJ338" i="162"/>
  <c r="AE339" i="162"/>
  <c r="AH339" i="162"/>
  <c r="AH521" i="162" s="1"/>
  <c r="AJ339" i="162"/>
  <c r="AE340" i="162"/>
  <c r="AF340" i="162" s="1"/>
  <c r="AF522" i="162" s="1"/>
  <c r="AH340" i="162"/>
  <c r="AH522" i="162" s="1"/>
  <c r="AJ340" i="162"/>
  <c r="AE341" i="162"/>
  <c r="AF341" i="162" s="1"/>
  <c r="AF523" i="162" s="1"/>
  <c r="AH341" i="162"/>
  <c r="AH523" i="162" s="1"/>
  <c r="AJ341" i="162"/>
  <c r="AE342" i="162"/>
  <c r="AE524" i="162" s="1"/>
  <c r="AH342" i="162"/>
  <c r="AH524" i="162" s="1"/>
  <c r="AJ342" i="162"/>
  <c r="AE343" i="162"/>
  <c r="AE525" i="162" s="1"/>
  <c r="AH343" i="162"/>
  <c r="AH525" i="162" s="1"/>
  <c r="AJ343" i="162"/>
  <c r="AE344" i="162"/>
  <c r="AF344" i="162" s="1"/>
  <c r="AF526" i="162" s="1"/>
  <c r="AH344" i="162"/>
  <c r="AH526" i="162" s="1"/>
  <c r="AJ344" i="162"/>
  <c r="AE345" i="162"/>
  <c r="AH345" i="162"/>
  <c r="AH527" i="162" s="1"/>
  <c r="AJ345" i="162"/>
  <c r="AE346" i="162"/>
  <c r="AF346" i="162" s="1"/>
  <c r="AF528" i="162" s="1"/>
  <c r="AH346" i="162"/>
  <c r="AH528" i="162" s="1"/>
  <c r="AJ346" i="162"/>
  <c r="AE347" i="162"/>
  <c r="AH347" i="162"/>
  <c r="AH529" i="162" s="1"/>
  <c r="AJ347" i="162"/>
  <c r="AE348" i="162"/>
  <c r="AF348" i="162" s="1"/>
  <c r="AF530" i="162" s="1"/>
  <c r="AH348" i="162"/>
  <c r="AH530" i="162" s="1"/>
  <c r="AJ348" i="162"/>
  <c r="AE349" i="162"/>
  <c r="AF349" i="162" s="1"/>
  <c r="AF531" i="162" s="1"/>
  <c r="AH349" i="162"/>
  <c r="AH531" i="162" s="1"/>
  <c r="AJ349" i="162"/>
  <c r="AE350" i="162"/>
  <c r="AF350" i="162" s="1"/>
  <c r="AF532" i="162" s="1"/>
  <c r="AH350" i="162"/>
  <c r="AH532" i="162" s="1"/>
  <c r="AJ350" i="162"/>
  <c r="AE351" i="162"/>
  <c r="AH351" i="162"/>
  <c r="AH533" i="162" s="1"/>
  <c r="AJ351" i="162"/>
  <c r="AE352" i="162"/>
  <c r="AF352" i="162" s="1"/>
  <c r="AF534" i="162" s="1"/>
  <c r="AH352" i="162"/>
  <c r="AH534" i="162" s="1"/>
  <c r="AJ352" i="162"/>
  <c r="AE353" i="162"/>
  <c r="AE535" i="162" s="1"/>
  <c r="AH353" i="162"/>
  <c r="AH535" i="162" s="1"/>
  <c r="AJ353" i="162"/>
  <c r="AE354" i="162"/>
  <c r="AF354" i="162" s="1"/>
  <c r="AF536" i="162" s="1"/>
  <c r="AH354" i="162"/>
  <c r="AH536" i="162" s="1"/>
  <c r="AJ354" i="162"/>
  <c r="AE188" i="162"/>
  <c r="AE187" i="162"/>
  <c r="AE186" i="162"/>
  <c r="AE206" i="162"/>
  <c r="AH206" i="162"/>
  <c r="AH388" i="162" s="1"/>
  <c r="AJ206" i="162"/>
  <c r="AE207" i="162"/>
  <c r="AF207" i="162" s="1"/>
  <c r="AF389" i="162" s="1"/>
  <c r="AH207" i="162"/>
  <c r="AH389" i="162" s="1"/>
  <c r="AJ207" i="162"/>
  <c r="AE208" i="162"/>
  <c r="AH208" i="162"/>
  <c r="AH390" i="162" s="1"/>
  <c r="AJ208" i="162"/>
  <c r="AE209" i="162"/>
  <c r="AE391" i="162" s="1"/>
  <c r="AH209" i="162"/>
  <c r="AH391" i="162" s="1"/>
  <c r="AJ209" i="162"/>
  <c r="AE210" i="162"/>
  <c r="AF210" i="162" s="1"/>
  <c r="AF392" i="162" s="1"/>
  <c r="AH210" i="162"/>
  <c r="AH392" i="162" s="1"/>
  <c r="AJ210" i="162"/>
  <c r="AE211" i="162"/>
  <c r="AH211" i="162"/>
  <c r="AH393" i="162" s="1"/>
  <c r="AJ211" i="162"/>
  <c r="AE212" i="162"/>
  <c r="AH212" i="162"/>
  <c r="AH394" i="162" s="1"/>
  <c r="AJ212" i="162"/>
  <c r="AE213" i="162"/>
  <c r="AF213" i="162" s="1"/>
  <c r="AF395" i="162" s="1"/>
  <c r="AH213" i="162"/>
  <c r="AH395" i="162" s="1"/>
  <c r="AJ213" i="162"/>
  <c r="AE214" i="162"/>
  <c r="AH214" i="162"/>
  <c r="AH396" i="162" s="1"/>
  <c r="AJ214" i="162"/>
  <c r="AE215" i="162"/>
  <c r="AH215" i="162"/>
  <c r="AH397" i="162" s="1"/>
  <c r="AJ215" i="162"/>
  <c r="AE216" i="162"/>
  <c r="AE398" i="162" s="1"/>
  <c r="AH216" i="162"/>
  <c r="AH398" i="162" s="1"/>
  <c r="AJ216" i="162"/>
  <c r="AE217" i="162"/>
  <c r="AH217" i="162"/>
  <c r="AH399" i="162" s="1"/>
  <c r="AJ217" i="162"/>
  <c r="AE218" i="162"/>
  <c r="AH218" i="162"/>
  <c r="AH400" i="162" s="1"/>
  <c r="AJ218" i="162"/>
  <c r="AE219" i="162"/>
  <c r="AH219" i="162"/>
  <c r="AH401" i="162" s="1"/>
  <c r="AJ219" i="162"/>
  <c r="AE220" i="162"/>
  <c r="AH220" i="162"/>
  <c r="AH402" i="162" s="1"/>
  <c r="AJ220" i="162"/>
  <c r="AE221" i="162"/>
  <c r="AH221" i="162"/>
  <c r="AH403" i="162" s="1"/>
  <c r="AJ221" i="162"/>
  <c r="AE222" i="162"/>
  <c r="AF222" i="162" s="1"/>
  <c r="AF404" i="162" s="1"/>
  <c r="AH222" i="162"/>
  <c r="AH404" i="162" s="1"/>
  <c r="AJ222" i="162"/>
  <c r="AE223" i="162"/>
  <c r="AF223" i="162" s="1"/>
  <c r="AF405" i="162" s="1"/>
  <c r="AH223" i="162"/>
  <c r="AH405" i="162" s="1"/>
  <c r="AJ223" i="162"/>
  <c r="AE224" i="162"/>
  <c r="AH224" i="162"/>
  <c r="AH406" i="162" s="1"/>
  <c r="AJ224" i="162"/>
  <c r="AE225" i="162"/>
  <c r="AH225" i="162"/>
  <c r="AH407" i="162" s="1"/>
  <c r="AJ225" i="162"/>
  <c r="AE226" i="162"/>
  <c r="AH226" i="162"/>
  <c r="AH408" i="162" s="1"/>
  <c r="AJ226" i="162"/>
  <c r="AE227" i="162"/>
  <c r="AH227" i="162"/>
  <c r="AH409" i="162" s="1"/>
  <c r="AJ227" i="162"/>
  <c r="AE228" i="162"/>
  <c r="AE410" i="162" s="1"/>
  <c r="AH228" i="162"/>
  <c r="AH410" i="162" s="1"/>
  <c r="AJ228" i="162"/>
  <c r="AE229" i="162"/>
  <c r="AF229" i="162" s="1"/>
  <c r="AF411" i="162" s="1"/>
  <c r="AH229" i="162"/>
  <c r="AH411" i="162" s="1"/>
  <c r="AJ229" i="162"/>
  <c r="AE230" i="162"/>
  <c r="AH230" i="162"/>
  <c r="AH412" i="162" s="1"/>
  <c r="AJ230" i="162"/>
  <c r="AE231" i="162"/>
  <c r="AH231" i="162"/>
  <c r="AH413" i="162" s="1"/>
  <c r="AJ231" i="162"/>
  <c r="AE232" i="162"/>
  <c r="AH232" i="162"/>
  <c r="AH414" i="162" s="1"/>
  <c r="AJ232" i="162"/>
  <c r="AE233" i="162"/>
  <c r="AE415" i="162" s="1"/>
  <c r="AF233" i="162"/>
  <c r="AF415" i="162" s="1"/>
  <c r="AH233" i="162"/>
  <c r="AH415" i="162" s="1"/>
  <c r="AJ233" i="162"/>
  <c r="AE234" i="162"/>
  <c r="AF234" i="162" s="1"/>
  <c r="AF416" i="162" s="1"/>
  <c r="AH234" i="162"/>
  <c r="AH416" i="162" s="1"/>
  <c r="AJ234" i="162"/>
  <c r="AE235" i="162"/>
  <c r="AF235" i="162" s="1"/>
  <c r="AF417" i="162" s="1"/>
  <c r="AH235" i="162"/>
  <c r="AH417" i="162" s="1"/>
  <c r="AJ235" i="162"/>
  <c r="AE236" i="162"/>
  <c r="AE418" i="162" s="1"/>
  <c r="AH236" i="162"/>
  <c r="AH418" i="162" s="1"/>
  <c r="AJ236" i="162"/>
  <c r="AE237" i="162"/>
  <c r="AH237" i="162"/>
  <c r="AH419" i="162" s="1"/>
  <c r="AJ237" i="162"/>
  <c r="AE238" i="162"/>
  <c r="AH238" i="162"/>
  <c r="AH420" i="162" s="1"/>
  <c r="AJ238" i="162"/>
  <c r="AE239" i="162"/>
  <c r="AH239" i="162"/>
  <c r="AH421" i="162" s="1"/>
  <c r="AJ239" i="162"/>
  <c r="AE240" i="162"/>
  <c r="AH240" i="162"/>
  <c r="AH422" i="162" s="1"/>
  <c r="AJ240" i="162"/>
  <c r="AE241" i="162"/>
  <c r="AF241" i="162" s="1"/>
  <c r="AF423" i="162" s="1"/>
  <c r="AH241" i="162"/>
  <c r="AH423" i="162" s="1"/>
  <c r="AJ241" i="162"/>
  <c r="AE242" i="162"/>
  <c r="AF242" i="162" s="1"/>
  <c r="AF424" i="162" s="1"/>
  <c r="AH242" i="162"/>
  <c r="AH424" i="162" s="1"/>
  <c r="AJ242" i="162"/>
  <c r="AE243" i="162"/>
  <c r="AH243" i="162"/>
  <c r="AH425" i="162" s="1"/>
  <c r="AJ243" i="162"/>
  <c r="AE244" i="162"/>
  <c r="AH244" i="162"/>
  <c r="AH426" i="162" s="1"/>
  <c r="AJ244" i="162"/>
  <c r="AE245" i="162"/>
  <c r="AH245" i="162"/>
  <c r="AH427" i="162" s="1"/>
  <c r="AJ245" i="162"/>
  <c r="AE246" i="162"/>
  <c r="AH246" i="162"/>
  <c r="AH428" i="162" s="1"/>
  <c r="AJ246" i="162"/>
  <c r="AE247" i="162"/>
  <c r="AF247" i="162" s="1"/>
  <c r="AF429" i="162" s="1"/>
  <c r="AH247" i="162"/>
  <c r="AH429" i="162" s="1"/>
  <c r="AJ247" i="162"/>
  <c r="AE248" i="162"/>
  <c r="AE430" i="162" s="1"/>
  <c r="AH248" i="162"/>
  <c r="AH430" i="162" s="1"/>
  <c r="AJ248" i="162"/>
  <c r="AE249" i="162"/>
  <c r="AE431" i="162" s="1"/>
  <c r="AH249" i="162"/>
  <c r="AH431" i="162" s="1"/>
  <c r="AJ249" i="162"/>
  <c r="AE250" i="162"/>
  <c r="AH250" i="162"/>
  <c r="AH432" i="162" s="1"/>
  <c r="AJ250" i="162"/>
  <c r="AE251" i="162"/>
  <c r="AH251" i="162"/>
  <c r="AH433" i="162" s="1"/>
  <c r="AJ251" i="162"/>
  <c r="AE252" i="162"/>
  <c r="AE434" i="162" s="1"/>
  <c r="AF252" i="162"/>
  <c r="AF434" i="162" s="1"/>
  <c r="AH252" i="162"/>
  <c r="AH434" i="162" s="1"/>
  <c r="AJ252" i="162"/>
  <c r="AE253" i="162"/>
  <c r="AF253" i="162" s="1"/>
  <c r="AF435" i="162" s="1"/>
  <c r="AH253" i="162"/>
  <c r="AH435" i="162" s="1"/>
  <c r="AJ253" i="162"/>
  <c r="AE254" i="162"/>
  <c r="AF254" i="162" s="1"/>
  <c r="AF436" i="162" s="1"/>
  <c r="AH254" i="162"/>
  <c r="AH436" i="162" s="1"/>
  <c r="AJ254" i="162"/>
  <c r="AE255" i="162"/>
  <c r="AH255" i="162"/>
  <c r="AH437" i="162" s="1"/>
  <c r="AJ255" i="162"/>
  <c r="AE256" i="162"/>
  <c r="AH256" i="162"/>
  <c r="AH438" i="162" s="1"/>
  <c r="AJ256" i="162"/>
  <c r="AE257" i="162"/>
  <c r="AH257" i="162"/>
  <c r="AH439" i="162" s="1"/>
  <c r="AJ257" i="162"/>
  <c r="AE258" i="162"/>
  <c r="AH258" i="162"/>
  <c r="AH440" i="162" s="1"/>
  <c r="AJ258" i="162"/>
  <c r="AE259" i="162"/>
  <c r="AH259" i="162"/>
  <c r="AH441" i="162" s="1"/>
  <c r="AJ259" i="162"/>
  <c r="AE260" i="162"/>
  <c r="AF260" i="162" s="1"/>
  <c r="AF442" i="162" s="1"/>
  <c r="AH260" i="162"/>
  <c r="AH442" i="162" s="1"/>
  <c r="AJ260" i="162"/>
  <c r="AE261" i="162"/>
  <c r="AE443" i="162" s="1"/>
  <c r="AH261" i="162"/>
  <c r="AH443" i="162" s="1"/>
  <c r="AJ261" i="162"/>
  <c r="AE262" i="162"/>
  <c r="AF262" i="162" s="1"/>
  <c r="AF444" i="162" s="1"/>
  <c r="AH262" i="162"/>
  <c r="AH444" i="162" s="1"/>
  <c r="AJ262" i="162"/>
  <c r="AE263" i="162"/>
  <c r="AH263" i="162"/>
  <c r="AH445" i="162" s="1"/>
  <c r="AJ263" i="162"/>
  <c r="AE264" i="162"/>
  <c r="AE446" i="162" s="1"/>
  <c r="AH264" i="162"/>
  <c r="AH446" i="162" s="1"/>
  <c r="AJ264" i="162"/>
  <c r="AE265" i="162"/>
  <c r="AH265" i="162"/>
  <c r="AH447" i="162" s="1"/>
  <c r="AJ265" i="162"/>
  <c r="AE266" i="162"/>
  <c r="AF266" i="162" s="1"/>
  <c r="AF448" i="162" s="1"/>
  <c r="AH266" i="162"/>
  <c r="AH448" i="162" s="1"/>
  <c r="AJ266" i="162"/>
  <c r="AE267" i="162"/>
  <c r="AH267" i="162"/>
  <c r="AH449" i="162" s="1"/>
  <c r="AJ267" i="162"/>
  <c r="AE268" i="162"/>
  <c r="AF268" i="162" s="1"/>
  <c r="AF450" i="162" s="1"/>
  <c r="AH268" i="162"/>
  <c r="AH450" i="162" s="1"/>
  <c r="AJ268" i="162"/>
  <c r="AE269" i="162"/>
  <c r="AE451" i="162" s="1"/>
  <c r="AH269" i="162"/>
  <c r="AH451" i="162" s="1"/>
  <c r="AJ269" i="162"/>
  <c r="AE270" i="162"/>
  <c r="AH270" i="162"/>
  <c r="AH452" i="162" s="1"/>
  <c r="AJ270" i="162"/>
  <c r="AE271" i="162"/>
  <c r="AH271" i="162"/>
  <c r="AH453" i="162" s="1"/>
  <c r="AJ271" i="162"/>
  <c r="AE272" i="162"/>
  <c r="AH272" i="162"/>
  <c r="AH454" i="162" s="1"/>
  <c r="AJ272" i="162"/>
  <c r="AE273" i="162"/>
  <c r="AE455" i="162" s="1"/>
  <c r="AH273" i="162"/>
  <c r="AH455" i="162" s="1"/>
  <c r="AJ273" i="162"/>
  <c r="AE274" i="162"/>
  <c r="AF274" i="162" s="1"/>
  <c r="AF456" i="162" s="1"/>
  <c r="AH274" i="162"/>
  <c r="AH456" i="162" s="1"/>
  <c r="AJ274" i="162"/>
  <c r="AE275" i="162"/>
  <c r="AF275" i="162" s="1"/>
  <c r="AF457" i="162" s="1"/>
  <c r="AH275" i="162"/>
  <c r="AH457" i="162" s="1"/>
  <c r="AJ275" i="162"/>
  <c r="AE276" i="162"/>
  <c r="AH276" i="162"/>
  <c r="AH458" i="162" s="1"/>
  <c r="AJ276" i="162"/>
  <c r="AE277" i="162"/>
  <c r="AH277" i="162"/>
  <c r="AH459" i="162" s="1"/>
  <c r="AJ277" i="162"/>
  <c r="AE278" i="162"/>
  <c r="AF278" i="162" s="1"/>
  <c r="AF460" i="162" s="1"/>
  <c r="AH278" i="162"/>
  <c r="AH460" i="162" s="1"/>
  <c r="AJ278" i="162"/>
  <c r="AE279" i="162"/>
  <c r="AH279" i="162"/>
  <c r="AH461" i="162" s="1"/>
  <c r="AJ279" i="162"/>
  <c r="AE280" i="162"/>
  <c r="AE462" i="162" s="1"/>
  <c r="AH280" i="162"/>
  <c r="AH462" i="162" s="1"/>
  <c r="AJ280" i="162"/>
  <c r="AE281" i="162"/>
  <c r="AF281" i="162" s="1"/>
  <c r="AF463" i="162" s="1"/>
  <c r="AH281" i="162"/>
  <c r="AH463" i="162" s="1"/>
  <c r="AJ281" i="162"/>
  <c r="AE282" i="162"/>
  <c r="AF282" i="162" s="1"/>
  <c r="AF464" i="162" s="1"/>
  <c r="AH282" i="162"/>
  <c r="AH464" i="162" s="1"/>
  <c r="AJ282" i="162"/>
  <c r="AE283" i="162"/>
  <c r="AH283" i="162"/>
  <c r="AH465" i="162" s="1"/>
  <c r="AJ283" i="162"/>
  <c r="AE284" i="162"/>
  <c r="AF284" i="162" s="1"/>
  <c r="AF466" i="162" s="1"/>
  <c r="AH284" i="162"/>
  <c r="AH466" i="162" s="1"/>
  <c r="AJ284" i="162"/>
  <c r="AE285" i="162"/>
  <c r="AF285" i="162" s="1"/>
  <c r="AF467" i="162" s="1"/>
  <c r="AH285" i="162"/>
  <c r="AH467" i="162" s="1"/>
  <c r="AJ285" i="162"/>
  <c r="AE286" i="162"/>
  <c r="AH286" i="162"/>
  <c r="AH468" i="162" s="1"/>
  <c r="AJ286" i="162"/>
  <c r="AE287" i="162"/>
  <c r="AF287" i="162" s="1"/>
  <c r="AF469" i="162" s="1"/>
  <c r="AH287" i="162"/>
  <c r="AH469" i="162" s="1"/>
  <c r="AJ287" i="162"/>
  <c r="AE288" i="162"/>
  <c r="AF288" i="162" s="1"/>
  <c r="AF470" i="162" s="1"/>
  <c r="AH288" i="162"/>
  <c r="AH470" i="162" s="1"/>
  <c r="AJ288" i="162"/>
  <c r="AE289" i="162"/>
  <c r="AH289" i="162"/>
  <c r="AH471" i="162" s="1"/>
  <c r="AJ289" i="162"/>
  <c r="AE290" i="162"/>
  <c r="AH290" i="162"/>
  <c r="AH472" i="162" s="1"/>
  <c r="AJ290" i="162"/>
  <c r="AE291" i="162"/>
  <c r="AH291" i="162"/>
  <c r="AH473" i="162" s="1"/>
  <c r="AJ291" i="162"/>
  <c r="AE292" i="162"/>
  <c r="AE474" i="162" s="1"/>
  <c r="AH292" i="162"/>
  <c r="AH474" i="162" s="1"/>
  <c r="AJ292" i="162"/>
  <c r="AE293" i="162"/>
  <c r="AE475" i="162" s="1"/>
  <c r="AF293" i="162"/>
  <c r="AF475" i="162" s="1"/>
  <c r="AH293" i="162"/>
  <c r="AH475" i="162" s="1"/>
  <c r="AJ293" i="162"/>
  <c r="AE294" i="162"/>
  <c r="AH294" i="162"/>
  <c r="AH476" i="162" s="1"/>
  <c r="AJ294" i="162"/>
  <c r="AE295" i="162"/>
  <c r="AH295" i="162"/>
  <c r="AH477" i="162" s="1"/>
  <c r="AJ295" i="162"/>
  <c r="AE296" i="162"/>
  <c r="AE478" i="162" s="1"/>
  <c r="AH296" i="162"/>
  <c r="AH478" i="162" s="1"/>
  <c r="AJ296" i="162"/>
  <c r="AE297" i="162"/>
  <c r="AF297" i="162" s="1"/>
  <c r="AF479" i="162" s="1"/>
  <c r="AH297" i="162"/>
  <c r="AH479" i="162" s="1"/>
  <c r="AJ297" i="162"/>
  <c r="AE298" i="162"/>
  <c r="AH298" i="162"/>
  <c r="AH480" i="162" s="1"/>
  <c r="AJ298" i="162"/>
  <c r="AE299" i="162"/>
  <c r="AF299" i="162" s="1"/>
  <c r="AF481" i="162" s="1"/>
  <c r="AH299" i="162"/>
  <c r="AH481" i="162" s="1"/>
  <c r="AJ299" i="162"/>
  <c r="AE300" i="162"/>
  <c r="AF300" i="162" s="1"/>
  <c r="AF482" i="162" s="1"/>
  <c r="AH300" i="162"/>
  <c r="AH482" i="162" s="1"/>
  <c r="AJ300" i="162"/>
  <c r="AE301" i="162"/>
  <c r="AE483" i="162" s="1"/>
  <c r="AF301" i="162"/>
  <c r="AF483" i="162" s="1"/>
  <c r="AH301" i="162"/>
  <c r="AH483" i="162" s="1"/>
  <c r="AJ301" i="162"/>
  <c r="AE302" i="162"/>
  <c r="AH302" i="162"/>
  <c r="AH484" i="162" s="1"/>
  <c r="AJ302" i="162"/>
  <c r="AE303" i="162"/>
  <c r="AH303" i="162"/>
  <c r="AH485" i="162" s="1"/>
  <c r="AJ303" i="162"/>
  <c r="AE304" i="162"/>
  <c r="AE486" i="162" s="1"/>
  <c r="AH304" i="162"/>
  <c r="AH486" i="162" s="1"/>
  <c r="AJ304" i="162"/>
  <c r="AE305" i="162"/>
  <c r="AE487" i="162" s="1"/>
  <c r="AF305" i="162"/>
  <c r="AF487" i="162" s="1"/>
  <c r="AH305" i="162"/>
  <c r="AH487" i="162" s="1"/>
  <c r="AJ305" i="162"/>
  <c r="AE306" i="162"/>
  <c r="AH306" i="162"/>
  <c r="AH488" i="162" s="1"/>
  <c r="AJ306" i="162"/>
  <c r="AE307" i="162"/>
  <c r="AH307" i="162"/>
  <c r="AH489" i="162" s="1"/>
  <c r="AJ307" i="162"/>
  <c r="AJ73" i="158"/>
  <c r="AL73" i="158"/>
  <c r="AJ74" i="158"/>
  <c r="AL74" i="158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E74" i="158"/>
  <c r="AF74" i="158"/>
  <c r="AG74" i="158"/>
  <c r="AI74" i="158"/>
  <c r="AE75" i="158"/>
  <c r="AF75" i="158"/>
  <c r="AG75" i="158"/>
  <c r="AI75" i="158"/>
  <c r="AE76" i="158"/>
  <c r="AF76" i="158"/>
  <c r="AG76" i="158"/>
  <c r="AK76" i="158" s="1"/>
  <c r="AI76" i="158"/>
  <c r="AE77" i="158"/>
  <c r="AF77" i="158"/>
  <c r="AG77" i="158"/>
  <c r="AH77" i="158"/>
  <c r="AI77" i="158"/>
  <c r="AE78" i="158"/>
  <c r="AF78" i="158"/>
  <c r="AG78" i="158"/>
  <c r="AK78" i="158" s="1"/>
  <c r="AI78" i="158"/>
  <c r="AE79" i="158"/>
  <c r="AF79" i="158"/>
  <c r="AG79" i="158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I84" i="158"/>
  <c r="AE85" i="158"/>
  <c r="AF85" i="158"/>
  <c r="AG85" i="158"/>
  <c r="AI85" i="158"/>
  <c r="AE86" i="158"/>
  <c r="AF86" i="158"/>
  <c r="AG86" i="158"/>
  <c r="AK86" i="158" s="1"/>
  <c r="AI86" i="158"/>
  <c r="AE87" i="158"/>
  <c r="AF87" i="158"/>
  <c r="AG87" i="158"/>
  <c r="AH87" i="158"/>
  <c r="AI87" i="158"/>
  <c r="AE88" i="158"/>
  <c r="AF88" i="158"/>
  <c r="AG88" i="158"/>
  <c r="AH88" i="158"/>
  <c r="AI88" i="158"/>
  <c r="AC63" i="158"/>
  <c r="AH74" i="158"/>
  <c r="AK44" i="158"/>
  <c r="AH75" i="158"/>
  <c r="AK45" i="158"/>
  <c r="AH76" i="158"/>
  <c r="AK46" i="158"/>
  <c r="AK47" i="158"/>
  <c r="AH78" i="158"/>
  <c r="AK48" i="158"/>
  <c r="AH79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K57" i="158"/>
  <c r="AK58" i="158"/>
  <c r="W11" i="135"/>
  <c r="Y11" i="135" s="1"/>
  <c r="W13" i="135"/>
  <c r="J13" i="135"/>
  <c r="L13" i="135" s="1"/>
  <c r="AF296" i="162" l="1"/>
  <c r="AF478" i="162" s="1"/>
  <c r="AF353" i="162"/>
  <c r="AF535" i="162" s="1"/>
  <c r="AK142" i="129"/>
  <c r="AI142" i="129"/>
  <c r="AK159" i="129"/>
  <c r="AK162" i="129"/>
  <c r="AK141" i="129"/>
  <c r="AK84" i="158"/>
  <c r="AK79" i="158"/>
  <c r="AI141" i="129"/>
  <c r="AK161" i="129"/>
  <c r="AK139" i="129"/>
  <c r="AK153" i="129"/>
  <c r="AK145" i="129"/>
  <c r="AK152" i="129"/>
  <c r="AK165" i="129"/>
  <c r="AK164" i="129"/>
  <c r="AK163" i="129"/>
  <c r="AK140" i="129"/>
  <c r="AK151" i="129"/>
  <c r="AF318" i="162"/>
  <c r="AF500" i="162" s="1"/>
  <c r="AE500" i="162"/>
  <c r="AE536" i="162"/>
  <c r="AA7" i="162"/>
  <c r="AF261" i="162"/>
  <c r="AF443" i="162" s="1"/>
  <c r="AF313" i="162"/>
  <c r="AF495" i="162" s="1"/>
  <c r="AE532" i="162"/>
  <c r="AE518" i="162"/>
  <c r="AK74" i="158"/>
  <c r="AK88" i="158"/>
  <c r="AN88" i="158" s="1"/>
  <c r="BE88" i="158" s="1"/>
  <c r="AK83" i="158"/>
  <c r="AK82" i="158"/>
  <c r="AN82" i="158" s="1"/>
  <c r="AS82" i="158" s="1"/>
  <c r="AK77" i="158"/>
  <c r="AK81" i="158"/>
  <c r="AK85" i="158"/>
  <c r="AK80" i="158"/>
  <c r="AN80" i="158" s="1"/>
  <c r="AP80" i="158" s="1"/>
  <c r="AK87" i="158"/>
  <c r="AN87" i="158" s="1"/>
  <c r="AK75" i="158"/>
  <c r="AC40" i="158"/>
  <c r="AC69" i="158"/>
  <c r="AC9" i="158"/>
  <c r="AN83" i="158"/>
  <c r="AQ83" i="158" s="1"/>
  <c r="AN75" i="158"/>
  <c r="AP75" i="158" s="1"/>
  <c r="AN81" i="158"/>
  <c r="BC81" i="158" s="1"/>
  <c r="AN77" i="158"/>
  <c r="AS77" i="158" s="1"/>
  <c r="AN85" i="158"/>
  <c r="AO85" i="158" s="1"/>
  <c r="AN76" i="158"/>
  <c r="AS76" i="158" s="1"/>
  <c r="AN84" i="158"/>
  <c r="AN79" i="158"/>
  <c r="AN86" i="158"/>
  <c r="AN74" i="158"/>
  <c r="BB74" i="158" s="1"/>
  <c r="AN78" i="158"/>
  <c r="AE526" i="162"/>
  <c r="AF264" i="162"/>
  <c r="AF446" i="162" s="1"/>
  <c r="AF330" i="162"/>
  <c r="AF512" i="162" s="1"/>
  <c r="AE435" i="162"/>
  <c r="AF269" i="162"/>
  <c r="AF451" i="162" s="1"/>
  <c r="AE395" i="162"/>
  <c r="AJ482" i="162"/>
  <c r="AE467" i="162"/>
  <c r="AF249" i="162"/>
  <c r="AF431" i="162" s="1"/>
  <c r="AF236" i="162"/>
  <c r="AF418" i="162" s="1"/>
  <c r="AE442" i="162"/>
  <c r="AF257" i="162"/>
  <c r="AF439" i="162" s="1"/>
  <c r="AE439" i="162"/>
  <c r="AJ517" i="162"/>
  <c r="AF309" i="162"/>
  <c r="AF491" i="162" s="1"/>
  <c r="AF314" i="162"/>
  <c r="AF496" i="162" s="1"/>
  <c r="AF228" i="162"/>
  <c r="AF410" i="162" s="1"/>
  <c r="AE538" i="162"/>
  <c r="AE530" i="162"/>
  <c r="AF332" i="162"/>
  <c r="AF514" i="162" s="1"/>
  <c r="AF326" i="162"/>
  <c r="AF508" i="162" s="1"/>
  <c r="AE444" i="162"/>
  <c r="AE417" i="162"/>
  <c r="AI168" i="129"/>
  <c r="AK168" i="129"/>
  <c r="AI148" i="129"/>
  <c r="AK148" i="129"/>
  <c r="AI167" i="129"/>
  <c r="AK167" i="129"/>
  <c r="AK143" i="129"/>
  <c r="AK144" i="129"/>
  <c r="AI152" i="129"/>
  <c r="AK147" i="129"/>
  <c r="AI143" i="129"/>
  <c r="AK155" i="129"/>
  <c r="AI151" i="129"/>
  <c r="AI162" i="129"/>
  <c r="AK150" i="129"/>
  <c r="AI170" i="129"/>
  <c r="AK166" i="129"/>
  <c r="AK169" i="129"/>
  <c r="AK149" i="129"/>
  <c r="AK154" i="129"/>
  <c r="AI153" i="129"/>
  <c r="AK146" i="129"/>
  <c r="AK157" i="129"/>
  <c r="AK156" i="129"/>
  <c r="AJ542" i="162"/>
  <c r="AJ539" i="162"/>
  <c r="AE511" i="162"/>
  <c r="AJ510" i="162"/>
  <c r="AJ455" i="162"/>
  <c r="AE392" i="162"/>
  <c r="AJ410" i="162"/>
  <c r="AE424" i="162"/>
  <c r="AE516" i="162"/>
  <c r="AE416" i="162"/>
  <c r="AE523" i="162"/>
  <c r="AE482" i="162"/>
  <c r="AE456" i="162"/>
  <c r="AE423" i="162"/>
  <c r="AE490" i="162"/>
  <c r="AF343" i="162"/>
  <c r="AF525" i="162" s="1"/>
  <c r="AE404" i="162"/>
  <c r="AE436" i="162"/>
  <c r="AE429" i="162"/>
  <c r="AE510" i="162"/>
  <c r="AE504" i="162"/>
  <c r="AJ530" i="162"/>
  <c r="AE528" i="162"/>
  <c r="AJ476" i="162"/>
  <c r="AJ450" i="162"/>
  <c r="AJ412" i="162"/>
  <c r="AF335" i="162"/>
  <c r="AF517" i="162" s="1"/>
  <c r="AE534" i="162"/>
  <c r="AE460" i="162"/>
  <c r="AE411" i="162"/>
  <c r="AF245" i="162"/>
  <c r="AF427" i="162" s="1"/>
  <c r="AE427" i="162"/>
  <c r="AF226" i="162"/>
  <c r="AF408" i="162" s="1"/>
  <c r="AE408" i="162"/>
  <c r="AJ533" i="162"/>
  <c r="AF277" i="162"/>
  <c r="AF459" i="162" s="1"/>
  <c r="AE459" i="162"/>
  <c r="AF239" i="162"/>
  <c r="AF421" i="162" s="1"/>
  <c r="AE421" i="162"/>
  <c r="AF302" i="162"/>
  <c r="AF484" i="162" s="1"/>
  <c r="AE484" i="162"/>
  <c r="AJ471" i="162"/>
  <c r="AF276" i="162"/>
  <c r="AF458" i="162" s="1"/>
  <c r="AE458" i="162"/>
  <c r="AF251" i="162"/>
  <c r="AF433" i="162" s="1"/>
  <c r="AE433" i="162"/>
  <c r="AF238" i="162"/>
  <c r="AF420" i="162" s="1"/>
  <c r="AE420" i="162"/>
  <c r="AJ508" i="162"/>
  <c r="AF258" i="162"/>
  <c r="AF440" i="162" s="1"/>
  <c r="AE440" i="162"/>
  <c r="AF333" i="162"/>
  <c r="AF515" i="162" s="1"/>
  <c r="AE515" i="162"/>
  <c r="AE539" i="162"/>
  <c r="AF357" i="162"/>
  <c r="AF539" i="162" s="1"/>
  <c r="AF345" i="162"/>
  <c r="AF527" i="162" s="1"/>
  <c r="AE527" i="162"/>
  <c r="AJ490" i="162"/>
  <c r="AF265" i="162"/>
  <c r="AF447" i="162" s="1"/>
  <c r="AE447" i="162"/>
  <c r="AF259" i="162"/>
  <c r="AF441" i="162" s="1"/>
  <c r="AE441" i="162"/>
  <c r="AJ428" i="162"/>
  <c r="AJ409" i="162"/>
  <c r="AF214" i="162"/>
  <c r="AF396" i="162" s="1"/>
  <c r="AE396" i="162"/>
  <c r="AF246" i="162"/>
  <c r="AF428" i="162" s="1"/>
  <c r="AE428" i="162"/>
  <c r="AF227" i="162"/>
  <c r="AF409" i="162" s="1"/>
  <c r="AE409" i="162"/>
  <c r="AJ452" i="162"/>
  <c r="AF290" i="162"/>
  <c r="AF472" i="162" s="1"/>
  <c r="AE472" i="162"/>
  <c r="AJ489" i="162"/>
  <c r="AF263" i="162"/>
  <c r="AF445" i="162" s="1"/>
  <c r="AE445" i="162"/>
  <c r="AF325" i="162"/>
  <c r="AF507" i="162" s="1"/>
  <c r="AE507" i="162"/>
  <c r="AJ413" i="162"/>
  <c r="AF250" i="162"/>
  <c r="AF432" i="162" s="1"/>
  <c r="AE432" i="162"/>
  <c r="AJ488" i="162"/>
  <c r="AE464" i="162"/>
  <c r="AF312" i="162"/>
  <c r="AF494" i="162" s="1"/>
  <c r="AE494" i="162"/>
  <c r="AE537" i="162"/>
  <c r="AF280" i="162"/>
  <c r="AF462" i="162" s="1"/>
  <c r="AJ449" i="162"/>
  <c r="AF323" i="162"/>
  <c r="AF505" i="162" s="1"/>
  <c r="AF317" i="162"/>
  <c r="AF499" i="162" s="1"/>
  <c r="AF360" i="162"/>
  <c r="AF542" i="162" s="1"/>
  <c r="AJ416" i="162"/>
  <c r="AJ396" i="162"/>
  <c r="AE529" i="162"/>
  <c r="AF347" i="162"/>
  <c r="AF529" i="162" s="1"/>
  <c r="AF209" i="162"/>
  <c r="AF391" i="162" s="1"/>
  <c r="AJ528" i="162"/>
  <c r="AE522" i="162"/>
  <c r="AE463" i="162"/>
  <c r="AE470" i="162"/>
  <c r="AE492" i="162"/>
  <c r="AJ492" i="162"/>
  <c r="AJ468" i="162"/>
  <c r="AE543" i="162"/>
  <c r="AF272" i="162"/>
  <c r="AF454" i="162" s="1"/>
  <c r="AE454" i="162"/>
  <c r="AJ402" i="162"/>
  <c r="AJ470" i="162"/>
  <c r="AF311" i="162"/>
  <c r="AF493" i="162" s="1"/>
  <c r="AE493" i="162"/>
  <c r="AJ390" i="162"/>
  <c r="AJ503" i="162"/>
  <c r="AJ491" i="162"/>
  <c r="AJ431" i="162"/>
  <c r="AJ393" i="162"/>
  <c r="AF304" i="162"/>
  <c r="AF486" i="162" s="1"/>
  <c r="AF292" i="162"/>
  <c r="AF474" i="162" s="1"/>
  <c r="AF273" i="162"/>
  <c r="AF455" i="162" s="1"/>
  <c r="AF342" i="162"/>
  <c r="AF524" i="162" s="1"/>
  <c r="AF362" i="162"/>
  <c r="AF544" i="162" s="1"/>
  <c r="AJ430" i="162"/>
  <c r="AE479" i="162"/>
  <c r="AJ448" i="162"/>
  <c r="AF248" i="162"/>
  <c r="AF430" i="162" s="1"/>
  <c r="AF216" i="162"/>
  <c r="AF398" i="162" s="1"/>
  <c r="AJ494" i="162"/>
  <c r="AE405" i="162"/>
  <c r="AJ473" i="162"/>
  <c r="AF358" i="162"/>
  <c r="AF540" i="162" s="1"/>
  <c r="AE540" i="162"/>
  <c r="AE394" i="162"/>
  <c r="AF212" i="162"/>
  <c r="AF394" i="162" s="1"/>
  <c r="AF320" i="162"/>
  <c r="AF502" i="162" s="1"/>
  <c r="AE502" i="162"/>
  <c r="AF256" i="162"/>
  <c r="AF438" i="162" s="1"/>
  <c r="AE438" i="162"/>
  <c r="AF237" i="162"/>
  <c r="AF419" i="162" s="1"/>
  <c r="AE419" i="162"/>
  <c r="AF231" i="162"/>
  <c r="AF413" i="162" s="1"/>
  <c r="AE413" i="162"/>
  <c r="AF218" i="162"/>
  <c r="AF400" i="162" s="1"/>
  <c r="AE400" i="162"/>
  <c r="AF217" i="162"/>
  <c r="AF399" i="162" s="1"/>
  <c r="AE399" i="162"/>
  <c r="AF298" i="162"/>
  <c r="AF480" i="162" s="1"/>
  <c r="AE480" i="162"/>
  <c r="AF267" i="162"/>
  <c r="AF449" i="162" s="1"/>
  <c r="AE449" i="162"/>
  <c r="AF359" i="162"/>
  <c r="AF541" i="162" s="1"/>
  <c r="AE450" i="162"/>
  <c r="AE509" i="162"/>
  <c r="AF327" i="162"/>
  <c r="AF509" i="162" s="1"/>
  <c r="AF321" i="162"/>
  <c r="AF503" i="162" s="1"/>
  <c r="AE503" i="162"/>
  <c r="AF315" i="162"/>
  <c r="AF497" i="162" s="1"/>
  <c r="AE497" i="162"/>
  <c r="AF243" i="162"/>
  <c r="AF425" i="162" s="1"/>
  <c r="AE425" i="162"/>
  <c r="AF255" i="162"/>
  <c r="AF437" i="162" s="1"/>
  <c r="AE437" i="162"/>
  <c r="AF224" i="162"/>
  <c r="AF406" i="162" s="1"/>
  <c r="AE406" i="162"/>
  <c r="AF286" i="162"/>
  <c r="AF468" i="162" s="1"/>
  <c r="AE468" i="162"/>
  <c r="AF230" i="162"/>
  <c r="AF412" i="162" s="1"/>
  <c r="AE412" i="162"/>
  <c r="AF211" i="162"/>
  <c r="AF393" i="162" s="1"/>
  <c r="AE393" i="162"/>
  <c r="AE531" i="162"/>
  <c r="AE426" i="162"/>
  <c r="AF244" i="162"/>
  <c r="AF426" i="162" s="1"/>
  <c r="AF225" i="162"/>
  <c r="AF407" i="162" s="1"/>
  <c r="AE407" i="162"/>
  <c r="AF206" i="162"/>
  <c r="AF388" i="162" s="1"/>
  <c r="AE388" i="162"/>
  <c r="AJ474" i="162"/>
  <c r="AF240" i="162"/>
  <c r="AF422" i="162" s="1"/>
  <c r="AE422" i="162"/>
  <c r="AF221" i="162"/>
  <c r="AF403" i="162" s="1"/>
  <c r="AE403" i="162"/>
  <c r="AF283" i="162"/>
  <c r="AF465" i="162" s="1"/>
  <c r="AE465" i="162"/>
  <c r="AF307" i="162"/>
  <c r="AF489" i="162" s="1"/>
  <c r="AE489" i="162"/>
  <c r="AF295" i="162"/>
  <c r="AF477" i="162" s="1"/>
  <c r="AE477" i="162"/>
  <c r="AF289" i="162"/>
  <c r="AF471" i="162" s="1"/>
  <c r="AE471" i="162"/>
  <c r="AF339" i="162"/>
  <c r="AF521" i="162" s="1"/>
  <c r="AE521" i="162"/>
  <c r="AJ529" i="162"/>
  <c r="AJ429" i="162"/>
  <c r="AF306" i="162"/>
  <c r="AF488" i="162" s="1"/>
  <c r="AE488" i="162"/>
  <c r="AF294" i="162"/>
  <c r="AF476" i="162" s="1"/>
  <c r="AE476" i="162"/>
  <c r="AF351" i="162"/>
  <c r="AF533" i="162" s="1"/>
  <c r="AE533" i="162"/>
  <c r="AE498" i="162"/>
  <c r="AJ388" i="162"/>
  <c r="AJ451" i="162"/>
  <c r="AF232" i="162"/>
  <c r="AF414" i="162" s="1"/>
  <c r="AE414" i="162"/>
  <c r="AF219" i="162"/>
  <c r="AF401" i="162" s="1"/>
  <c r="AE401" i="162"/>
  <c r="AJ509" i="162"/>
  <c r="AF270" i="162"/>
  <c r="AF452" i="162" s="1"/>
  <c r="AE452" i="162"/>
  <c r="AF338" i="162"/>
  <c r="AF520" i="162" s="1"/>
  <c r="AE520" i="162"/>
  <c r="AF331" i="162"/>
  <c r="AF513" i="162" s="1"/>
  <c r="AE513" i="162"/>
  <c r="AE448" i="162"/>
  <c r="AJ467" i="162"/>
  <c r="AF303" i="162"/>
  <c r="AF485" i="162" s="1"/>
  <c r="AE485" i="162"/>
  <c r="AF291" i="162"/>
  <c r="AF473" i="162" s="1"/>
  <c r="AE473" i="162"/>
  <c r="AJ512" i="162"/>
  <c r="AJ389" i="162"/>
  <c r="AJ535" i="162"/>
  <c r="AJ485" i="162"/>
  <c r="AF279" i="162"/>
  <c r="AF461" i="162" s="1"/>
  <c r="AE461" i="162"/>
  <c r="AJ472" i="162"/>
  <c r="AE466" i="162"/>
  <c r="AJ524" i="162"/>
  <c r="AJ464" i="162"/>
  <c r="AF271" i="162"/>
  <c r="AF453" i="162" s="1"/>
  <c r="AE453" i="162"/>
  <c r="AJ434" i="162"/>
  <c r="AF215" i="162"/>
  <c r="AF397" i="162" s="1"/>
  <c r="AE397" i="162"/>
  <c r="AE506" i="162"/>
  <c r="AJ423" i="162"/>
  <c r="AJ469" i="162"/>
  <c r="AF208" i="162"/>
  <c r="AF390" i="162" s="1"/>
  <c r="AE390" i="162"/>
  <c r="AJ511" i="162"/>
  <c r="AJ499" i="162"/>
  <c r="AE389" i="162"/>
  <c r="AJ500" i="162"/>
  <c r="AJ440" i="162"/>
  <c r="AJ420" i="162"/>
  <c r="AF220" i="162"/>
  <c r="AF402" i="162" s="1"/>
  <c r="AE402" i="162"/>
  <c r="AJ419" i="162"/>
  <c r="AJ408" i="162"/>
  <c r="AJ395" i="162"/>
  <c r="AE481" i="162"/>
  <c r="AJ518" i="162"/>
  <c r="AJ458" i="162"/>
  <c r="AE469" i="162"/>
  <c r="AE457" i="162"/>
  <c r="AJ457" i="162"/>
  <c r="AJ437" i="162"/>
  <c r="AJ411" i="162"/>
  <c r="AJ478" i="162"/>
  <c r="AJ433" i="162"/>
  <c r="AJ479" i="162"/>
  <c r="AJ475" i="162"/>
  <c r="AJ454" i="162"/>
  <c r="AJ532" i="162"/>
  <c r="AJ521" i="162"/>
  <c r="AJ461" i="162"/>
  <c r="AJ497" i="162"/>
  <c r="AJ417" i="162"/>
  <c r="AJ496" i="162"/>
  <c r="AJ436" i="162"/>
  <c r="AJ414" i="162"/>
  <c r="AJ493" i="162"/>
  <c r="AJ443" i="162"/>
  <c r="AJ399" i="162"/>
  <c r="AJ536" i="162"/>
  <c r="AJ515" i="162"/>
  <c r="AJ514" i="162"/>
  <c r="AJ392" i="162"/>
  <c r="AJ487" i="162"/>
  <c r="AJ447" i="162"/>
  <c r="AJ486" i="162"/>
  <c r="AJ426" i="162"/>
  <c r="AJ484" i="162"/>
  <c r="AJ424" i="162"/>
  <c r="AJ502" i="162"/>
  <c r="AJ422" i="162"/>
  <c r="AJ501" i="162"/>
  <c r="AJ421" i="162"/>
  <c r="AJ519" i="162"/>
  <c r="AJ438" i="162"/>
  <c r="AJ398" i="162"/>
  <c r="AJ537" i="162"/>
  <c r="AJ456" i="162"/>
  <c r="AJ534" i="162"/>
  <c r="AJ453" i="162"/>
  <c r="AJ507" i="162"/>
  <c r="AJ407" i="162"/>
  <c r="AJ526" i="162"/>
  <c r="AJ466" i="162"/>
  <c r="AJ406" i="162"/>
  <c r="AJ504" i="162"/>
  <c r="AJ444" i="162"/>
  <c r="AJ463" i="162"/>
  <c r="AJ522" i="162"/>
  <c r="AJ442" i="162"/>
  <c r="AJ481" i="162"/>
  <c r="AJ439" i="162"/>
  <c r="AJ477" i="162"/>
  <c r="AJ432" i="162"/>
  <c r="AJ527" i="162"/>
  <c r="AJ427" i="162"/>
  <c r="AJ506" i="162"/>
  <c r="AJ446" i="162"/>
  <c r="AJ544" i="162"/>
  <c r="AJ404" i="162"/>
  <c r="AJ403" i="162"/>
  <c r="AJ462" i="162"/>
  <c r="AJ541" i="162"/>
  <c r="AJ441" i="162"/>
  <c r="AJ401" i="162"/>
  <c r="AJ459" i="162"/>
  <c r="AJ418" i="162"/>
  <c r="AJ397" i="162"/>
  <c r="AJ516" i="162"/>
  <c r="AJ394" i="162"/>
  <c r="AJ531" i="162"/>
  <c r="AJ391" i="162"/>
  <c r="AJ460" i="162"/>
  <c r="AJ520" i="162"/>
  <c r="AJ538" i="162"/>
  <c r="AJ483" i="162"/>
  <c r="AJ415" i="162"/>
  <c r="AJ498" i="162"/>
  <c r="AJ513" i="162"/>
  <c r="AJ400" i="162"/>
  <c r="AJ405" i="162"/>
  <c r="AJ425" i="162"/>
  <c r="AJ525" i="162"/>
  <c r="AJ505" i="162"/>
  <c r="AJ523" i="162"/>
  <c r="AJ445" i="162"/>
  <c r="AJ480" i="162"/>
  <c r="AJ465" i="162"/>
  <c r="AJ495" i="162"/>
  <c r="AJ543" i="162"/>
  <c r="AJ540" i="162"/>
  <c r="AJ435" i="162"/>
  <c r="AB118" i="129"/>
  <c r="AG368" i="162"/>
  <c r="AF127" i="129"/>
  <c r="AH127" i="129"/>
  <c r="AJ127" i="129"/>
  <c r="AF128" i="129"/>
  <c r="AH128" i="129"/>
  <c r="AJ128" i="129"/>
  <c r="AF129" i="129"/>
  <c r="AH129" i="129"/>
  <c r="AJ129" i="129"/>
  <c r="AF130" i="129"/>
  <c r="AH130" i="129"/>
  <c r="AJ130" i="129"/>
  <c r="AF131" i="129"/>
  <c r="AH131" i="129"/>
  <c r="AJ131" i="129"/>
  <c r="AF132" i="129"/>
  <c r="AH132" i="129"/>
  <c r="AF133" i="129"/>
  <c r="AH133" i="129"/>
  <c r="AF134" i="129"/>
  <c r="AH134" i="129"/>
  <c r="AF135" i="129"/>
  <c r="AH135" i="129"/>
  <c r="AF136" i="129"/>
  <c r="AH136" i="129"/>
  <c r="AF137" i="129"/>
  <c r="AH137" i="129"/>
  <c r="AF138" i="129"/>
  <c r="AH138" i="129"/>
  <c r="AB23" i="162"/>
  <c r="AB22" i="162"/>
  <c r="AB21" i="162"/>
  <c r="AB20" i="162"/>
  <c r="AB19" i="162"/>
  <c r="AB18" i="162"/>
  <c r="AB17" i="162"/>
  <c r="AB16" i="162"/>
  <c r="AB15" i="162"/>
  <c r="AB14" i="162"/>
  <c r="AB13" i="162"/>
  <c r="AB12" i="162"/>
  <c r="AB11" i="162"/>
  <c r="AB10" i="162"/>
  <c r="AB9" i="162"/>
  <c r="AB8" i="162"/>
  <c r="AB7" i="162"/>
  <c r="AB6" i="162"/>
  <c r="AB5" i="162"/>
  <c r="AB4" i="162"/>
  <c r="D48" i="162"/>
  <c r="D51" i="162" s="1"/>
  <c r="AI387" i="162"/>
  <c r="AG387" i="162"/>
  <c r="AB387" i="162"/>
  <c r="D47" i="162"/>
  <c r="AI386" i="162"/>
  <c r="AG386" i="162"/>
  <c r="AB386" i="162"/>
  <c r="D46" i="162"/>
  <c r="AI385" i="162"/>
  <c r="AG385" i="162"/>
  <c r="AB385" i="162"/>
  <c r="D45" i="162"/>
  <c r="AI384" i="162"/>
  <c r="AG384" i="162"/>
  <c r="AB384" i="162"/>
  <c r="AI383" i="162"/>
  <c r="AG383" i="162"/>
  <c r="AB383" i="162"/>
  <c r="AI382" i="162"/>
  <c r="AG382" i="162"/>
  <c r="AB382" i="162"/>
  <c r="AI381" i="162"/>
  <c r="AG381" i="162"/>
  <c r="AB381" i="162"/>
  <c r="AI380" i="162"/>
  <c r="AG380" i="162"/>
  <c r="AB380" i="162"/>
  <c r="AI379" i="162"/>
  <c r="AG379" i="162"/>
  <c r="AB379" i="162"/>
  <c r="AI378" i="162"/>
  <c r="AG378" i="162"/>
  <c r="AB378" i="162"/>
  <c r="B38" i="162"/>
  <c r="D38" i="162" s="1"/>
  <c r="D41" i="162" s="1"/>
  <c r="AI377" i="162"/>
  <c r="AG377" i="162"/>
  <c r="AB377" i="162"/>
  <c r="B37" i="162"/>
  <c r="D37" i="162" s="1"/>
  <c r="AI376" i="162"/>
  <c r="AG376" i="162"/>
  <c r="AB376" i="162"/>
  <c r="B36" i="162"/>
  <c r="D36" i="162" s="1"/>
  <c r="AI375" i="162"/>
  <c r="AG375" i="162"/>
  <c r="AB375" i="162"/>
  <c r="B35" i="162"/>
  <c r="D35" i="162" s="1"/>
  <c r="AI374" i="162"/>
  <c r="AG374" i="162"/>
  <c r="AB374" i="162"/>
  <c r="AI373" i="162"/>
  <c r="AG373" i="162"/>
  <c r="AB373" i="162"/>
  <c r="AI372" i="162"/>
  <c r="AG372" i="162"/>
  <c r="AB372" i="162"/>
  <c r="AI371" i="162"/>
  <c r="AG371" i="162"/>
  <c r="AB371" i="162"/>
  <c r="AI370" i="162"/>
  <c r="AG370" i="162"/>
  <c r="AB370" i="162"/>
  <c r="AI369" i="162"/>
  <c r="AG369" i="162"/>
  <c r="AB369" i="162"/>
  <c r="AK368" i="162"/>
  <c r="AB368" i="162"/>
  <c r="D28" i="162"/>
  <c r="D31" i="162" s="1"/>
  <c r="AK367" i="162"/>
  <c r="AI367" i="162"/>
  <c r="AH367" i="162"/>
  <c r="AG367" i="162"/>
  <c r="AA367" i="162"/>
  <c r="D27" i="162"/>
  <c r="D26" i="162"/>
  <c r="D25" i="162"/>
  <c r="AJ205" i="162"/>
  <c r="AH205" i="162"/>
  <c r="AH387" i="162" s="1"/>
  <c r="AE205" i="162"/>
  <c r="AF205" i="162" s="1"/>
  <c r="AF387" i="162" s="1"/>
  <c r="AJ204" i="162"/>
  <c r="AH204" i="162"/>
  <c r="AH386" i="162" s="1"/>
  <c r="AE204" i="162"/>
  <c r="AF204" i="162" s="1"/>
  <c r="AF386" i="162" s="1"/>
  <c r="AJ203" i="162"/>
  <c r="AH203" i="162"/>
  <c r="AH385" i="162" s="1"/>
  <c r="AE203" i="162"/>
  <c r="AF203" i="162" s="1"/>
  <c r="AF385" i="162" s="1"/>
  <c r="AJ202" i="162"/>
  <c r="AH202" i="162"/>
  <c r="AH384" i="162" s="1"/>
  <c r="AE202" i="162"/>
  <c r="AJ201" i="162"/>
  <c r="AH201" i="162"/>
  <c r="AH383" i="162" s="1"/>
  <c r="AE201" i="162"/>
  <c r="AE383" i="162" s="1"/>
  <c r="AJ200" i="162"/>
  <c r="AH200" i="162"/>
  <c r="AH382" i="162" s="1"/>
  <c r="AE200" i="162"/>
  <c r="AF200" i="162" s="1"/>
  <c r="AF382" i="162" s="1"/>
  <c r="AJ199" i="162"/>
  <c r="AH199" i="162"/>
  <c r="AH381" i="162" s="1"/>
  <c r="AE199" i="162"/>
  <c r="AF199" i="162" s="1"/>
  <c r="AF381" i="162" s="1"/>
  <c r="AJ198" i="162"/>
  <c r="AH198" i="162"/>
  <c r="AH380" i="162" s="1"/>
  <c r="AE198" i="162"/>
  <c r="AE380" i="162" s="1"/>
  <c r="AJ197" i="162"/>
  <c r="AH197" i="162"/>
  <c r="AH379" i="162" s="1"/>
  <c r="AE197" i="162"/>
  <c r="AF197" i="162" s="1"/>
  <c r="AF379" i="162" s="1"/>
  <c r="AJ196" i="162"/>
  <c r="AH196" i="162"/>
  <c r="AH378" i="162" s="1"/>
  <c r="AE196" i="162"/>
  <c r="AE378" i="162" s="1"/>
  <c r="AJ195" i="162"/>
  <c r="AH195" i="162"/>
  <c r="AH377" i="162" s="1"/>
  <c r="AE195" i="162"/>
  <c r="AF195" i="162" s="1"/>
  <c r="AF377" i="162" s="1"/>
  <c r="AJ194" i="162"/>
  <c r="AH194" i="162"/>
  <c r="AH376" i="162" s="1"/>
  <c r="AE194" i="162"/>
  <c r="AF194" i="162" s="1"/>
  <c r="AF376" i="162" s="1"/>
  <c r="AJ193" i="162"/>
  <c r="AH193" i="162"/>
  <c r="AH375" i="162" s="1"/>
  <c r="AE193" i="162"/>
  <c r="AJ192" i="162"/>
  <c r="AH192" i="162"/>
  <c r="AH374" i="162" s="1"/>
  <c r="AE192" i="162"/>
  <c r="AE374" i="162" s="1"/>
  <c r="AJ191" i="162"/>
  <c r="AH191" i="162"/>
  <c r="AH373" i="162" s="1"/>
  <c r="AE191" i="162"/>
  <c r="AF191" i="162" s="1"/>
  <c r="AF373" i="162" s="1"/>
  <c r="AJ190" i="162"/>
  <c r="AH190" i="162"/>
  <c r="AH372" i="162" s="1"/>
  <c r="AE190" i="162"/>
  <c r="AE372" i="162" s="1"/>
  <c r="AJ189" i="162"/>
  <c r="AH189" i="162"/>
  <c r="AH371" i="162" s="1"/>
  <c r="AE189" i="162"/>
  <c r="AE371" i="162" s="1"/>
  <c r="AJ188" i="162"/>
  <c r="AH188" i="162"/>
  <c r="AH370" i="162" s="1"/>
  <c r="AF188" i="162"/>
  <c r="AF370" i="162" s="1"/>
  <c r="AJ187" i="162"/>
  <c r="AH187" i="162"/>
  <c r="AF187" i="162"/>
  <c r="AF369" i="162" s="1"/>
  <c r="AI186" i="162"/>
  <c r="AH186" i="162"/>
  <c r="AH368" i="162" s="1"/>
  <c r="AE368" i="162"/>
  <c r="AG71" i="129"/>
  <c r="AG127" i="129" s="1"/>
  <c r="AI71" i="129"/>
  <c r="AI127" i="129" s="1"/>
  <c r="AK71" i="129"/>
  <c r="AG72" i="129"/>
  <c r="AG128" i="129" s="1"/>
  <c r="AI72" i="129"/>
  <c r="AI128" i="129" s="1"/>
  <c r="AK72" i="129"/>
  <c r="AG73" i="129"/>
  <c r="AG129" i="129" s="1"/>
  <c r="AI73" i="129"/>
  <c r="AI129" i="129" s="1"/>
  <c r="AK73" i="129"/>
  <c r="AG74" i="129"/>
  <c r="AG130" i="129" s="1"/>
  <c r="AI74" i="129"/>
  <c r="AI130" i="129" s="1"/>
  <c r="AK74" i="129"/>
  <c r="AG75" i="129"/>
  <c r="AG131" i="129" s="1"/>
  <c r="AI75" i="129"/>
  <c r="AI131" i="129" s="1"/>
  <c r="AK75" i="129"/>
  <c r="AG76" i="129"/>
  <c r="AG132" i="129" s="1"/>
  <c r="AI76" i="129"/>
  <c r="AK76" i="129"/>
  <c r="AG77" i="129"/>
  <c r="AG133" i="129" s="1"/>
  <c r="AI77" i="129"/>
  <c r="AI133" i="129" s="1"/>
  <c r="AK77" i="129"/>
  <c r="AK133" i="129" s="1"/>
  <c r="AG78" i="129"/>
  <c r="AG134" i="129" s="1"/>
  <c r="AI78" i="129"/>
  <c r="AI134" i="129" s="1"/>
  <c r="AK78" i="129"/>
  <c r="AG79" i="129"/>
  <c r="AG135" i="129" s="1"/>
  <c r="AI79" i="129"/>
  <c r="AI135" i="129" s="1"/>
  <c r="AK79" i="129"/>
  <c r="AG80" i="129"/>
  <c r="AG136" i="129" s="1"/>
  <c r="AI80" i="129"/>
  <c r="AK80" i="129"/>
  <c r="AG81" i="129"/>
  <c r="AG137" i="129" s="1"/>
  <c r="AI81" i="129"/>
  <c r="AI137" i="129" s="1"/>
  <c r="AK81" i="129"/>
  <c r="AG82" i="129"/>
  <c r="AG138" i="129" s="1"/>
  <c r="AI138" i="129"/>
  <c r="AK82" i="129"/>
  <c r="AK66" i="129"/>
  <c r="AK67" i="129"/>
  <c r="AK68" i="129"/>
  <c r="AK69" i="129"/>
  <c r="AK70" i="129"/>
  <c r="AO75" i="158" l="1"/>
  <c r="BD75" i="158"/>
  <c r="BB81" i="158"/>
  <c r="AA8" i="162"/>
  <c r="D6" i="164"/>
  <c r="AA189" i="162"/>
  <c r="AA371" i="162" s="1"/>
  <c r="BE75" i="158"/>
  <c r="AZ75" i="158"/>
  <c r="AR81" i="158"/>
  <c r="BF81" i="158"/>
  <c r="BF75" i="158"/>
  <c r="AS81" i="158"/>
  <c r="AT81" i="158"/>
  <c r="BA75" i="158"/>
  <c r="AW75" i="158"/>
  <c r="AV75" i="158"/>
  <c r="AU75" i="158"/>
  <c r="BD83" i="158"/>
  <c r="BG77" i="158"/>
  <c r="AV77" i="158"/>
  <c r="BG81" i="158"/>
  <c r="BC83" i="158"/>
  <c r="AS83" i="158"/>
  <c r="BE83" i="158"/>
  <c r="AY83" i="158"/>
  <c r="BF77" i="158"/>
  <c r="AR83" i="158"/>
  <c r="AQ75" i="158"/>
  <c r="AR77" i="158"/>
  <c r="AU81" i="158"/>
  <c r="BG75" i="158"/>
  <c r="AQ81" i="158"/>
  <c r="BE81" i="158"/>
  <c r="BB75" i="158"/>
  <c r="AP83" i="158"/>
  <c r="AZ83" i="158"/>
  <c r="AT75" i="158"/>
  <c r="AS75" i="158"/>
  <c r="AX75" i="158"/>
  <c r="AR75" i="158"/>
  <c r="BC75" i="158"/>
  <c r="AP81" i="158"/>
  <c r="AC70" i="158"/>
  <c r="AC41" i="158"/>
  <c r="AC10" i="158"/>
  <c r="AY75" i="158"/>
  <c r="BF83" i="158"/>
  <c r="AV83" i="158"/>
  <c r="AU83" i="158"/>
  <c r="BB83" i="158"/>
  <c r="AT83" i="158"/>
  <c r="BG83" i="158"/>
  <c r="AX83" i="158"/>
  <c r="BA83" i="158"/>
  <c r="AW83" i="158"/>
  <c r="AO83" i="158"/>
  <c r="BE77" i="158"/>
  <c r="BD81" i="158"/>
  <c r="AT77" i="158"/>
  <c r="AQ77" i="158"/>
  <c r="BD77" i="158"/>
  <c r="BB77" i="158"/>
  <c r="AY77" i="158"/>
  <c r="AO77" i="158"/>
  <c r="AU77" i="158"/>
  <c r="BG80" i="158"/>
  <c r="AR80" i="158"/>
  <c r="BF80" i="158"/>
  <c r="BE80" i="158"/>
  <c r="AZ74" i="158"/>
  <c r="AZ81" i="158"/>
  <c r="BA81" i="158"/>
  <c r="AR74" i="158"/>
  <c r="AP77" i="158"/>
  <c r="BE74" i="158"/>
  <c r="BA77" i="158"/>
  <c r="AX77" i="158"/>
  <c r="BA74" i="158"/>
  <c r="AW77" i="158"/>
  <c r="AX81" i="158"/>
  <c r="AV81" i="158"/>
  <c r="AS74" i="158"/>
  <c r="AZ77" i="158"/>
  <c r="AY81" i="158"/>
  <c r="AO81" i="158"/>
  <c r="AX85" i="158"/>
  <c r="AQ74" i="158"/>
  <c r="AW85" i="158"/>
  <c r="AY80" i="158"/>
  <c r="AZ80" i="158"/>
  <c r="AT82" i="158"/>
  <c r="BA85" i="158"/>
  <c r="AX80" i="158"/>
  <c r="AQ82" i="158"/>
  <c r="BE76" i="158"/>
  <c r="BC76" i="158"/>
  <c r="BD76" i="158"/>
  <c r="AU74" i="158"/>
  <c r="AX76" i="158"/>
  <c r="AP74" i="158"/>
  <c r="AZ85" i="158"/>
  <c r="AO80" i="158"/>
  <c r="AY85" i="158"/>
  <c r="BD80" i="158"/>
  <c r="BB80" i="158"/>
  <c r="BC77" i="158"/>
  <c r="BC80" i="158"/>
  <c r="AP82" i="158"/>
  <c r="AW81" i="158"/>
  <c r="AT74" i="158"/>
  <c r="AW80" i="158"/>
  <c r="AV74" i="158"/>
  <c r="BA80" i="158"/>
  <c r="AQ80" i="158"/>
  <c r="AV82" i="158"/>
  <c r="BB76" i="158"/>
  <c r="AV85" i="158"/>
  <c r="AV76" i="158"/>
  <c r="BG82" i="158"/>
  <c r="BB85" i="158"/>
  <c r="BF76" i="158"/>
  <c r="BE85" i="158"/>
  <c r="BA76" i="158"/>
  <c r="AU76" i="158"/>
  <c r="BG74" i="158"/>
  <c r="AR82" i="158"/>
  <c r="AS88" i="158"/>
  <c r="BC88" i="158"/>
  <c r="BF88" i="158"/>
  <c r="BB88" i="158"/>
  <c r="BG76" i="158"/>
  <c r="BA88" i="158"/>
  <c r="AW76" i="158"/>
  <c r="AY76" i="158"/>
  <c r="BC74" i="158"/>
  <c r="AU82" i="158"/>
  <c r="BC82" i="158"/>
  <c r="AO88" i="158"/>
  <c r="AZ82" i="158"/>
  <c r="BG88" i="158"/>
  <c r="BD82" i="158"/>
  <c r="AZ76" i="158"/>
  <c r="BD74" i="158"/>
  <c r="AW88" i="158"/>
  <c r="BB82" i="158"/>
  <c r="AY82" i="158"/>
  <c r="AQ88" i="158"/>
  <c r="AO76" i="158"/>
  <c r="AR76" i="158"/>
  <c r="AP76" i="158"/>
  <c r="AQ76" i="158"/>
  <c r="AZ88" i="158"/>
  <c r="BA82" i="158"/>
  <c r="AX88" i="158"/>
  <c r="AX82" i="158"/>
  <c r="BG85" i="158"/>
  <c r="BD85" i="158"/>
  <c r="AR85" i="158"/>
  <c r="AT85" i="158"/>
  <c r="AU85" i="158"/>
  <c r="BC85" i="158"/>
  <c r="AS85" i="158"/>
  <c r="AP85" i="158"/>
  <c r="AQ85" i="158"/>
  <c r="BF85" i="158"/>
  <c r="AW82" i="158"/>
  <c r="AV88" i="158"/>
  <c r="AP88" i="158"/>
  <c r="AR88" i="158"/>
  <c r="AO82" i="158"/>
  <c r="AT88" i="158"/>
  <c r="AU88" i="158"/>
  <c r="BF82" i="158"/>
  <c r="BE82" i="158"/>
  <c r="AY88" i="158"/>
  <c r="AT76" i="158"/>
  <c r="AO74" i="158"/>
  <c r="AW74" i="158"/>
  <c r="AY74" i="158"/>
  <c r="AX74" i="158"/>
  <c r="BF74" i="158"/>
  <c r="BD88" i="158"/>
  <c r="AT80" i="158"/>
  <c r="AS80" i="158"/>
  <c r="AU80" i="158"/>
  <c r="AV80" i="158"/>
  <c r="AT84" i="158"/>
  <c r="AU84" i="158"/>
  <c r="AW84" i="158"/>
  <c r="AY84" i="158"/>
  <c r="AX84" i="158"/>
  <c r="AV84" i="158"/>
  <c r="AZ84" i="158"/>
  <c r="BA84" i="158"/>
  <c r="AO84" i="158"/>
  <c r="BB84" i="158"/>
  <c r="AP84" i="158"/>
  <c r="AR84" i="158"/>
  <c r="BF84" i="158"/>
  <c r="AQ84" i="158"/>
  <c r="AS84" i="158"/>
  <c r="BC84" i="158"/>
  <c r="BD84" i="158"/>
  <c r="BE84" i="158"/>
  <c r="BG84" i="158"/>
  <c r="AS87" i="158"/>
  <c r="AT87" i="158"/>
  <c r="AV87" i="158"/>
  <c r="AZ87" i="158"/>
  <c r="AX87" i="158"/>
  <c r="AU87" i="158"/>
  <c r="AW87" i="158"/>
  <c r="AY87" i="158"/>
  <c r="BE87" i="158"/>
  <c r="AO87" i="158"/>
  <c r="BF87" i="158"/>
  <c r="BG87" i="158"/>
  <c r="AP87" i="158"/>
  <c r="BC87" i="158"/>
  <c r="BD87" i="158"/>
  <c r="AR87" i="158"/>
  <c r="BA87" i="158"/>
  <c r="AQ87" i="158"/>
  <c r="BB87" i="158"/>
  <c r="AY79" i="158"/>
  <c r="BB79" i="158"/>
  <c r="BC79" i="158"/>
  <c r="BD79" i="158"/>
  <c r="BE79" i="158"/>
  <c r="BG79" i="158"/>
  <c r="BF79" i="158"/>
  <c r="AP79" i="158"/>
  <c r="AQ79" i="158"/>
  <c r="AR79" i="158"/>
  <c r="AS79" i="158"/>
  <c r="AO79" i="158"/>
  <c r="AU79" i="158"/>
  <c r="AT79" i="158"/>
  <c r="AW79" i="158"/>
  <c r="AV79" i="158"/>
  <c r="AX79" i="158"/>
  <c r="BA79" i="158"/>
  <c r="AZ79" i="158"/>
  <c r="AX86" i="158"/>
  <c r="AY86" i="158"/>
  <c r="BB86" i="158"/>
  <c r="AO86" i="158"/>
  <c r="BA86" i="158"/>
  <c r="BC86" i="158"/>
  <c r="BD86" i="158"/>
  <c r="AZ86" i="158"/>
  <c r="AP86" i="158"/>
  <c r="AQ86" i="158"/>
  <c r="AR86" i="158"/>
  <c r="AS86" i="158"/>
  <c r="AT86" i="158"/>
  <c r="AU86" i="158"/>
  <c r="AV86" i="158"/>
  <c r="AW86" i="158"/>
  <c r="BG86" i="158"/>
  <c r="BF86" i="158"/>
  <c r="BE86" i="158"/>
  <c r="AY78" i="158"/>
  <c r="BD78" i="158"/>
  <c r="BF78" i="158"/>
  <c r="AZ78" i="158"/>
  <c r="BC78" i="158"/>
  <c r="BE78" i="158"/>
  <c r="BA78" i="158"/>
  <c r="BB78" i="158"/>
  <c r="AU78" i="158"/>
  <c r="AV78" i="158"/>
  <c r="AX78" i="158"/>
  <c r="BG78" i="158"/>
  <c r="AW78" i="158"/>
  <c r="AO78" i="158"/>
  <c r="AP78" i="158"/>
  <c r="AQ78" i="158"/>
  <c r="AR78" i="158"/>
  <c r="AS78" i="158"/>
  <c r="AT78" i="158"/>
  <c r="AI368" i="162"/>
  <c r="AH369" i="162"/>
  <c r="AJ369" i="162" s="1"/>
  <c r="AK132" i="129"/>
  <c r="AK131" i="129"/>
  <c r="AK138" i="129"/>
  <c r="AJ374" i="162"/>
  <c r="AE369" i="162"/>
  <c r="AE370" i="162"/>
  <c r="AJ381" i="162"/>
  <c r="AJ370" i="162"/>
  <c r="AE385" i="162"/>
  <c r="AE376" i="162"/>
  <c r="AE381" i="162"/>
  <c r="AE382" i="162"/>
  <c r="AJ386" i="162"/>
  <c r="AK136" i="129"/>
  <c r="AI136" i="129"/>
  <c r="AK128" i="129"/>
  <c r="AK135" i="129"/>
  <c r="AK130" i="129"/>
  <c r="AK127" i="129"/>
  <c r="AI132" i="129"/>
  <c r="AK134" i="129"/>
  <c r="AK129" i="129"/>
  <c r="AK137" i="129"/>
  <c r="AJ372" i="162"/>
  <c r="AJ375" i="162"/>
  <c r="D30" i="162"/>
  <c r="AE387" i="162"/>
  <c r="AE379" i="162"/>
  <c r="AF196" i="162"/>
  <c r="AF378" i="162" s="1"/>
  <c r="AJ385" i="162"/>
  <c r="AF192" i="162"/>
  <c r="AF374" i="162" s="1"/>
  <c r="D40" i="162"/>
  <c r="AJ367" i="162"/>
  <c r="AM367" i="162" s="1"/>
  <c r="AJ379" i="162"/>
  <c r="AJ384" i="162"/>
  <c r="AJ383" i="162"/>
  <c r="AF198" i="162"/>
  <c r="AF380" i="162" s="1"/>
  <c r="AF189" i="162"/>
  <c r="AF371" i="162" s="1"/>
  <c r="AF186" i="162"/>
  <c r="AF368" i="162" s="1"/>
  <c r="AF201" i="162"/>
  <c r="AF383" i="162" s="1"/>
  <c r="AJ368" i="162"/>
  <c r="AJ377" i="162"/>
  <c r="AJ380" i="162"/>
  <c r="AJ371" i="162"/>
  <c r="AF190" i="162"/>
  <c r="AF372" i="162" s="1"/>
  <c r="AE384" i="162"/>
  <c r="AF202" i="162"/>
  <c r="AF384" i="162" s="1"/>
  <c r="AE375" i="162"/>
  <c r="AF193" i="162"/>
  <c r="AF375" i="162" s="1"/>
  <c r="AE377" i="162"/>
  <c r="AJ376" i="162"/>
  <c r="AE373" i="162"/>
  <c r="AJ382" i="162"/>
  <c r="AJ373" i="162"/>
  <c r="AJ387" i="162"/>
  <c r="AJ378" i="162"/>
  <c r="D50" i="162"/>
  <c r="AE386" i="162"/>
  <c r="F42" i="154"/>
  <c r="A42" i="154"/>
  <c r="AM368" i="162" l="1"/>
  <c r="AQ368" i="162" s="1"/>
  <c r="AA9" i="162"/>
  <c r="D7" i="164"/>
  <c r="AA190" i="162"/>
  <c r="AA372" i="162" s="1"/>
  <c r="BH76" i="158"/>
  <c r="BH84" i="158"/>
  <c r="AC11" i="158"/>
  <c r="AC42" i="158"/>
  <c r="AC71" i="158"/>
  <c r="BH78" i="158"/>
  <c r="BH82" i="158"/>
  <c r="BH86" i="158"/>
  <c r="BH83" i="158"/>
  <c r="BH77" i="158"/>
  <c r="BH81" i="158"/>
  <c r="BH75" i="158"/>
  <c r="BH88" i="158"/>
  <c r="BH80" i="158"/>
  <c r="BH79" i="158"/>
  <c r="BH85" i="158"/>
  <c r="BH87" i="158"/>
  <c r="AK323" i="162"/>
  <c r="AK505" i="162" s="1"/>
  <c r="AM505" i="162" s="1"/>
  <c r="AK344" i="162"/>
  <c r="AK526" i="162" s="1"/>
  <c r="AM526" i="162" s="1"/>
  <c r="AK215" i="162"/>
  <c r="AK397" i="162" s="1"/>
  <c r="AM397" i="162" s="1"/>
  <c r="AK235" i="162"/>
  <c r="AK417" i="162" s="1"/>
  <c r="AM417" i="162" s="1"/>
  <c r="AK255" i="162"/>
  <c r="AK437" i="162" s="1"/>
  <c r="AM437" i="162" s="1"/>
  <c r="AK275" i="162"/>
  <c r="AK457" i="162" s="1"/>
  <c r="AM457" i="162" s="1"/>
  <c r="AK295" i="162"/>
  <c r="AK477" i="162" s="1"/>
  <c r="AM477" i="162" s="1"/>
  <c r="AK259" i="162"/>
  <c r="AK441" i="162" s="1"/>
  <c r="AM441" i="162" s="1"/>
  <c r="AK341" i="162"/>
  <c r="AK523" i="162" s="1"/>
  <c r="AM523" i="162" s="1"/>
  <c r="AK220" i="162"/>
  <c r="AK402" i="162" s="1"/>
  <c r="AM402" i="162" s="1"/>
  <c r="AK300" i="162"/>
  <c r="AK482" i="162" s="1"/>
  <c r="AM482" i="162" s="1"/>
  <c r="AK317" i="162"/>
  <c r="AK499" i="162" s="1"/>
  <c r="AM499" i="162" s="1"/>
  <c r="AK358" i="162"/>
  <c r="AK540" i="162" s="1"/>
  <c r="AM540" i="162" s="1"/>
  <c r="AK362" i="162"/>
  <c r="AK544" i="162" s="1"/>
  <c r="AM544" i="162" s="1"/>
  <c r="AK340" i="162"/>
  <c r="AK522" i="162" s="1"/>
  <c r="AM522" i="162" s="1"/>
  <c r="AK216" i="162"/>
  <c r="AK398" i="162" s="1"/>
  <c r="AM398" i="162" s="1"/>
  <c r="AK236" i="162"/>
  <c r="AK418" i="162" s="1"/>
  <c r="AM418" i="162" s="1"/>
  <c r="AK256" i="162"/>
  <c r="AK438" i="162" s="1"/>
  <c r="AM438" i="162" s="1"/>
  <c r="AK276" i="162"/>
  <c r="AK458" i="162" s="1"/>
  <c r="AM458" i="162" s="1"/>
  <c r="AK296" i="162"/>
  <c r="AK478" i="162" s="1"/>
  <c r="AM478" i="162" s="1"/>
  <c r="AK279" i="162"/>
  <c r="AK461" i="162" s="1"/>
  <c r="AM461" i="162" s="1"/>
  <c r="AK260" i="162"/>
  <c r="AK442" i="162" s="1"/>
  <c r="AM442" i="162" s="1"/>
  <c r="AK226" i="162"/>
  <c r="AK408" i="162" s="1"/>
  <c r="AM408" i="162" s="1"/>
  <c r="AK319" i="162"/>
  <c r="AK501" i="162" s="1"/>
  <c r="AM501" i="162" s="1"/>
  <c r="AK332" i="162"/>
  <c r="AK514" i="162" s="1"/>
  <c r="AM514" i="162" s="1"/>
  <c r="AK336" i="162"/>
  <c r="AK518" i="162" s="1"/>
  <c r="AM518" i="162" s="1"/>
  <c r="AK353" i="162"/>
  <c r="AK535" i="162" s="1"/>
  <c r="AM535" i="162" s="1"/>
  <c r="AK217" i="162"/>
  <c r="AK399" i="162" s="1"/>
  <c r="AM399" i="162" s="1"/>
  <c r="AK237" i="162"/>
  <c r="AK419" i="162" s="1"/>
  <c r="AM419" i="162" s="1"/>
  <c r="AK257" i="162"/>
  <c r="AK439" i="162" s="1"/>
  <c r="AM439" i="162" s="1"/>
  <c r="AK277" i="162"/>
  <c r="AK459" i="162" s="1"/>
  <c r="AM459" i="162" s="1"/>
  <c r="AK297" i="162"/>
  <c r="AK479" i="162" s="1"/>
  <c r="AM479" i="162" s="1"/>
  <c r="AK324" i="162"/>
  <c r="AK506" i="162" s="1"/>
  <c r="AM506" i="162" s="1"/>
  <c r="AK219" i="162"/>
  <c r="AK401" i="162" s="1"/>
  <c r="AM401" i="162" s="1"/>
  <c r="AK299" i="162"/>
  <c r="AK481" i="162" s="1"/>
  <c r="AM481" i="162" s="1"/>
  <c r="AK280" i="162"/>
  <c r="AK462" i="162" s="1"/>
  <c r="AM462" i="162" s="1"/>
  <c r="AK338" i="162"/>
  <c r="AK520" i="162" s="1"/>
  <c r="AM520" i="162" s="1"/>
  <c r="AK313" i="162"/>
  <c r="AK495" i="162" s="1"/>
  <c r="AM495" i="162" s="1"/>
  <c r="AK347" i="162"/>
  <c r="AK529" i="162" s="1"/>
  <c r="AM529" i="162" s="1"/>
  <c r="AK311" i="162"/>
  <c r="AK493" i="162" s="1"/>
  <c r="AM493" i="162" s="1"/>
  <c r="AK315" i="162"/>
  <c r="AK497" i="162" s="1"/>
  <c r="AM497" i="162" s="1"/>
  <c r="AK328" i="162"/>
  <c r="AK510" i="162" s="1"/>
  <c r="AM510" i="162" s="1"/>
  <c r="AK349" i="162"/>
  <c r="AK531" i="162" s="1"/>
  <c r="AM531" i="162" s="1"/>
  <c r="AK218" i="162"/>
  <c r="AK400" i="162" s="1"/>
  <c r="AM400" i="162" s="1"/>
  <c r="AK238" i="162"/>
  <c r="AK420" i="162" s="1"/>
  <c r="AM420" i="162" s="1"/>
  <c r="AK258" i="162"/>
  <c r="AK440" i="162" s="1"/>
  <c r="AM440" i="162" s="1"/>
  <c r="AK278" i="162"/>
  <c r="AK460" i="162" s="1"/>
  <c r="AM460" i="162" s="1"/>
  <c r="AK298" i="162"/>
  <c r="AK480" i="162" s="1"/>
  <c r="AM480" i="162" s="1"/>
  <c r="AK355" i="162"/>
  <c r="AK537" i="162" s="1"/>
  <c r="AM537" i="162" s="1"/>
  <c r="AK345" i="162"/>
  <c r="AK527" i="162" s="1"/>
  <c r="AM527" i="162" s="1"/>
  <c r="AK239" i="162"/>
  <c r="AK421" i="162" s="1"/>
  <c r="AM421" i="162" s="1"/>
  <c r="AK240" i="162"/>
  <c r="AK422" i="162" s="1"/>
  <c r="AM422" i="162" s="1"/>
  <c r="AK206" i="162"/>
  <c r="AK388" i="162" s="1"/>
  <c r="AM388" i="162" s="1"/>
  <c r="AK309" i="162"/>
  <c r="AK491" i="162" s="1"/>
  <c r="AM491" i="162" s="1"/>
  <c r="AK330" i="162"/>
  <c r="AK512" i="162" s="1"/>
  <c r="AM512" i="162" s="1"/>
  <c r="AK359" i="162"/>
  <c r="AK541" i="162" s="1"/>
  <c r="AM541" i="162" s="1"/>
  <c r="AK308" i="162"/>
  <c r="AK490" i="162" s="1"/>
  <c r="AM490" i="162" s="1"/>
  <c r="AK320" i="162"/>
  <c r="AK502" i="162" s="1"/>
  <c r="AM502" i="162" s="1"/>
  <c r="AK221" i="162"/>
  <c r="AK403" i="162" s="1"/>
  <c r="AM403" i="162" s="1"/>
  <c r="AK241" i="162"/>
  <c r="AK423" i="162" s="1"/>
  <c r="AM423" i="162" s="1"/>
  <c r="AK261" i="162"/>
  <c r="AK443" i="162" s="1"/>
  <c r="AM443" i="162" s="1"/>
  <c r="AK281" i="162"/>
  <c r="AK463" i="162" s="1"/>
  <c r="AM463" i="162" s="1"/>
  <c r="AK301" i="162"/>
  <c r="AK483" i="162" s="1"/>
  <c r="AM483" i="162" s="1"/>
  <c r="AK333" i="162"/>
  <c r="AK515" i="162" s="1"/>
  <c r="AM515" i="162" s="1"/>
  <c r="AK337" i="162"/>
  <c r="AK519" i="162" s="1"/>
  <c r="AM519" i="162" s="1"/>
  <c r="AK354" i="162"/>
  <c r="AK536" i="162" s="1"/>
  <c r="AM536" i="162" s="1"/>
  <c r="AK222" i="162"/>
  <c r="AK404" i="162" s="1"/>
  <c r="AM404" i="162" s="1"/>
  <c r="AK242" i="162"/>
  <c r="AK424" i="162" s="1"/>
  <c r="AM424" i="162" s="1"/>
  <c r="AK262" i="162"/>
  <c r="AK444" i="162" s="1"/>
  <c r="AM444" i="162" s="1"/>
  <c r="AK282" i="162"/>
  <c r="AK464" i="162" s="1"/>
  <c r="AM464" i="162" s="1"/>
  <c r="AK302" i="162"/>
  <c r="AK484" i="162" s="1"/>
  <c r="AM484" i="162" s="1"/>
  <c r="AK312" i="162"/>
  <c r="AK494" i="162" s="1"/>
  <c r="AM494" i="162" s="1"/>
  <c r="AK316" i="162"/>
  <c r="AK498" i="162" s="1"/>
  <c r="AM498" i="162" s="1"/>
  <c r="AK329" i="162"/>
  <c r="AK511" i="162" s="1"/>
  <c r="AM511" i="162" s="1"/>
  <c r="AK350" i="162"/>
  <c r="AK532" i="162" s="1"/>
  <c r="AM532" i="162" s="1"/>
  <c r="AK223" i="162"/>
  <c r="AK405" i="162" s="1"/>
  <c r="AM405" i="162" s="1"/>
  <c r="AK243" i="162"/>
  <c r="AK425" i="162" s="1"/>
  <c r="AM425" i="162" s="1"/>
  <c r="AK263" i="162"/>
  <c r="AK445" i="162" s="1"/>
  <c r="AM445" i="162" s="1"/>
  <c r="AK283" i="162"/>
  <c r="AK465" i="162" s="1"/>
  <c r="AM465" i="162" s="1"/>
  <c r="AK303" i="162"/>
  <c r="AK485" i="162" s="1"/>
  <c r="AM485" i="162" s="1"/>
  <c r="AK325" i="162"/>
  <c r="AK507" i="162" s="1"/>
  <c r="AM507" i="162" s="1"/>
  <c r="AK346" i="162"/>
  <c r="AK528" i="162" s="1"/>
  <c r="AM528" i="162" s="1"/>
  <c r="AK224" i="162"/>
  <c r="AK406" i="162" s="1"/>
  <c r="AM406" i="162" s="1"/>
  <c r="AK244" i="162"/>
  <c r="AK426" i="162" s="1"/>
  <c r="AM426" i="162" s="1"/>
  <c r="AK264" i="162"/>
  <c r="AK446" i="162" s="1"/>
  <c r="AM446" i="162" s="1"/>
  <c r="AK284" i="162"/>
  <c r="AK466" i="162" s="1"/>
  <c r="AM466" i="162" s="1"/>
  <c r="AK304" i="162"/>
  <c r="AK486" i="162" s="1"/>
  <c r="AM486" i="162" s="1"/>
  <c r="AK356" i="162"/>
  <c r="AK538" i="162" s="1"/>
  <c r="AM538" i="162" s="1"/>
  <c r="AK321" i="162"/>
  <c r="AK503" i="162" s="1"/>
  <c r="AM503" i="162" s="1"/>
  <c r="AK342" i="162"/>
  <c r="AK524" i="162" s="1"/>
  <c r="AM524" i="162" s="1"/>
  <c r="AK225" i="162"/>
  <c r="AK407" i="162" s="1"/>
  <c r="AM407" i="162" s="1"/>
  <c r="AK245" i="162"/>
  <c r="AK427" i="162" s="1"/>
  <c r="AM427" i="162" s="1"/>
  <c r="AK265" i="162"/>
  <c r="AK447" i="162" s="1"/>
  <c r="AM447" i="162" s="1"/>
  <c r="AK285" i="162"/>
  <c r="AK467" i="162" s="1"/>
  <c r="AM467" i="162" s="1"/>
  <c r="AK305" i="162"/>
  <c r="AK487" i="162" s="1"/>
  <c r="AM487" i="162" s="1"/>
  <c r="AK360" i="162"/>
  <c r="AK542" i="162" s="1"/>
  <c r="AM542" i="162" s="1"/>
  <c r="AK246" i="162"/>
  <c r="AK428" i="162" s="1"/>
  <c r="AM428" i="162" s="1"/>
  <c r="AK266" i="162"/>
  <c r="AK448" i="162" s="1"/>
  <c r="AM448" i="162" s="1"/>
  <c r="AK286" i="162"/>
  <c r="AK468" i="162" s="1"/>
  <c r="AM468" i="162" s="1"/>
  <c r="AK306" i="162"/>
  <c r="AK488" i="162" s="1"/>
  <c r="AM488" i="162" s="1"/>
  <c r="AK334" i="162"/>
  <c r="AK516" i="162" s="1"/>
  <c r="AM516" i="162" s="1"/>
  <c r="AK351" i="162"/>
  <c r="AK533" i="162" s="1"/>
  <c r="AM533" i="162" s="1"/>
  <c r="AK207" i="162"/>
  <c r="AK389" i="162" s="1"/>
  <c r="AM389" i="162" s="1"/>
  <c r="AK227" i="162"/>
  <c r="AK409" i="162" s="1"/>
  <c r="AM409" i="162" s="1"/>
  <c r="AK247" i="162"/>
  <c r="AK429" i="162" s="1"/>
  <c r="AM429" i="162" s="1"/>
  <c r="AK267" i="162"/>
  <c r="AK449" i="162" s="1"/>
  <c r="AM449" i="162" s="1"/>
  <c r="AK287" i="162"/>
  <c r="AK469" i="162" s="1"/>
  <c r="AM469" i="162" s="1"/>
  <c r="AK307" i="162"/>
  <c r="AK489" i="162" s="1"/>
  <c r="AM489" i="162" s="1"/>
  <c r="AK208" i="162"/>
  <c r="AK390" i="162" s="1"/>
  <c r="AM390" i="162" s="1"/>
  <c r="AK228" i="162"/>
  <c r="AK410" i="162" s="1"/>
  <c r="AM410" i="162" s="1"/>
  <c r="AK248" i="162"/>
  <c r="AK430" i="162" s="1"/>
  <c r="AM430" i="162" s="1"/>
  <c r="AK268" i="162"/>
  <c r="AK450" i="162" s="1"/>
  <c r="AM450" i="162" s="1"/>
  <c r="AK288" i="162"/>
  <c r="AK470" i="162" s="1"/>
  <c r="AM470" i="162" s="1"/>
  <c r="AK326" i="162"/>
  <c r="AK508" i="162" s="1"/>
  <c r="AM508" i="162" s="1"/>
  <c r="AK209" i="162"/>
  <c r="AK391" i="162" s="1"/>
  <c r="AM391" i="162" s="1"/>
  <c r="AK229" i="162"/>
  <c r="AK411" i="162" s="1"/>
  <c r="AM411" i="162" s="1"/>
  <c r="AK249" i="162"/>
  <c r="AK431" i="162" s="1"/>
  <c r="AM431" i="162" s="1"/>
  <c r="AK269" i="162"/>
  <c r="AK451" i="162" s="1"/>
  <c r="AM451" i="162" s="1"/>
  <c r="AK289" i="162"/>
  <c r="AK471" i="162" s="1"/>
  <c r="AM471" i="162" s="1"/>
  <c r="AK343" i="162"/>
  <c r="AK525" i="162" s="1"/>
  <c r="AM525" i="162" s="1"/>
  <c r="AK210" i="162"/>
  <c r="AK392" i="162" s="1"/>
  <c r="AM392" i="162" s="1"/>
  <c r="AK230" i="162"/>
  <c r="AK412" i="162" s="1"/>
  <c r="AM412" i="162" s="1"/>
  <c r="AK250" i="162"/>
  <c r="AK432" i="162" s="1"/>
  <c r="AM432" i="162" s="1"/>
  <c r="AK270" i="162"/>
  <c r="AK452" i="162" s="1"/>
  <c r="AM452" i="162" s="1"/>
  <c r="AK290" i="162"/>
  <c r="AK472" i="162" s="1"/>
  <c r="AM472" i="162" s="1"/>
  <c r="AK213" i="162"/>
  <c r="AK395" i="162" s="1"/>
  <c r="AM395" i="162" s="1"/>
  <c r="AK253" i="162"/>
  <c r="AK435" i="162" s="1"/>
  <c r="AM435" i="162" s="1"/>
  <c r="AK254" i="162"/>
  <c r="AK436" i="162" s="1"/>
  <c r="AM436" i="162" s="1"/>
  <c r="AK327" i="162"/>
  <c r="AK509" i="162" s="1"/>
  <c r="AM509" i="162" s="1"/>
  <c r="AK271" i="162"/>
  <c r="AK453" i="162" s="1"/>
  <c r="AM453" i="162" s="1"/>
  <c r="AK357" i="162"/>
  <c r="AK539" i="162" s="1"/>
  <c r="AM539" i="162" s="1"/>
  <c r="AK322" i="162"/>
  <c r="AK504" i="162" s="1"/>
  <c r="AM504" i="162" s="1"/>
  <c r="AK348" i="162"/>
  <c r="AK530" i="162" s="1"/>
  <c r="AM530" i="162" s="1"/>
  <c r="AK272" i="162"/>
  <c r="AK454" i="162" s="1"/>
  <c r="AM454" i="162" s="1"/>
  <c r="AK273" i="162"/>
  <c r="AK455" i="162" s="1"/>
  <c r="AM455" i="162" s="1"/>
  <c r="AK274" i="162"/>
  <c r="AK456" i="162" s="1"/>
  <c r="AM456" i="162" s="1"/>
  <c r="AK291" i="162"/>
  <c r="AK473" i="162" s="1"/>
  <c r="AM473" i="162" s="1"/>
  <c r="AK292" i="162"/>
  <c r="AK474" i="162" s="1"/>
  <c r="AM474" i="162" s="1"/>
  <c r="AK293" i="162"/>
  <c r="AK475" i="162" s="1"/>
  <c r="AM475" i="162" s="1"/>
  <c r="AK294" i="162"/>
  <c r="AK476" i="162" s="1"/>
  <c r="AM476" i="162" s="1"/>
  <c r="AK339" i="162"/>
  <c r="AK521" i="162" s="1"/>
  <c r="AM521" i="162" s="1"/>
  <c r="AK211" i="162"/>
  <c r="AK393" i="162" s="1"/>
  <c r="AM393" i="162" s="1"/>
  <c r="AK212" i="162"/>
  <c r="AK394" i="162" s="1"/>
  <c r="AM394" i="162" s="1"/>
  <c r="AK314" i="162"/>
  <c r="AK496" i="162" s="1"/>
  <c r="AM496" i="162" s="1"/>
  <c r="AK214" i="162"/>
  <c r="AK396" i="162" s="1"/>
  <c r="AM396" i="162" s="1"/>
  <c r="AK234" i="162"/>
  <c r="AK416" i="162" s="1"/>
  <c r="AM416" i="162" s="1"/>
  <c r="AK352" i="162"/>
  <c r="AK534" i="162" s="1"/>
  <c r="AM534" i="162" s="1"/>
  <c r="AK252" i="162"/>
  <c r="AK434" i="162" s="1"/>
  <c r="AM434" i="162" s="1"/>
  <c r="AK318" i="162"/>
  <c r="AK500" i="162" s="1"/>
  <c r="AM500" i="162" s="1"/>
  <c r="AK335" i="162"/>
  <c r="AK517" i="162" s="1"/>
  <c r="AM517" i="162" s="1"/>
  <c r="AK231" i="162"/>
  <c r="AK413" i="162" s="1"/>
  <c r="AM413" i="162" s="1"/>
  <c r="AK361" i="162"/>
  <c r="AK543" i="162" s="1"/>
  <c r="AM543" i="162" s="1"/>
  <c r="AK232" i="162"/>
  <c r="AK414" i="162" s="1"/>
  <c r="AM414" i="162" s="1"/>
  <c r="AK233" i="162"/>
  <c r="AK415" i="162" s="1"/>
  <c r="AM415" i="162" s="1"/>
  <c r="AK310" i="162"/>
  <c r="AK492" i="162" s="1"/>
  <c r="AM492" i="162" s="1"/>
  <c r="AK331" i="162"/>
  <c r="AK513" i="162" s="1"/>
  <c r="AM513" i="162" s="1"/>
  <c r="AK251" i="162"/>
  <c r="AK433" i="162" s="1"/>
  <c r="AM433" i="162" s="1"/>
  <c r="AK200" i="162"/>
  <c r="AK382" i="162" s="1"/>
  <c r="AM382" i="162" s="1"/>
  <c r="AK190" i="162"/>
  <c r="AK372" i="162" s="1"/>
  <c r="AM372" i="162" s="1"/>
  <c r="AK203" i="162"/>
  <c r="AK385" i="162" s="1"/>
  <c r="AM385" i="162" s="1"/>
  <c r="AK193" i="162"/>
  <c r="AK375" i="162" s="1"/>
  <c r="AM375" i="162" s="1"/>
  <c r="AK188" i="162"/>
  <c r="AK370" i="162" s="1"/>
  <c r="AM370" i="162" s="1"/>
  <c r="AK202" i="162"/>
  <c r="AK384" i="162" s="1"/>
  <c r="AM384" i="162" s="1"/>
  <c r="AK199" i="162"/>
  <c r="AK381" i="162" s="1"/>
  <c r="AM381" i="162" s="1"/>
  <c r="AK191" i="162"/>
  <c r="AK373" i="162" s="1"/>
  <c r="AM373" i="162" s="1"/>
  <c r="AK187" i="162"/>
  <c r="AK195" i="162"/>
  <c r="AK377" i="162" s="1"/>
  <c r="AM377" i="162" s="1"/>
  <c r="AK198" i="162"/>
  <c r="AK380" i="162" s="1"/>
  <c r="AM380" i="162" s="1"/>
  <c r="AK197" i="162"/>
  <c r="AK379" i="162" s="1"/>
  <c r="AM379" i="162" s="1"/>
  <c r="AK204" i="162"/>
  <c r="AK386" i="162" s="1"/>
  <c r="AM386" i="162" s="1"/>
  <c r="AK194" i="162"/>
  <c r="AK376" i="162" s="1"/>
  <c r="AM376" i="162" s="1"/>
  <c r="AK196" i="162"/>
  <c r="AK378" i="162" s="1"/>
  <c r="AM378" i="162" s="1"/>
  <c r="AK192" i="162"/>
  <c r="AK374" i="162" s="1"/>
  <c r="AM374" i="162" s="1"/>
  <c r="AK201" i="162"/>
  <c r="AK383" i="162" s="1"/>
  <c r="AM383" i="162" s="1"/>
  <c r="AK205" i="162"/>
  <c r="AK387" i="162" s="1"/>
  <c r="AM387" i="162" s="1"/>
  <c r="AK189" i="162"/>
  <c r="AK371" i="162" s="1"/>
  <c r="AM371" i="162" s="1"/>
  <c r="AW368" i="162"/>
  <c r="AV368" i="162"/>
  <c r="AU368" i="162"/>
  <c r="AT368" i="162"/>
  <c r="BC368" i="162"/>
  <c r="BB368" i="162"/>
  <c r="AP368" i="162"/>
  <c r="AO368" i="162"/>
  <c r="AY368" i="162"/>
  <c r="AN368" i="162"/>
  <c r="BA368" i="162"/>
  <c r="AZ368" i="162"/>
  <c r="AX368" i="162"/>
  <c r="AS368" i="162"/>
  <c r="AR368" i="162"/>
  <c r="AN367" i="162"/>
  <c r="BF367" i="162"/>
  <c r="BE367" i="162"/>
  <c r="BB367" i="162"/>
  <c r="AS367" i="162"/>
  <c r="AR367" i="162"/>
  <c r="AO367" i="162"/>
  <c r="AQ367" i="162"/>
  <c r="AP367" i="162"/>
  <c r="BD367" i="162"/>
  <c r="BA367" i="162"/>
  <c r="AY367" i="162"/>
  <c r="BC367" i="162"/>
  <c r="AZ367" i="162"/>
  <c r="AV367" i="162"/>
  <c r="AX367" i="162"/>
  <c r="AW367" i="162"/>
  <c r="AU367" i="162"/>
  <c r="AT367" i="162"/>
  <c r="BD368" i="162" l="1"/>
  <c r="BE368" i="162"/>
  <c r="BF368" i="162"/>
  <c r="AA10" i="162"/>
  <c r="D8" i="164"/>
  <c r="AA191" i="162"/>
  <c r="AA373" i="162" s="1"/>
  <c r="AC12" i="158"/>
  <c r="AC43" i="158"/>
  <c r="AC72" i="158"/>
  <c r="AK369" i="162"/>
  <c r="AM369" i="162" s="1"/>
  <c r="AY369" i="162" s="1"/>
  <c r="AZ412" i="162"/>
  <c r="BC412" i="162"/>
  <c r="BF412" i="162"/>
  <c r="AO412" i="162"/>
  <c r="BB412" i="162"/>
  <c r="AR412" i="162"/>
  <c r="AU412" i="162"/>
  <c r="AY412" i="162"/>
  <c r="BA412" i="162"/>
  <c r="BE412" i="162"/>
  <c r="AN412" i="162"/>
  <c r="AP412" i="162"/>
  <c r="AV412" i="162"/>
  <c r="AT412" i="162"/>
  <c r="AW412" i="162"/>
  <c r="AQ412" i="162"/>
  <c r="AX412" i="162"/>
  <c r="AS412" i="162"/>
  <c r="BD412" i="162"/>
  <c r="BB463" i="162"/>
  <c r="BE463" i="162"/>
  <c r="AO463" i="162"/>
  <c r="AY463" i="162"/>
  <c r="BA463" i="162"/>
  <c r="BF463" i="162"/>
  <c r="AP463" i="162"/>
  <c r="AR463" i="162"/>
  <c r="AZ463" i="162"/>
  <c r="BC463" i="162"/>
  <c r="BD463" i="162"/>
  <c r="AW463" i="162"/>
  <c r="AX463" i="162"/>
  <c r="AS463" i="162"/>
  <c r="AT463" i="162"/>
  <c r="AU463" i="162"/>
  <c r="AV463" i="162"/>
  <c r="AQ463" i="162"/>
  <c r="AN463" i="162"/>
  <c r="AO525" i="162"/>
  <c r="AR525" i="162"/>
  <c r="AP525" i="162"/>
  <c r="AQ525" i="162"/>
  <c r="AS525" i="162"/>
  <c r="AV525" i="162"/>
  <c r="AW525" i="162"/>
  <c r="AX525" i="162"/>
  <c r="BA525" i="162"/>
  <c r="AY525" i="162"/>
  <c r="AZ525" i="162"/>
  <c r="BD525" i="162"/>
  <c r="BC525" i="162"/>
  <c r="AT525" i="162"/>
  <c r="AU525" i="162"/>
  <c r="BB525" i="162"/>
  <c r="BE525" i="162"/>
  <c r="AN525" i="162"/>
  <c r="BF525" i="162"/>
  <c r="BB423" i="162"/>
  <c r="BE423" i="162"/>
  <c r="AW423" i="162"/>
  <c r="BA423" i="162"/>
  <c r="AO423" i="162"/>
  <c r="AU423" i="162"/>
  <c r="AV423" i="162"/>
  <c r="AZ423" i="162"/>
  <c r="AT423" i="162"/>
  <c r="AX423" i="162"/>
  <c r="BC423" i="162"/>
  <c r="BD423" i="162"/>
  <c r="BF423" i="162"/>
  <c r="AN423" i="162"/>
  <c r="AR423" i="162"/>
  <c r="AP423" i="162"/>
  <c r="AQ423" i="162"/>
  <c r="AS423" i="162"/>
  <c r="AY423" i="162"/>
  <c r="BB403" i="162"/>
  <c r="BE403" i="162"/>
  <c r="BD403" i="162"/>
  <c r="AQ403" i="162"/>
  <c r="AY403" i="162"/>
  <c r="AZ403" i="162"/>
  <c r="BC403" i="162"/>
  <c r="AO403" i="162"/>
  <c r="AS403" i="162"/>
  <c r="BA403" i="162"/>
  <c r="AT403" i="162"/>
  <c r="AU403" i="162"/>
  <c r="AX403" i="162"/>
  <c r="AV403" i="162"/>
  <c r="AW403" i="162"/>
  <c r="AP403" i="162"/>
  <c r="AR403" i="162"/>
  <c r="BF403" i="162"/>
  <c r="AN403" i="162"/>
  <c r="AX451" i="162"/>
  <c r="BA451" i="162"/>
  <c r="BD451" i="162"/>
  <c r="AR451" i="162"/>
  <c r="AO451" i="162"/>
  <c r="AQ451" i="162"/>
  <c r="AS451" i="162"/>
  <c r="AN451" i="162"/>
  <c r="AT451" i="162"/>
  <c r="AU451" i="162"/>
  <c r="AV451" i="162"/>
  <c r="AP451" i="162"/>
  <c r="BF451" i="162"/>
  <c r="AW451" i="162"/>
  <c r="AY451" i="162"/>
  <c r="BE451" i="162"/>
  <c r="AZ451" i="162"/>
  <c r="BB451" i="162"/>
  <c r="BC451" i="162"/>
  <c r="AU528" i="162"/>
  <c r="AX528" i="162"/>
  <c r="BB528" i="162"/>
  <c r="BC528" i="162"/>
  <c r="BD528" i="162"/>
  <c r="BE528" i="162"/>
  <c r="AT528" i="162"/>
  <c r="AV528" i="162"/>
  <c r="AW528" i="162"/>
  <c r="AY528" i="162"/>
  <c r="AZ528" i="162"/>
  <c r="BA528" i="162"/>
  <c r="AO528" i="162"/>
  <c r="AS528" i="162"/>
  <c r="BF528" i="162"/>
  <c r="AN528" i="162"/>
  <c r="AP528" i="162"/>
  <c r="AQ528" i="162"/>
  <c r="AR528" i="162"/>
  <c r="BE507" i="162"/>
  <c r="BA507" i="162"/>
  <c r="BB507" i="162"/>
  <c r="BD507" i="162"/>
  <c r="AO507" i="162"/>
  <c r="AP507" i="162"/>
  <c r="AW507" i="162"/>
  <c r="BF507" i="162"/>
  <c r="AX507" i="162"/>
  <c r="AN507" i="162"/>
  <c r="AY507" i="162"/>
  <c r="AZ507" i="162"/>
  <c r="BC507" i="162"/>
  <c r="AQ507" i="162"/>
  <c r="AS507" i="162"/>
  <c r="AR507" i="162"/>
  <c r="AT507" i="162"/>
  <c r="AU507" i="162"/>
  <c r="AV507" i="162"/>
  <c r="BE497" i="162"/>
  <c r="AO497" i="162"/>
  <c r="AQ497" i="162"/>
  <c r="AP497" i="162"/>
  <c r="AN497" i="162"/>
  <c r="AR497" i="162"/>
  <c r="AS497" i="162"/>
  <c r="AT497" i="162"/>
  <c r="AW497" i="162"/>
  <c r="AU497" i="162"/>
  <c r="AV497" i="162"/>
  <c r="AX497" i="162"/>
  <c r="AY497" i="162"/>
  <c r="BB497" i="162"/>
  <c r="BC497" i="162"/>
  <c r="BF497" i="162"/>
  <c r="AZ497" i="162"/>
  <c r="BA497" i="162"/>
  <c r="BD497" i="162"/>
  <c r="BC476" i="162"/>
  <c r="AW476" i="162"/>
  <c r="BD476" i="162"/>
  <c r="AY476" i="162"/>
  <c r="BB476" i="162"/>
  <c r="BA476" i="162"/>
  <c r="BE476" i="162"/>
  <c r="BF476" i="162"/>
  <c r="AN476" i="162"/>
  <c r="AP476" i="162"/>
  <c r="AO476" i="162"/>
  <c r="AX476" i="162"/>
  <c r="AZ476" i="162"/>
  <c r="AV476" i="162"/>
  <c r="AQ476" i="162"/>
  <c r="AR476" i="162"/>
  <c r="AS476" i="162"/>
  <c r="AU476" i="162"/>
  <c r="AT476" i="162"/>
  <c r="BC478" i="162"/>
  <c r="AO478" i="162"/>
  <c r="AQ478" i="162"/>
  <c r="AY478" i="162"/>
  <c r="AZ478" i="162"/>
  <c r="BB478" i="162"/>
  <c r="AV478" i="162"/>
  <c r="AW478" i="162"/>
  <c r="AX478" i="162"/>
  <c r="BA478" i="162"/>
  <c r="AP478" i="162"/>
  <c r="AN478" i="162"/>
  <c r="AR478" i="162"/>
  <c r="AS478" i="162"/>
  <c r="BE478" i="162"/>
  <c r="AT478" i="162"/>
  <c r="AU478" i="162"/>
  <c r="BF478" i="162"/>
  <c r="BD478" i="162"/>
  <c r="AS471" i="162"/>
  <c r="AW471" i="162"/>
  <c r="BA471" i="162"/>
  <c r="AR471" i="162"/>
  <c r="AV471" i="162"/>
  <c r="AQ471" i="162"/>
  <c r="AT471" i="162"/>
  <c r="AX471" i="162"/>
  <c r="AZ471" i="162"/>
  <c r="BB471" i="162"/>
  <c r="BC471" i="162"/>
  <c r="BD471" i="162"/>
  <c r="AY471" i="162"/>
  <c r="AO471" i="162"/>
  <c r="AP471" i="162"/>
  <c r="AU471" i="162"/>
  <c r="BE471" i="162"/>
  <c r="BF471" i="162"/>
  <c r="AN471" i="162"/>
  <c r="AR458" i="162"/>
  <c r="AU458" i="162"/>
  <c r="AX458" i="162"/>
  <c r="BC458" i="162"/>
  <c r="AS458" i="162"/>
  <c r="BE458" i="162"/>
  <c r="AW458" i="162"/>
  <c r="AY458" i="162"/>
  <c r="BD458" i="162"/>
  <c r="AZ458" i="162"/>
  <c r="BA458" i="162"/>
  <c r="BB458" i="162"/>
  <c r="AN458" i="162"/>
  <c r="AQ458" i="162"/>
  <c r="AT458" i="162"/>
  <c r="AV458" i="162"/>
  <c r="AO458" i="162"/>
  <c r="AP458" i="162"/>
  <c r="BF458" i="162"/>
  <c r="BF445" i="162"/>
  <c r="AO445" i="162"/>
  <c r="AR445" i="162"/>
  <c r="BA445" i="162"/>
  <c r="BE445" i="162"/>
  <c r="AS445" i="162"/>
  <c r="AP445" i="162"/>
  <c r="AT445" i="162"/>
  <c r="AQ445" i="162"/>
  <c r="AW445" i="162"/>
  <c r="AX445" i="162"/>
  <c r="BC445" i="162"/>
  <c r="AY445" i="162"/>
  <c r="AZ445" i="162"/>
  <c r="BB445" i="162"/>
  <c r="BD445" i="162"/>
  <c r="AV445" i="162"/>
  <c r="AU445" i="162"/>
  <c r="AN445" i="162"/>
  <c r="AR428" i="162"/>
  <c r="AU428" i="162"/>
  <c r="AX428" i="162"/>
  <c r="BB428" i="162"/>
  <c r="BF428" i="162"/>
  <c r="BC428" i="162"/>
  <c r="AS428" i="162"/>
  <c r="AW428" i="162"/>
  <c r="BD428" i="162"/>
  <c r="BE428" i="162"/>
  <c r="AN428" i="162"/>
  <c r="AO428" i="162"/>
  <c r="AP428" i="162"/>
  <c r="AT428" i="162"/>
  <c r="AV428" i="162"/>
  <c r="AY428" i="162"/>
  <c r="AQ428" i="162"/>
  <c r="AZ428" i="162"/>
  <c r="BA428" i="162"/>
  <c r="AQ520" i="162"/>
  <c r="AY520" i="162"/>
  <c r="BB520" i="162"/>
  <c r="AO520" i="162"/>
  <c r="AP520" i="162"/>
  <c r="AR520" i="162"/>
  <c r="AN520" i="162"/>
  <c r="AS520" i="162"/>
  <c r="BA520" i="162"/>
  <c r="BC520" i="162"/>
  <c r="BD520" i="162"/>
  <c r="BE520" i="162"/>
  <c r="BF520" i="162"/>
  <c r="AV520" i="162"/>
  <c r="AW520" i="162"/>
  <c r="AX520" i="162"/>
  <c r="AZ520" i="162"/>
  <c r="AT520" i="162"/>
  <c r="AU520" i="162"/>
  <c r="AX411" i="162"/>
  <c r="BA411" i="162"/>
  <c r="BD411" i="162"/>
  <c r="BB411" i="162"/>
  <c r="AT411" i="162"/>
  <c r="BC411" i="162"/>
  <c r="AO411" i="162"/>
  <c r="AQ411" i="162"/>
  <c r="AP411" i="162"/>
  <c r="AR411" i="162"/>
  <c r="AS411" i="162"/>
  <c r="AU411" i="162"/>
  <c r="AV411" i="162"/>
  <c r="AZ411" i="162"/>
  <c r="BE411" i="162"/>
  <c r="AW411" i="162"/>
  <c r="AY411" i="162"/>
  <c r="BF411" i="162"/>
  <c r="AN411" i="162"/>
  <c r="AZ462" i="162"/>
  <c r="BC462" i="162"/>
  <c r="BF462" i="162"/>
  <c r="BA462" i="162"/>
  <c r="AR462" i="162"/>
  <c r="AX462" i="162"/>
  <c r="AQ462" i="162"/>
  <c r="AU462" i="162"/>
  <c r="BE462" i="162"/>
  <c r="AO462" i="162"/>
  <c r="AV462" i="162"/>
  <c r="AW462" i="162"/>
  <c r="AY462" i="162"/>
  <c r="BB462" i="162"/>
  <c r="AN462" i="162"/>
  <c r="AT462" i="162"/>
  <c r="AP462" i="162"/>
  <c r="AS462" i="162"/>
  <c r="BD462" i="162"/>
  <c r="AU492" i="162"/>
  <c r="AS492" i="162"/>
  <c r="AW492" i="162"/>
  <c r="AO492" i="162"/>
  <c r="AN492" i="162"/>
  <c r="AY492" i="162"/>
  <c r="AZ492" i="162"/>
  <c r="BA492" i="162"/>
  <c r="BB492" i="162"/>
  <c r="AP492" i="162"/>
  <c r="AQ492" i="162"/>
  <c r="AT492" i="162"/>
  <c r="BE492" i="162"/>
  <c r="AV492" i="162"/>
  <c r="BC492" i="162"/>
  <c r="BD492" i="162"/>
  <c r="BF492" i="162"/>
  <c r="AR492" i="162"/>
  <c r="AX492" i="162"/>
  <c r="BC532" i="162"/>
  <c r="BF532" i="162"/>
  <c r="AN532" i="162"/>
  <c r="AV532" i="162"/>
  <c r="AW532" i="162"/>
  <c r="AX532" i="162"/>
  <c r="AY532" i="162"/>
  <c r="AR532" i="162"/>
  <c r="AS532" i="162"/>
  <c r="AT532" i="162"/>
  <c r="AU532" i="162"/>
  <c r="AO532" i="162"/>
  <c r="AP532" i="162"/>
  <c r="AQ532" i="162"/>
  <c r="BD532" i="162"/>
  <c r="AZ532" i="162"/>
  <c r="BA532" i="162"/>
  <c r="BE532" i="162"/>
  <c r="BB532" i="162"/>
  <c r="BD508" i="162"/>
  <c r="BE508" i="162"/>
  <c r="AS508" i="162"/>
  <c r="AT508" i="162"/>
  <c r="AU508" i="162"/>
  <c r="AV508" i="162"/>
  <c r="AN508" i="162"/>
  <c r="BA508" i="162"/>
  <c r="BB508" i="162"/>
  <c r="BC508" i="162"/>
  <c r="BF508" i="162"/>
  <c r="AY508" i="162"/>
  <c r="AR508" i="162"/>
  <c r="AW508" i="162"/>
  <c r="AX508" i="162"/>
  <c r="AZ508" i="162"/>
  <c r="AP508" i="162"/>
  <c r="AO508" i="162"/>
  <c r="AQ508" i="162"/>
  <c r="AX401" i="162"/>
  <c r="BA401" i="162"/>
  <c r="BD401" i="162"/>
  <c r="AS401" i="162"/>
  <c r="AW401" i="162"/>
  <c r="AQ401" i="162"/>
  <c r="AZ401" i="162"/>
  <c r="AO401" i="162"/>
  <c r="BF401" i="162"/>
  <c r="AR401" i="162"/>
  <c r="AN401" i="162"/>
  <c r="AT401" i="162"/>
  <c r="AP401" i="162"/>
  <c r="BC401" i="162"/>
  <c r="BE401" i="162"/>
  <c r="AU401" i="162"/>
  <c r="AV401" i="162"/>
  <c r="AY401" i="162"/>
  <c r="BB401" i="162"/>
  <c r="AP498" i="162"/>
  <c r="AR498" i="162"/>
  <c r="AS498" i="162"/>
  <c r="AU498" i="162"/>
  <c r="AW498" i="162"/>
  <c r="AX498" i="162"/>
  <c r="AY498" i="162"/>
  <c r="AN498" i="162"/>
  <c r="AZ498" i="162"/>
  <c r="BC498" i="162"/>
  <c r="BD498" i="162"/>
  <c r="BE498" i="162"/>
  <c r="BF498" i="162"/>
  <c r="BA498" i="162"/>
  <c r="BB498" i="162"/>
  <c r="AV498" i="162"/>
  <c r="AO498" i="162"/>
  <c r="AT498" i="162"/>
  <c r="AQ498" i="162"/>
  <c r="AP427" i="162"/>
  <c r="AS427" i="162"/>
  <c r="AV427" i="162"/>
  <c r="AW427" i="162"/>
  <c r="BA427" i="162"/>
  <c r="AT427" i="162"/>
  <c r="BC427" i="162"/>
  <c r="AO427" i="162"/>
  <c r="AR427" i="162"/>
  <c r="BE427" i="162"/>
  <c r="BF427" i="162"/>
  <c r="AX427" i="162"/>
  <c r="AN427" i="162"/>
  <c r="AQ427" i="162"/>
  <c r="AU427" i="162"/>
  <c r="AY427" i="162"/>
  <c r="AZ427" i="162"/>
  <c r="BD427" i="162"/>
  <c r="BB427" i="162"/>
  <c r="AW539" i="162"/>
  <c r="AZ539" i="162"/>
  <c r="BD539" i="162"/>
  <c r="BE539" i="162"/>
  <c r="BF539" i="162"/>
  <c r="AR539" i="162"/>
  <c r="AX539" i="162"/>
  <c r="AS539" i="162"/>
  <c r="AT539" i="162"/>
  <c r="AN539" i="162"/>
  <c r="AU539" i="162"/>
  <c r="AV539" i="162"/>
  <c r="AO539" i="162"/>
  <c r="AY539" i="162"/>
  <c r="BB539" i="162"/>
  <c r="BA539" i="162"/>
  <c r="BC539" i="162"/>
  <c r="AP539" i="162"/>
  <c r="AQ539" i="162"/>
  <c r="AX421" i="162"/>
  <c r="BA421" i="162"/>
  <c r="BD421" i="162"/>
  <c r="AQ421" i="162"/>
  <c r="AW421" i="162"/>
  <c r="BF421" i="162"/>
  <c r="BC421" i="162"/>
  <c r="AY421" i="162"/>
  <c r="AZ421" i="162"/>
  <c r="BE421" i="162"/>
  <c r="AU421" i="162"/>
  <c r="AV421" i="162"/>
  <c r="BB421" i="162"/>
  <c r="AS421" i="162"/>
  <c r="AT421" i="162"/>
  <c r="AN421" i="162"/>
  <c r="AO421" i="162"/>
  <c r="AP421" i="162"/>
  <c r="AR421" i="162"/>
  <c r="AP524" i="162"/>
  <c r="BF524" i="162"/>
  <c r="AS524" i="162"/>
  <c r="AO524" i="162"/>
  <c r="AQ524" i="162"/>
  <c r="AR524" i="162"/>
  <c r="BB524" i="162"/>
  <c r="BC524" i="162"/>
  <c r="BD524" i="162"/>
  <c r="BE524" i="162"/>
  <c r="AU524" i="162"/>
  <c r="BA524" i="162"/>
  <c r="AV524" i="162"/>
  <c r="AN524" i="162"/>
  <c r="AW524" i="162"/>
  <c r="AZ524" i="162"/>
  <c r="AT524" i="162"/>
  <c r="AX524" i="162"/>
  <c r="AY524" i="162"/>
  <c r="AZ402" i="162"/>
  <c r="BC402" i="162"/>
  <c r="BF402" i="162"/>
  <c r="AX402" i="162"/>
  <c r="BD402" i="162"/>
  <c r="AY402" i="162"/>
  <c r="AU402" i="162"/>
  <c r="BA402" i="162"/>
  <c r="AO402" i="162"/>
  <c r="AQ402" i="162"/>
  <c r="AW402" i="162"/>
  <c r="BB402" i="162"/>
  <c r="BE402" i="162"/>
  <c r="AT402" i="162"/>
  <c r="AN402" i="162"/>
  <c r="AP402" i="162"/>
  <c r="AV402" i="162"/>
  <c r="AR402" i="162"/>
  <c r="AS402" i="162"/>
  <c r="AQ500" i="162"/>
  <c r="AT500" i="162"/>
  <c r="AZ500" i="162"/>
  <c r="BA500" i="162"/>
  <c r="BC500" i="162"/>
  <c r="AO500" i="162"/>
  <c r="AX500" i="162"/>
  <c r="AY500" i="162"/>
  <c r="BF500" i="162"/>
  <c r="BB500" i="162"/>
  <c r="BD500" i="162"/>
  <c r="BE500" i="162"/>
  <c r="AU500" i="162"/>
  <c r="AN500" i="162"/>
  <c r="AR500" i="162"/>
  <c r="AV500" i="162"/>
  <c r="AP500" i="162"/>
  <c r="AW500" i="162"/>
  <c r="AS500" i="162"/>
  <c r="BD444" i="162"/>
  <c r="AP444" i="162"/>
  <c r="AV444" i="162"/>
  <c r="AZ444" i="162"/>
  <c r="BB444" i="162"/>
  <c r="AU444" i="162"/>
  <c r="AY444" i="162"/>
  <c r="BF444" i="162"/>
  <c r="BA444" i="162"/>
  <c r="BC444" i="162"/>
  <c r="BE444" i="162"/>
  <c r="AS444" i="162"/>
  <c r="AT444" i="162"/>
  <c r="AW444" i="162"/>
  <c r="AX444" i="162"/>
  <c r="AN444" i="162"/>
  <c r="AO444" i="162"/>
  <c r="AQ444" i="162"/>
  <c r="AR444" i="162"/>
  <c r="BD424" i="162"/>
  <c r="AP424" i="162"/>
  <c r="BB424" i="162"/>
  <c r="AV424" i="162"/>
  <c r="BC424" i="162"/>
  <c r="AO424" i="162"/>
  <c r="AQ424" i="162"/>
  <c r="AT424" i="162"/>
  <c r="AU424" i="162"/>
  <c r="AW424" i="162"/>
  <c r="AN424" i="162"/>
  <c r="AZ424" i="162"/>
  <c r="AX424" i="162"/>
  <c r="AY424" i="162"/>
  <c r="AS424" i="162"/>
  <c r="BA424" i="162"/>
  <c r="BE424" i="162"/>
  <c r="AR424" i="162"/>
  <c r="BF424" i="162"/>
  <c r="AP534" i="162"/>
  <c r="BD534" i="162"/>
  <c r="BE534" i="162"/>
  <c r="BF534" i="162"/>
  <c r="AX534" i="162"/>
  <c r="AN534" i="162"/>
  <c r="AY534" i="162"/>
  <c r="BC534" i="162"/>
  <c r="AZ534" i="162"/>
  <c r="BA534" i="162"/>
  <c r="BB534" i="162"/>
  <c r="AV534" i="162"/>
  <c r="AS534" i="162"/>
  <c r="AT534" i="162"/>
  <c r="AO534" i="162"/>
  <c r="AQ534" i="162"/>
  <c r="AR534" i="162"/>
  <c r="AU534" i="162"/>
  <c r="AW534" i="162"/>
  <c r="BD404" i="162"/>
  <c r="AP404" i="162"/>
  <c r="AR404" i="162"/>
  <c r="AQ404" i="162"/>
  <c r="AX404" i="162"/>
  <c r="AO404" i="162"/>
  <c r="AU404" i="162"/>
  <c r="BA404" i="162"/>
  <c r="BB404" i="162"/>
  <c r="BC404" i="162"/>
  <c r="BE404" i="162"/>
  <c r="AW404" i="162"/>
  <c r="AN404" i="162"/>
  <c r="AY404" i="162"/>
  <c r="AZ404" i="162"/>
  <c r="AT404" i="162"/>
  <c r="BF404" i="162"/>
  <c r="AS404" i="162"/>
  <c r="AV404" i="162"/>
  <c r="AT449" i="162"/>
  <c r="AW449" i="162"/>
  <c r="AZ449" i="162"/>
  <c r="BA449" i="162"/>
  <c r="BE449" i="162"/>
  <c r="AP449" i="162"/>
  <c r="AX449" i="162"/>
  <c r="AR449" i="162"/>
  <c r="AV449" i="162"/>
  <c r="AN449" i="162"/>
  <c r="AO449" i="162"/>
  <c r="AQ449" i="162"/>
  <c r="AS449" i="162"/>
  <c r="BC449" i="162"/>
  <c r="BD449" i="162"/>
  <c r="BB449" i="162"/>
  <c r="BF449" i="162"/>
  <c r="AU449" i="162"/>
  <c r="AY449" i="162"/>
  <c r="BE533" i="162"/>
  <c r="AZ533" i="162"/>
  <c r="BA533" i="162"/>
  <c r="BB533" i="162"/>
  <c r="BC533" i="162"/>
  <c r="AP533" i="162"/>
  <c r="AQ533" i="162"/>
  <c r="AR533" i="162"/>
  <c r="AU533" i="162"/>
  <c r="AS533" i="162"/>
  <c r="AT533" i="162"/>
  <c r="BD533" i="162"/>
  <c r="BF533" i="162"/>
  <c r="AX533" i="162"/>
  <c r="AY533" i="162"/>
  <c r="AO533" i="162"/>
  <c r="AV533" i="162"/>
  <c r="AW533" i="162"/>
  <c r="AN533" i="162"/>
  <c r="AZ442" i="162"/>
  <c r="BC442" i="162"/>
  <c r="BF442" i="162"/>
  <c r="AP442" i="162"/>
  <c r="AT442" i="162"/>
  <c r="BB442" i="162"/>
  <c r="AX442" i="162"/>
  <c r="AY442" i="162"/>
  <c r="BA442" i="162"/>
  <c r="BD442" i="162"/>
  <c r="AV442" i="162"/>
  <c r="AW442" i="162"/>
  <c r="BE442" i="162"/>
  <c r="AQ442" i="162"/>
  <c r="AO442" i="162"/>
  <c r="AR442" i="162"/>
  <c r="AS442" i="162"/>
  <c r="AN442" i="162"/>
  <c r="AU442" i="162"/>
  <c r="AZ392" i="162"/>
  <c r="BC392" i="162"/>
  <c r="BF392" i="162"/>
  <c r="AQ392" i="162"/>
  <c r="AU392" i="162"/>
  <c r="AW392" i="162"/>
  <c r="BE392" i="162"/>
  <c r="BB392" i="162"/>
  <c r="AN392" i="162"/>
  <c r="AO392" i="162"/>
  <c r="AP392" i="162"/>
  <c r="AR392" i="162"/>
  <c r="AS392" i="162"/>
  <c r="AT392" i="162"/>
  <c r="AV392" i="162"/>
  <c r="BD392" i="162"/>
  <c r="AX392" i="162"/>
  <c r="AY392" i="162"/>
  <c r="BA392" i="162"/>
  <c r="AX461" i="162"/>
  <c r="BA461" i="162"/>
  <c r="BD461" i="162"/>
  <c r="AU461" i="162"/>
  <c r="AZ461" i="162"/>
  <c r="AQ461" i="162"/>
  <c r="AP461" i="162"/>
  <c r="AR461" i="162"/>
  <c r="AT461" i="162"/>
  <c r="BB461" i="162"/>
  <c r="BC461" i="162"/>
  <c r="BE461" i="162"/>
  <c r="BF461" i="162"/>
  <c r="AO461" i="162"/>
  <c r="AS461" i="162"/>
  <c r="AY461" i="162"/>
  <c r="AV461" i="162"/>
  <c r="AW461" i="162"/>
  <c r="AN461" i="162"/>
  <c r="BA485" i="162"/>
  <c r="AS485" i="162"/>
  <c r="AV485" i="162"/>
  <c r="AU485" i="162"/>
  <c r="AW485" i="162"/>
  <c r="AY485" i="162"/>
  <c r="AO485" i="162"/>
  <c r="BB485" i="162"/>
  <c r="BC485" i="162"/>
  <c r="AN485" i="162"/>
  <c r="BD485" i="162"/>
  <c r="BE485" i="162"/>
  <c r="BF485" i="162"/>
  <c r="AR485" i="162"/>
  <c r="AT485" i="162"/>
  <c r="AX485" i="162"/>
  <c r="AZ485" i="162"/>
  <c r="AQ485" i="162"/>
  <c r="AP485" i="162"/>
  <c r="BA475" i="162"/>
  <c r="AT475" i="162"/>
  <c r="AZ475" i="162"/>
  <c r="AS475" i="162"/>
  <c r="AW475" i="162"/>
  <c r="BC475" i="162"/>
  <c r="BD475" i="162"/>
  <c r="BF475" i="162"/>
  <c r="AO475" i="162"/>
  <c r="AP475" i="162"/>
  <c r="AN475" i="162"/>
  <c r="AQ475" i="162"/>
  <c r="AR475" i="162"/>
  <c r="AX475" i="162"/>
  <c r="AY475" i="162"/>
  <c r="BB475" i="162"/>
  <c r="BE475" i="162"/>
  <c r="AV475" i="162"/>
  <c r="AU475" i="162"/>
  <c r="AR448" i="162"/>
  <c r="AU448" i="162"/>
  <c r="AX448" i="162"/>
  <c r="AT448" i="162"/>
  <c r="AZ448" i="162"/>
  <c r="AO448" i="162"/>
  <c r="AY448" i="162"/>
  <c r="BA448" i="162"/>
  <c r="BC448" i="162"/>
  <c r="BF448" i="162"/>
  <c r="AN448" i="162"/>
  <c r="AP448" i="162"/>
  <c r="AQ448" i="162"/>
  <c r="AS448" i="162"/>
  <c r="AV448" i="162"/>
  <c r="AW448" i="162"/>
  <c r="BB448" i="162"/>
  <c r="BD448" i="162"/>
  <c r="BE448" i="162"/>
  <c r="AR438" i="162"/>
  <c r="AU438" i="162"/>
  <c r="AX438" i="162"/>
  <c r="AP438" i="162"/>
  <c r="BE438" i="162"/>
  <c r="AS438" i="162"/>
  <c r="AO438" i="162"/>
  <c r="AY438" i="162"/>
  <c r="AZ438" i="162"/>
  <c r="BA438" i="162"/>
  <c r="BB438" i="162"/>
  <c r="BD438" i="162"/>
  <c r="AT438" i="162"/>
  <c r="AN438" i="162"/>
  <c r="BC438" i="162"/>
  <c r="AV438" i="162"/>
  <c r="AW438" i="162"/>
  <c r="AQ438" i="162"/>
  <c r="BF438" i="162"/>
  <c r="AX431" i="162"/>
  <c r="BA431" i="162"/>
  <c r="BD431" i="162"/>
  <c r="AT431" i="162"/>
  <c r="AY431" i="162"/>
  <c r="BB431" i="162"/>
  <c r="AV431" i="162"/>
  <c r="BC431" i="162"/>
  <c r="AN431" i="162"/>
  <c r="BF431" i="162"/>
  <c r="AO431" i="162"/>
  <c r="AP431" i="162"/>
  <c r="AQ431" i="162"/>
  <c r="AU431" i="162"/>
  <c r="BE431" i="162"/>
  <c r="AW431" i="162"/>
  <c r="AZ431" i="162"/>
  <c r="AR431" i="162"/>
  <c r="AS431" i="162"/>
  <c r="AR418" i="162"/>
  <c r="AU418" i="162"/>
  <c r="AX418" i="162"/>
  <c r="AS418" i="162"/>
  <c r="AY418" i="162"/>
  <c r="BA418" i="162"/>
  <c r="AZ418" i="162"/>
  <c r="BD418" i="162"/>
  <c r="AO418" i="162"/>
  <c r="AQ418" i="162"/>
  <c r="BE418" i="162"/>
  <c r="BF418" i="162"/>
  <c r="AP418" i="162"/>
  <c r="BB418" i="162"/>
  <c r="BC418" i="162"/>
  <c r="AT418" i="162"/>
  <c r="AV418" i="162"/>
  <c r="AW418" i="162"/>
  <c r="AN418" i="162"/>
  <c r="AQ456" i="162"/>
  <c r="AT456" i="162"/>
  <c r="AR456" i="162"/>
  <c r="AW456" i="162"/>
  <c r="AV456" i="162"/>
  <c r="BC456" i="162"/>
  <c r="AO456" i="162"/>
  <c r="AP456" i="162"/>
  <c r="AS456" i="162"/>
  <c r="AN456" i="162"/>
  <c r="AU456" i="162"/>
  <c r="AX456" i="162"/>
  <c r="AY456" i="162"/>
  <c r="BE456" i="162"/>
  <c r="BF456" i="162"/>
  <c r="AZ456" i="162"/>
  <c r="BA456" i="162"/>
  <c r="BB456" i="162"/>
  <c r="BD456" i="162"/>
  <c r="BF405" i="162"/>
  <c r="AO405" i="162"/>
  <c r="AR405" i="162"/>
  <c r="AS405" i="162"/>
  <c r="AW405" i="162"/>
  <c r="AY405" i="162"/>
  <c r="BE405" i="162"/>
  <c r="BA405" i="162"/>
  <c r="BD405" i="162"/>
  <c r="AV405" i="162"/>
  <c r="AX405" i="162"/>
  <c r="BB405" i="162"/>
  <c r="BC405" i="162"/>
  <c r="AU405" i="162"/>
  <c r="AZ405" i="162"/>
  <c r="AT405" i="162"/>
  <c r="AN405" i="162"/>
  <c r="AP405" i="162"/>
  <c r="AQ405" i="162"/>
  <c r="BE487" i="162"/>
  <c r="AY487" i="162"/>
  <c r="BB487" i="162"/>
  <c r="BD487" i="162"/>
  <c r="BF487" i="162"/>
  <c r="AV487" i="162"/>
  <c r="BC487" i="162"/>
  <c r="AW487" i="162"/>
  <c r="AX487" i="162"/>
  <c r="AZ487" i="162"/>
  <c r="BA487" i="162"/>
  <c r="AS487" i="162"/>
  <c r="AT487" i="162"/>
  <c r="AU487" i="162"/>
  <c r="AN487" i="162"/>
  <c r="AQ487" i="162"/>
  <c r="AO487" i="162"/>
  <c r="AP487" i="162"/>
  <c r="AR487" i="162"/>
  <c r="BC522" i="162"/>
  <c r="BF522" i="162"/>
  <c r="AX522" i="162"/>
  <c r="AY522" i="162"/>
  <c r="AZ522" i="162"/>
  <c r="BA522" i="162"/>
  <c r="AR522" i="162"/>
  <c r="AS522" i="162"/>
  <c r="AT522" i="162"/>
  <c r="AW522" i="162"/>
  <c r="AU522" i="162"/>
  <c r="AV522" i="162"/>
  <c r="BE522" i="162"/>
  <c r="AN522" i="162"/>
  <c r="AQ522" i="162"/>
  <c r="AO522" i="162"/>
  <c r="BB522" i="162"/>
  <c r="AP522" i="162"/>
  <c r="BD522" i="162"/>
  <c r="AP467" i="162"/>
  <c r="AS467" i="162"/>
  <c r="AV467" i="162"/>
  <c r="BE467" i="162"/>
  <c r="BF467" i="162"/>
  <c r="AO467" i="162"/>
  <c r="AT467" i="162"/>
  <c r="BC467" i="162"/>
  <c r="BD467" i="162"/>
  <c r="AQ467" i="162"/>
  <c r="AW467" i="162"/>
  <c r="AX467" i="162"/>
  <c r="AY467" i="162"/>
  <c r="AZ467" i="162"/>
  <c r="AN467" i="162"/>
  <c r="BA467" i="162"/>
  <c r="BB467" i="162"/>
  <c r="AU467" i="162"/>
  <c r="AR467" i="162"/>
  <c r="AP544" i="162"/>
  <c r="BB544" i="162"/>
  <c r="BC544" i="162"/>
  <c r="BD544" i="162"/>
  <c r="BE544" i="162"/>
  <c r="AO544" i="162"/>
  <c r="AQ544" i="162"/>
  <c r="AR544" i="162"/>
  <c r="AS544" i="162"/>
  <c r="AZ544" i="162"/>
  <c r="BA544" i="162"/>
  <c r="BF544" i="162"/>
  <c r="AY544" i="162"/>
  <c r="AU544" i="162"/>
  <c r="AW544" i="162"/>
  <c r="AV544" i="162"/>
  <c r="AN544" i="162"/>
  <c r="AT544" i="162"/>
  <c r="AX544" i="162"/>
  <c r="AY530" i="162"/>
  <c r="BB530" i="162"/>
  <c r="AO530" i="162"/>
  <c r="AP530" i="162"/>
  <c r="AQ530" i="162"/>
  <c r="AR530" i="162"/>
  <c r="AU530" i="162"/>
  <c r="AS530" i="162"/>
  <c r="AT530" i="162"/>
  <c r="AV530" i="162"/>
  <c r="AW530" i="162"/>
  <c r="BC530" i="162"/>
  <c r="AN530" i="162"/>
  <c r="AX530" i="162"/>
  <c r="BE530" i="162"/>
  <c r="BF530" i="162"/>
  <c r="AZ530" i="162"/>
  <c r="BA530" i="162"/>
  <c r="BD530" i="162"/>
  <c r="AR388" i="162"/>
  <c r="AU388" i="162"/>
  <c r="AX388" i="162"/>
  <c r="AQ388" i="162"/>
  <c r="AW388" i="162"/>
  <c r="AO388" i="162"/>
  <c r="AZ388" i="162"/>
  <c r="AP388" i="162"/>
  <c r="AS388" i="162"/>
  <c r="AT388" i="162"/>
  <c r="BD388" i="162"/>
  <c r="AN388" i="162"/>
  <c r="BE388" i="162"/>
  <c r="BF388" i="162"/>
  <c r="BC388" i="162"/>
  <c r="AV388" i="162"/>
  <c r="BB388" i="162"/>
  <c r="AY388" i="162"/>
  <c r="BA388" i="162"/>
  <c r="BE543" i="162"/>
  <c r="AX543" i="162"/>
  <c r="AY543" i="162"/>
  <c r="AZ543" i="162"/>
  <c r="BA543" i="162"/>
  <c r="AN543" i="162"/>
  <c r="BD543" i="162"/>
  <c r="BF543" i="162"/>
  <c r="AQ543" i="162"/>
  <c r="AT543" i="162"/>
  <c r="AO543" i="162"/>
  <c r="AP543" i="162"/>
  <c r="AR543" i="162"/>
  <c r="AS543" i="162"/>
  <c r="AU543" i="162"/>
  <c r="AV543" i="162"/>
  <c r="BC543" i="162"/>
  <c r="AW543" i="162"/>
  <c r="BB543" i="162"/>
  <c r="AY494" i="162"/>
  <c r="BB494" i="162"/>
  <c r="AV494" i="162"/>
  <c r="AW494" i="162"/>
  <c r="AZ494" i="162"/>
  <c r="AO494" i="162"/>
  <c r="AP494" i="162"/>
  <c r="AQ494" i="162"/>
  <c r="AR494" i="162"/>
  <c r="AX494" i="162"/>
  <c r="BA494" i="162"/>
  <c r="BC494" i="162"/>
  <c r="AS494" i="162"/>
  <c r="AT494" i="162"/>
  <c r="AU494" i="162"/>
  <c r="BD494" i="162"/>
  <c r="AN494" i="162"/>
  <c r="BE494" i="162"/>
  <c r="BF494" i="162"/>
  <c r="AO499" i="162"/>
  <c r="AR499" i="162"/>
  <c r="AV499" i="162"/>
  <c r="AW499" i="162"/>
  <c r="AY499" i="162"/>
  <c r="BD499" i="162"/>
  <c r="BE499" i="162"/>
  <c r="BF499" i="162"/>
  <c r="AN499" i="162"/>
  <c r="AQ499" i="162"/>
  <c r="AP499" i="162"/>
  <c r="AZ499" i="162"/>
  <c r="BA499" i="162"/>
  <c r="BB499" i="162"/>
  <c r="AS499" i="162"/>
  <c r="AT499" i="162"/>
  <c r="AU499" i="162"/>
  <c r="AX499" i="162"/>
  <c r="BC499" i="162"/>
  <c r="AV430" i="162"/>
  <c r="AY430" i="162"/>
  <c r="BB430" i="162"/>
  <c r="AO430" i="162"/>
  <c r="AS430" i="162"/>
  <c r="AR430" i="162"/>
  <c r="BA430" i="162"/>
  <c r="AP430" i="162"/>
  <c r="AZ430" i="162"/>
  <c r="BC430" i="162"/>
  <c r="BE430" i="162"/>
  <c r="AN430" i="162"/>
  <c r="AQ430" i="162"/>
  <c r="AT430" i="162"/>
  <c r="BF430" i="162"/>
  <c r="AU430" i="162"/>
  <c r="AW430" i="162"/>
  <c r="AX430" i="162"/>
  <c r="BD430" i="162"/>
  <c r="AT459" i="162"/>
  <c r="AW459" i="162"/>
  <c r="AZ459" i="162"/>
  <c r="AO459" i="162"/>
  <c r="AS459" i="162"/>
  <c r="BB459" i="162"/>
  <c r="AQ459" i="162"/>
  <c r="AU459" i="162"/>
  <c r="AV459" i="162"/>
  <c r="AY459" i="162"/>
  <c r="BA459" i="162"/>
  <c r="BC459" i="162"/>
  <c r="BD459" i="162"/>
  <c r="BE459" i="162"/>
  <c r="AN459" i="162"/>
  <c r="BF459" i="162"/>
  <c r="AX459" i="162"/>
  <c r="AP459" i="162"/>
  <c r="AR459" i="162"/>
  <c r="AV410" i="162"/>
  <c r="AY410" i="162"/>
  <c r="BB410" i="162"/>
  <c r="AU410" i="162"/>
  <c r="BA410" i="162"/>
  <c r="AS410" i="162"/>
  <c r="AX410" i="162"/>
  <c r="BD410" i="162"/>
  <c r="BF410" i="162"/>
  <c r="AN410" i="162"/>
  <c r="BC410" i="162"/>
  <c r="BE410" i="162"/>
  <c r="AW410" i="162"/>
  <c r="AO410" i="162"/>
  <c r="AZ410" i="162"/>
  <c r="AP410" i="162"/>
  <c r="AQ410" i="162"/>
  <c r="AR410" i="162"/>
  <c r="AT410" i="162"/>
  <c r="BD464" i="162"/>
  <c r="AP464" i="162"/>
  <c r="AO464" i="162"/>
  <c r="AT464" i="162"/>
  <c r="AQ464" i="162"/>
  <c r="AZ464" i="162"/>
  <c r="BA464" i="162"/>
  <c r="BC464" i="162"/>
  <c r="AR464" i="162"/>
  <c r="AW464" i="162"/>
  <c r="AS464" i="162"/>
  <c r="AU464" i="162"/>
  <c r="AV464" i="162"/>
  <c r="AN464" i="162"/>
  <c r="BF464" i="162"/>
  <c r="AY464" i="162"/>
  <c r="AX464" i="162"/>
  <c r="BB464" i="162"/>
  <c r="BE464" i="162"/>
  <c r="AO509" i="162"/>
  <c r="AN509" i="162"/>
  <c r="AP509" i="162"/>
  <c r="AY509" i="162"/>
  <c r="AZ509" i="162"/>
  <c r="BA509" i="162"/>
  <c r="BB509" i="162"/>
  <c r="AS509" i="162"/>
  <c r="AT509" i="162"/>
  <c r="AU509" i="162"/>
  <c r="AX509" i="162"/>
  <c r="AV509" i="162"/>
  <c r="AW509" i="162"/>
  <c r="BE509" i="162"/>
  <c r="AQ509" i="162"/>
  <c r="AR509" i="162"/>
  <c r="BC509" i="162"/>
  <c r="BD509" i="162"/>
  <c r="BF509" i="162"/>
  <c r="AS537" i="162"/>
  <c r="AV537" i="162"/>
  <c r="AU537" i="162"/>
  <c r="AW537" i="162"/>
  <c r="AX537" i="162"/>
  <c r="AY537" i="162"/>
  <c r="BB537" i="162"/>
  <c r="BC537" i="162"/>
  <c r="BD537" i="162"/>
  <c r="BE537" i="162"/>
  <c r="AN537" i="162"/>
  <c r="BF537" i="162"/>
  <c r="AQ537" i="162"/>
  <c r="AP537" i="162"/>
  <c r="AR537" i="162"/>
  <c r="AT537" i="162"/>
  <c r="AZ537" i="162"/>
  <c r="BA537" i="162"/>
  <c r="AO537" i="162"/>
  <c r="BD434" i="162"/>
  <c r="AP434" i="162"/>
  <c r="AS434" i="162"/>
  <c r="AY434" i="162"/>
  <c r="BF434" i="162"/>
  <c r="BA434" i="162"/>
  <c r="BE434" i="162"/>
  <c r="AR434" i="162"/>
  <c r="AT434" i="162"/>
  <c r="AV434" i="162"/>
  <c r="AQ434" i="162"/>
  <c r="AU434" i="162"/>
  <c r="AW434" i="162"/>
  <c r="AX434" i="162"/>
  <c r="BC434" i="162"/>
  <c r="AO434" i="162"/>
  <c r="AN434" i="162"/>
  <c r="AZ434" i="162"/>
  <c r="BB434" i="162"/>
  <c r="AU538" i="162"/>
  <c r="AX538" i="162"/>
  <c r="AZ538" i="162"/>
  <c r="BA538" i="162"/>
  <c r="BB538" i="162"/>
  <c r="BC538" i="162"/>
  <c r="AO538" i="162"/>
  <c r="AN538" i="162"/>
  <c r="AR538" i="162"/>
  <c r="BD538" i="162"/>
  <c r="AS538" i="162"/>
  <c r="AT538" i="162"/>
  <c r="AY538" i="162"/>
  <c r="BF538" i="162"/>
  <c r="AV538" i="162"/>
  <c r="AW538" i="162"/>
  <c r="BE538" i="162"/>
  <c r="AQ538" i="162"/>
  <c r="AP538" i="162"/>
  <c r="AT399" i="162"/>
  <c r="AW399" i="162"/>
  <c r="AZ399" i="162"/>
  <c r="BF399" i="162"/>
  <c r="BB399" i="162"/>
  <c r="AR399" i="162"/>
  <c r="AV399" i="162"/>
  <c r="AN399" i="162"/>
  <c r="AQ399" i="162"/>
  <c r="AS399" i="162"/>
  <c r="AU399" i="162"/>
  <c r="AO399" i="162"/>
  <c r="AP399" i="162"/>
  <c r="AX399" i="162"/>
  <c r="AY399" i="162"/>
  <c r="BC399" i="162"/>
  <c r="BA399" i="162"/>
  <c r="BD399" i="162"/>
  <c r="BE399" i="162"/>
  <c r="BC486" i="162"/>
  <c r="AV486" i="162"/>
  <c r="AY486" i="162"/>
  <c r="BA486" i="162"/>
  <c r="BB486" i="162"/>
  <c r="BE486" i="162"/>
  <c r="AT486" i="162"/>
  <c r="AU486" i="162"/>
  <c r="AW486" i="162"/>
  <c r="AX486" i="162"/>
  <c r="AO486" i="162"/>
  <c r="AZ486" i="162"/>
  <c r="AR486" i="162"/>
  <c r="AS486" i="162"/>
  <c r="AP486" i="162"/>
  <c r="AQ486" i="162"/>
  <c r="BD486" i="162"/>
  <c r="BF486" i="162"/>
  <c r="AN486" i="162"/>
  <c r="AO535" i="162"/>
  <c r="AR535" i="162"/>
  <c r="AP535" i="162"/>
  <c r="BF535" i="162"/>
  <c r="AN535" i="162"/>
  <c r="BB535" i="162"/>
  <c r="BC535" i="162"/>
  <c r="BD535" i="162"/>
  <c r="BE535" i="162"/>
  <c r="AS535" i="162"/>
  <c r="AW535" i="162"/>
  <c r="AT535" i="162"/>
  <c r="AV535" i="162"/>
  <c r="BA535" i="162"/>
  <c r="AQ535" i="162"/>
  <c r="AX535" i="162"/>
  <c r="AZ535" i="162"/>
  <c r="AU535" i="162"/>
  <c r="AY535" i="162"/>
  <c r="AQ387" i="162"/>
  <c r="AN387" i="162"/>
  <c r="AP387" i="162"/>
  <c r="AO387" i="162"/>
  <c r="AQ466" i="162"/>
  <c r="AT466" i="162"/>
  <c r="AZ466" i="162"/>
  <c r="BD466" i="162"/>
  <c r="AX466" i="162"/>
  <c r="BF466" i="162"/>
  <c r="AV466" i="162"/>
  <c r="AW466" i="162"/>
  <c r="BA466" i="162"/>
  <c r="AO466" i="162"/>
  <c r="AP466" i="162"/>
  <c r="AU466" i="162"/>
  <c r="AY466" i="162"/>
  <c r="BB466" i="162"/>
  <c r="BC466" i="162"/>
  <c r="BE466" i="162"/>
  <c r="AN466" i="162"/>
  <c r="AR466" i="162"/>
  <c r="AS466" i="162"/>
  <c r="AP457" i="162"/>
  <c r="AS457" i="162"/>
  <c r="AV457" i="162"/>
  <c r="AX457" i="162"/>
  <c r="BB457" i="162"/>
  <c r="BD457" i="162"/>
  <c r="AT457" i="162"/>
  <c r="AY457" i="162"/>
  <c r="AW457" i="162"/>
  <c r="AZ457" i="162"/>
  <c r="BC457" i="162"/>
  <c r="AR457" i="162"/>
  <c r="AU457" i="162"/>
  <c r="BA457" i="162"/>
  <c r="BE457" i="162"/>
  <c r="AN457" i="162"/>
  <c r="AQ457" i="162"/>
  <c r="AO457" i="162"/>
  <c r="BF457" i="162"/>
  <c r="AQ396" i="162"/>
  <c r="AT396" i="162"/>
  <c r="AO396" i="162"/>
  <c r="AU396" i="162"/>
  <c r="BC396" i="162"/>
  <c r="AS396" i="162"/>
  <c r="AY396" i="162"/>
  <c r="AZ396" i="162"/>
  <c r="BB396" i="162"/>
  <c r="AR396" i="162"/>
  <c r="AV396" i="162"/>
  <c r="AW396" i="162"/>
  <c r="AX396" i="162"/>
  <c r="BA396" i="162"/>
  <c r="AN396" i="162"/>
  <c r="AP396" i="162"/>
  <c r="BD396" i="162"/>
  <c r="BE396" i="162"/>
  <c r="BF396" i="162"/>
  <c r="AU472" i="162"/>
  <c r="AY472" i="162"/>
  <c r="BE472" i="162"/>
  <c r="AO472" i="162"/>
  <c r="AZ472" i="162"/>
  <c r="BC472" i="162"/>
  <c r="BB472" i="162"/>
  <c r="BD472" i="162"/>
  <c r="AN472" i="162"/>
  <c r="AP472" i="162"/>
  <c r="AQ472" i="162"/>
  <c r="AV472" i="162"/>
  <c r="AW472" i="162"/>
  <c r="AR472" i="162"/>
  <c r="AX472" i="162"/>
  <c r="BA472" i="162"/>
  <c r="BF472" i="162"/>
  <c r="AS472" i="162"/>
  <c r="AT472" i="162"/>
  <c r="AT429" i="162"/>
  <c r="AW429" i="162"/>
  <c r="AZ429" i="162"/>
  <c r="AR429" i="162"/>
  <c r="BD429" i="162"/>
  <c r="AN429" i="162"/>
  <c r="AP429" i="162"/>
  <c r="BE429" i="162"/>
  <c r="BF429" i="162"/>
  <c r="AV429" i="162"/>
  <c r="AX429" i="162"/>
  <c r="AY429" i="162"/>
  <c r="BA429" i="162"/>
  <c r="BB429" i="162"/>
  <c r="BC429" i="162"/>
  <c r="AS429" i="162"/>
  <c r="AU429" i="162"/>
  <c r="AQ429" i="162"/>
  <c r="AO429" i="162"/>
  <c r="AQ446" i="162"/>
  <c r="AT446" i="162"/>
  <c r="BF446" i="162"/>
  <c r="AS446" i="162"/>
  <c r="AZ446" i="162"/>
  <c r="AO446" i="162"/>
  <c r="AU446" i="162"/>
  <c r="BB446" i="162"/>
  <c r="BC446" i="162"/>
  <c r="BE446" i="162"/>
  <c r="BD446" i="162"/>
  <c r="AP446" i="162"/>
  <c r="AV446" i="162"/>
  <c r="AR446" i="162"/>
  <c r="AX446" i="162"/>
  <c r="AW446" i="162"/>
  <c r="AN446" i="162"/>
  <c r="AY446" i="162"/>
  <c r="BA446" i="162"/>
  <c r="AO519" i="162"/>
  <c r="AV519" i="162"/>
  <c r="AY519" i="162"/>
  <c r="AN519" i="162"/>
  <c r="AQ519" i="162"/>
  <c r="AR519" i="162"/>
  <c r="AW519" i="162"/>
  <c r="AS519" i="162"/>
  <c r="AT519" i="162"/>
  <c r="AU519" i="162"/>
  <c r="AP519" i="162"/>
  <c r="BB519" i="162"/>
  <c r="AX519" i="162"/>
  <c r="BA519" i="162"/>
  <c r="BC519" i="162"/>
  <c r="BD519" i="162"/>
  <c r="BE519" i="162"/>
  <c r="BF519" i="162"/>
  <c r="AZ519" i="162"/>
  <c r="AV420" i="162"/>
  <c r="AY420" i="162"/>
  <c r="BB420" i="162"/>
  <c r="BE420" i="162"/>
  <c r="AP420" i="162"/>
  <c r="AW420" i="162"/>
  <c r="AR420" i="162"/>
  <c r="AU420" i="162"/>
  <c r="AO420" i="162"/>
  <c r="AN420" i="162"/>
  <c r="AQ420" i="162"/>
  <c r="AS420" i="162"/>
  <c r="BA420" i="162"/>
  <c r="AT420" i="162"/>
  <c r="AX420" i="162"/>
  <c r="BC420" i="162"/>
  <c r="AZ420" i="162"/>
  <c r="BD420" i="162"/>
  <c r="BF420" i="162"/>
  <c r="AY514" i="162"/>
  <c r="BB514" i="162"/>
  <c r="BE514" i="162"/>
  <c r="BD514" i="162"/>
  <c r="BF514" i="162"/>
  <c r="AR514" i="162"/>
  <c r="AS514" i="162"/>
  <c r="AT514" i="162"/>
  <c r="AW514" i="162"/>
  <c r="AU514" i="162"/>
  <c r="AV514" i="162"/>
  <c r="AO514" i="162"/>
  <c r="AP514" i="162"/>
  <c r="AX514" i="162"/>
  <c r="AN514" i="162"/>
  <c r="AQ514" i="162"/>
  <c r="AZ514" i="162"/>
  <c r="BC514" i="162"/>
  <c r="BA514" i="162"/>
  <c r="AP437" i="162"/>
  <c r="AS437" i="162"/>
  <c r="AV437" i="162"/>
  <c r="BD437" i="162"/>
  <c r="AX437" i="162"/>
  <c r="BE437" i="162"/>
  <c r="BF437" i="162"/>
  <c r="BA437" i="162"/>
  <c r="BB437" i="162"/>
  <c r="AT437" i="162"/>
  <c r="BC437" i="162"/>
  <c r="AU437" i="162"/>
  <c r="AW437" i="162"/>
  <c r="AY437" i="162"/>
  <c r="AZ437" i="162"/>
  <c r="AO437" i="162"/>
  <c r="AQ437" i="162"/>
  <c r="AR437" i="162"/>
  <c r="AN437" i="162"/>
  <c r="BB393" i="162"/>
  <c r="BE393" i="162"/>
  <c r="AV393" i="162"/>
  <c r="AZ393" i="162"/>
  <c r="BF393" i="162"/>
  <c r="AP393" i="162"/>
  <c r="AO393" i="162"/>
  <c r="AQ393" i="162"/>
  <c r="AS393" i="162"/>
  <c r="AR393" i="162"/>
  <c r="AX393" i="162"/>
  <c r="AY393" i="162"/>
  <c r="BA393" i="162"/>
  <c r="BC393" i="162"/>
  <c r="BD393" i="162"/>
  <c r="AN393" i="162"/>
  <c r="AT393" i="162"/>
  <c r="AW393" i="162"/>
  <c r="AU393" i="162"/>
  <c r="AQ526" i="162"/>
  <c r="AT526" i="162"/>
  <c r="AS526" i="162"/>
  <c r="AU526" i="162"/>
  <c r="AV526" i="162"/>
  <c r="AW526" i="162"/>
  <c r="BD526" i="162"/>
  <c r="BE526" i="162"/>
  <c r="BF526" i="162"/>
  <c r="AN526" i="162"/>
  <c r="BB526" i="162"/>
  <c r="BC526" i="162"/>
  <c r="AO526" i="162"/>
  <c r="BA526" i="162"/>
  <c r="AR526" i="162"/>
  <c r="AP526" i="162"/>
  <c r="AX526" i="162"/>
  <c r="AY526" i="162"/>
  <c r="AZ526" i="162"/>
  <c r="BC516" i="162"/>
  <c r="AP516" i="162"/>
  <c r="AR516" i="162"/>
  <c r="AS516" i="162"/>
  <c r="AT516" i="162"/>
  <c r="AU516" i="162"/>
  <c r="AQ516" i="162"/>
  <c r="AO516" i="162"/>
  <c r="AZ516" i="162"/>
  <c r="AN516" i="162"/>
  <c r="BA516" i="162"/>
  <c r="AV516" i="162"/>
  <c r="BD516" i="162"/>
  <c r="AW516" i="162"/>
  <c r="AX516" i="162"/>
  <c r="AY516" i="162"/>
  <c r="BB516" i="162"/>
  <c r="BF516" i="162"/>
  <c r="BE516" i="162"/>
  <c r="BA505" i="162"/>
  <c r="AU505" i="162"/>
  <c r="AV505" i="162"/>
  <c r="AX505" i="162"/>
  <c r="AW505" i="162"/>
  <c r="AY505" i="162"/>
  <c r="AZ505" i="162"/>
  <c r="BB505" i="162"/>
  <c r="BE505" i="162"/>
  <c r="BF505" i="162"/>
  <c r="AN505" i="162"/>
  <c r="AR505" i="162"/>
  <c r="AQ505" i="162"/>
  <c r="AS505" i="162"/>
  <c r="AT505" i="162"/>
  <c r="AO505" i="162"/>
  <c r="AP505" i="162"/>
  <c r="BC505" i="162"/>
  <c r="BD505" i="162"/>
  <c r="AW493" i="162"/>
  <c r="AV493" i="162"/>
  <c r="AZ493" i="162"/>
  <c r="AQ493" i="162"/>
  <c r="AR493" i="162"/>
  <c r="AT493" i="162"/>
  <c r="AS493" i="162"/>
  <c r="AU493" i="162"/>
  <c r="AX493" i="162"/>
  <c r="BB493" i="162"/>
  <c r="AY493" i="162"/>
  <c r="BA493" i="162"/>
  <c r="BC493" i="162"/>
  <c r="BD493" i="162"/>
  <c r="BE493" i="162"/>
  <c r="BF493" i="162"/>
  <c r="AN493" i="162"/>
  <c r="AO493" i="162"/>
  <c r="AP493" i="162"/>
  <c r="AQ468" i="162"/>
  <c r="AU468" i="162"/>
  <c r="AX468" i="162"/>
  <c r="BA468" i="162"/>
  <c r="AR468" i="162"/>
  <c r="AS468" i="162"/>
  <c r="AV468" i="162"/>
  <c r="AO468" i="162"/>
  <c r="AP468" i="162"/>
  <c r="BD468" i="162"/>
  <c r="BE468" i="162"/>
  <c r="BF468" i="162"/>
  <c r="AT468" i="162"/>
  <c r="AZ468" i="162"/>
  <c r="AW468" i="162"/>
  <c r="AY468" i="162"/>
  <c r="AN468" i="162"/>
  <c r="BC468" i="162"/>
  <c r="BB468" i="162"/>
  <c r="BA495" i="162"/>
  <c r="BD495" i="162"/>
  <c r="AZ495" i="162"/>
  <c r="BB495" i="162"/>
  <c r="BE495" i="162"/>
  <c r="AV495" i="162"/>
  <c r="AW495" i="162"/>
  <c r="AX495" i="162"/>
  <c r="AY495" i="162"/>
  <c r="AP495" i="162"/>
  <c r="AQ495" i="162"/>
  <c r="AR495" i="162"/>
  <c r="AS495" i="162"/>
  <c r="AT495" i="162"/>
  <c r="AU495" i="162"/>
  <c r="AO495" i="162"/>
  <c r="BC495" i="162"/>
  <c r="BF495" i="162"/>
  <c r="AN495" i="162"/>
  <c r="AW473" i="162"/>
  <c r="BA473" i="162"/>
  <c r="AS473" i="162"/>
  <c r="BF473" i="162"/>
  <c r="AO473" i="162"/>
  <c r="AU473" i="162"/>
  <c r="AV473" i="162"/>
  <c r="AX473" i="162"/>
  <c r="AY473" i="162"/>
  <c r="AR473" i="162"/>
  <c r="AT473" i="162"/>
  <c r="AZ473" i="162"/>
  <c r="BD473" i="162"/>
  <c r="BB473" i="162"/>
  <c r="BC473" i="162"/>
  <c r="BE473" i="162"/>
  <c r="AN473" i="162"/>
  <c r="AP473" i="162"/>
  <c r="AQ473" i="162"/>
  <c r="AQ490" i="162"/>
  <c r="AP490" i="162"/>
  <c r="AY490" i="162"/>
  <c r="AZ490" i="162"/>
  <c r="BB490" i="162"/>
  <c r="BF490" i="162"/>
  <c r="BA490" i="162"/>
  <c r="BC490" i="162"/>
  <c r="BD490" i="162"/>
  <c r="BE490" i="162"/>
  <c r="AR490" i="162"/>
  <c r="AN490" i="162"/>
  <c r="AW490" i="162"/>
  <c r="AS490" i="162"/>
  <c r="AX490" i="162"/>
  <c r="AO490" i="162"/>
  <c r="AT490" i="162"/>
  <c r="AU490" i="162"/>
  <c r="AV490" i="162"/>
  <c r="AW513" i="162"/>
  <c r="AY513" i="162"/>
  <c r="BB513" i="162"/>
  <c r="AX513" i="162"/>
  <c r="AZ513" i="162"/>
  <c r="BA513" i="162"/>
  <c r="BC513" i="162"/>
  <c r="AN513" i="162"/>
  <c r="AU513" i="162"/>
  <c r="AV513" i="162"/>
  <c r="BD513" i="162"/>
  <c r="BE513" i="162"/>
  <c r="BF513" i="162"/>
  <c r="AO513" i="162"/>
  <c r="AP513" i="162"/>
  <c r="AQ513" i="162"/>
  <c r="AR513" i="162"/>
  <c r="AS513" i="162"/>
  <c r="AT513" i="162"/>
  <c r="BA541" i="162"/>
  <c r="BD541" i="162"/>
  <c r="AP541" i="162"/>
  <c r="AQ541" i="162"/>
  <c r="AN541" i="162"/>
  <c r="AR541" i="162"/>
  <c r="AS541" i="162"/>
  <c r="AO541" i="162"/>
  <c r="AU541" i="162"/>
  <c r="AW541" i="162"/>
  <c r="AT541" i="162"/>
  <c r="AV541" i="162"/>
  <c r="BB541" i="162"/>
  <c r="AZ541" i="162"/>
  <c r="BC541" i="162"/>
  <c r="BE541" i="162"/>
  <c r="AX541" i="162"/>
  <c r="AY541" i="162"/>
  <c r="BF541" i="162"/>
  <c r="BF455" i="162"/>
  <c r="AO455" i="162"/>
  <c r="AR455" i="162"/>
  <c r="AQ455" i="162"/>
  <c r="AV455" i="162"/>
  <c r="BA455" i="162"/>
  <c r="BD455" i="162"/>
  <c r="AZ455" i="162"/>
  <c r="BB455" i="162"/>
  <c r="BE455" i="162"/>
  <c r="AT455" i="162"/>
  <c r="AU455" i="162"/>
  <c r="AW455" i="162"/>
  <c r="AX455" i="162"/>
  <c r="AN455" i="162"/>
  <c r="AY455" i="162"/>
  <c r="BC455" i="162"/>
  <c r="AS455" i="162"/>
  <c r="AP455" i="162"/>
  <c r="AU512" i="162"/>
  <c r="AV512" i="162"/>
  <c r="AY512" i="162"/>
  <c r="AN512" i="162"/>
  <c r="AR512" i="162"/>
  <c r="AS512" i="162"/>
  <c r="AT512" i="162"/>
  <c r="AW512" i="162"/>
  <c r="BA512" i="162"/>
  <c r="BB512" i="162"/>
  <c r="BC512" i="162"/>
  <c r="BD512" i="162"/>
  <c r="BE512" i="162"/>
  <c r="BF512" i="162"/>
  <c r="AO512" i="162"/>
  <c r="AQ512" i="162"/>
  <c r="AX512" i="162"/>
  <c r="AP512" i="162"/>
  <c r="AZ512" i="162"/>
  <c r="BF415" i="162"/>
  <c r="AO415" i="162"/>
  <c r="AR415" i="162"/>
  <c r="AZ415" i="162"/>
  <c r="BD415" i="162"/>
  <c r="BA415" i="162"/>
  <c r="AU415" i="162"/>
  <c r="AX415" i="162"/>
  <c r="AS415" i="162"/>
  <c r="AT415" i="162"/>
  <c r="AV415" i="162"/>
  <c r="AW415" i="162"/>
  <c r="AP415" i="162"/>
  <c r="AQ415" i="162"/>
  <c r="AY415" i="162"/>
  <c r="BB415" i="162"/>
  <c r="BC415" i="162"/>
  <c r="BE415" i="162"/>
  <c r="AN415" i="162"/>
  <c r="AS511" i="162"/>
  <c r="AR511" i="162"/>
  <c r="AV511" i="162"/>
  <c r="AO511" i="162"/>
  <c r="AP511" i="162"/>
  <c r="AW511" i="162"/>
  <c r="AQ511" i="162"/>
  <c r="AT511" i="162"/>
  <c r="AU511" i="162"/>
  <c r="AN511" i="162"/>
  <c r="AX511" i="162"/>
  <c r="AY511" i="162"/>
  <c r="BE511" i="162"/>
  <c r="AZ511" i="162"/>
  <c r="BD511" i="162"/>
  <c r="BF511" i="162"/>
  <c r="BA511" i="162"/>
  <c r="BB511" i="162"/>
  <c r="BC511" i="162"/>
  <c r="AQ470" i="162"/>
  <c r="AU470" i="162"/>
  <c r="AW470" i="162"/>
  <c r="BC470" i="162"/>
  <c r="AO470" i="162"/>
  <c r="AP470" i="162"/>
  <c r="BE470" i="162"/>
  <c r="BF470" i="162"/>
  <c r="AX470" i="162"/>
  <c r="AY470" i="162"/>
  <c r="AZ470" i="162"/>
  <c r="BD470" i="162"/>
  <c r="BA470" i="162"/>
  <c r="BB470" i="162"/>
  <c r="AN470" i="162"/>
  <c r="AR470" i="162"/>
  <c r="AT470" i="162"/>
  <c r="AS470" i="162"/>
  <c r="AV470" i="162"/>
  <c r="BC506" i="162"/>
  <c r="AX506" i="162"/>
  <c r="AY506" i="162"/>
  <c r="BA506" i="162"/>
  <c r="BE506" i="162"/>
  <c r="BF506" i="162"/>
  <c r="AN506" i="162"/>
  <c r="AO506" i="162"/>
  <c r="AR506" i="162"/>
  <c r="AP506" i="162"/>
  <c r="AQ506" i="162"/>
  <c r="AU506" i="162"/>
  <c r="AV506" i="162"/>
  <c r="AW506" i="162"/>
  <c r="AZ506" i="162"/>
  <c r="BB506" i="162"/>
  <c r="BD506" i="162"/>
  <c r="AT506" i="162"/>
  <c r="AS506" i="162"/>
  <c r="AY504" i="162"/>
  <c r="AR504" i="162"/>
  <c r="AS504" i="162"/>
  <c r="AU504" i="162"/>
  <c r="AO504" i="162"/>
  <c r="AP504" i="162"/>
  <c r="AQ504" i="162"/>
  <c r="AT504" i="162"/>
  <c r="AV504" i="162"/>
  <c r="AW504" i="162"/>
  <c r="AX504" i="162"/>
  <c r="AZ504" i="162"/>
  <c r="BE504" i="162"/>
  <c r="BC504" i="162"/>
  <c r="AN504" i="162"/>
  <c r="BD504" i="162"/>
  <c r="BA504" i="162"/>
  <c r="BB504" i="162"/>
  <c r="BF504" i="162"/>
  <c r="AZ422" i="162"/>
  <c r="BC422" i="162"/>
  <c r="BF422" i="162"/>
  <c r="AR422" i="162"/>
  <c r="AV422" i="162"/>
  <c r="AP422" i="162"/>
  <c r="AO422" i="162"/>
  <c r="AN422" i="162"/>
  <c r="AU422" i="162"/>
  <c r="AQ422" i="162"/>
  <c r="AS422" i="162"/>
  <c r="AT422" i="162"/>
  <c r="AW422" i="162"/>
  <c r="BE422" i="162"/>
  <c r="AX422" i="162"/>
  <c r="AY422" i="162"/>
  <c r="BA422" i="162"/>
  <c r="BB422" i="162"/>
  <c r="BD422" i="162"/>
  <c r="BB413" i="162"/>
  <c r="BE413" i="162"/>
  <c r="AP413" i="162"/>
  <c r="AT413" i="162"/>
  <c r="AS413" i="162"/>
  <c r="BA413" i="162"/>
  <c r="BF413" i="162"/>
  <c r="AR413" i="162"/>
  <c r="AU413" i="162"/>
  <c r="AV413" i="162"/>
  <c r="AW413" i="162"/>
  <c r="AZ413" i="162"/>
  <c r="BC413" i="162"/>
  <c r="BD413" i="162"/>
  <c r="AY413" i="162"/>
  <c r="AN413" i="162"/>
  <c r="AX413" i="162"/>
  <c r="AO413" i="162"/>
  <c r="AQ413" i="162"/>
  <c r="AY484" i="162"/>
  <c r="AP484" i="162"/>
  <c r="AS484" i="162"/>
  <c r="AO484" i="162"/>
  <c r="AQ484" i="162"/>
  <c r="AT484" i="162"/>
  <c r="BD484" i="162"/>
  <c r="BE484" i="162"/>
  <c r="BF484" i="162"/>
  <c r="AR484" i="162"/>
  <c r="AN484" i="162"/>
  <c r="AX484" i="162"/>
  <c r="AW484" i="162"/>
  <c r="AZ484" i="162"/>
  <c r="BA484" i="162"/>
  <c r="AU484" i="162"/>
  <c r="AV484" i="162"/>
  <c r="BB484" i="162"/>
  <c r="BC484" i="162"/>
  <c r="BE517" i="162"/>
  <c r="AP517" i="162"/>
  <c r="AS517" i="162"/>
  <c r="AW517" i="162"/>
  <c r="AX517" i="162"/>
  <c r="AY517" i="162"/>
  <c r="AZ517" i="162"/>
  <c r="AU517" i="162"/>
  <c r="AV517" i="162"/>
  <c r="BA517" i="162"/>
  <c r="BD517" i="162"/>
  <c r="BB517" i="162"/>
  <c r="BC517" i="162"/>
  <c r="AN517" i="162"/>
  <c r="AQ517" i="162"/>
  <c r="AT517" i="162"/>
  <c r="BF517" i="162"/>
  <c r="AO517" i="162"/>
  <c r="AR517" i="162"/>
  <c r="AT439" i="162"/>
  <c r="AW439" i="162"/>
  <c r="AZ439" i="162"/>
  <c r="AQ439" i="162"/>
  <c r="AV439" i="162"/>
  <c r="AU439" i="162"/>
  <c r="BA439" i="162"/>
  <c r="BD439" i="162"/>
  <c r="AY439" i="162"/>
  <c r="BB439" i="162"/>
  <c r="BE439" i="162"/>
  <c r="AN439" i="162"/>
  <c r="AO439" i="162"/>
  <c r="BC439" i="162"/>
  <c r="AR439" i="162"/>
  <c r="AP439" i="162"/>
  <c r="BF439" i="162"/>
  <c r="AS439" i="162"/>
  <c r="AX439" i="162"/>
  <c r="AW503" i="162"/>
  <c r="AO503" i="162"/>
  <c r="AP503" i="162"/>
  <c r="AR503" i="162"/>
  <c r="BE503" i="162"/>
  <c r="BF503" i="162"/>
  <c r="BA503" i="162"/>
  <c r="BB503" i="162"/>
  <c r="AN503" i="162"/>
  <c r="BC503" i="162"/>
  <c r="BD503" i="162"/>
  <c r="AT503" i="162"/>
  <c r="AX503" i="162"/>
  <c r="AS503" i="162"/>
  <c r="AY503" i="162"/>
  <c r="AQ503" i="162"/>
  <c r="AZ503" i="162"/>
  <c r="AU503" i="162"/>
  <c r="AV503" i="162"/>
  <c r="AT419" i="162"/>
  <c r="AW419" i="162"/>
  <c r="AZ419" i="162"/>
  <c r="AY419" i="162"/>
  <c r="BD419" i="162"/>
  <c r="AO419" i="162"/>
  <c r="BC419" i="162"/>
  <c r="BE419" i="162"/>
  <c r="AU419" i="162"/>
  <c r="AV419" i="162"/>
  <c r="AX419" i="162"/>
  <c r="BA419" i="162"/>
  <c r="BB419" i="162"/>
  <c r="AP419" i="162"/>
  <c r="AQ419" i="162"/>
  <c r="AR419" i="162"/>
  <c r="AS419" i="162"/>
  <c r="BF419" i="162"/>
  <c r="AN419" i="162"/>
  <c r="AO489" i="162"/>
  <c r="BE489" i="162"/>
  <c r="AT489" i="162"/>
  <c r="AN489" i="162"/>
  <c r="AU489" i="162"/>
  <c r="AW489" i="162"/>
  <c r="AX489" i="162"/>
  <c r="AY489" i="162"/>
  <c r="AZ489" i="162"/>
  <c r="BA489" i="162"/>
  <c r="AS489" i="162"/>
  <c r="AV489" i="162"/>
  <c r="BB489" i="162"/>
  <c r="BF489" i="162"/>
  <c r="BC489" i="162"/>
  <c r="BD489" i="162"/>
  <c r="AP489" i="162"/>
  <c r="AR489" i="162"/>
  <c r="AQ489" i="162"/>
  <c r="AX441" i="162"/>
  <c r="BA441" i="162"/>
  <c r="BD441" i="162"/>
  <c r="BC441" i="162"/>
  <c r="BE441" i="162"/>
  <c r="AR441" i="162"/>
  <c r="AU441" i="162"/>
  <c r="AT441" i="162"/>
  <c r="AV441" i="162"/>
  <c r="AY441" i="162"/>
  <c r="AP441" i="162"/>
  <c r="AQ441" i="162"/>
  <c r="BF441" i="162"/>
  <c r="AS441" i="162"/>
  <c r="AW441" i="162"/>
  <c r="AZ441" i="162"/>
  <c r="BB441" i="162"/>
  <c r="AN441" i="162"/>
  <c r="AO441" i="162"/>
  <c r="BF435" i="162"/>
  <c r="AO435" i="162"/>
  <c r="AR435" i="162"/>
  <c r="AT435" i="162"/>
  <c r="AX435" i="162"/>
  <c r="BD435" i="162"/>
  <c r="BE435" i="162"/>
  <c r="AP435" i="162"/>
  <c r="AV435" i="162"/>
  <c r="AQ435" i="162"/>
  <c r="AS435" i="162"/>
  <c r="AU435" i="162"/>
  <c r="AN435" i="162"/>
  <c r="BA435" i="162"/>
  <c r="BC435" i="162"/>
  <c r="BB435" i="162"/>
  <c r="AY435" i="162"/>
  <c r="AW435" i="162"/>
  <c r="AZ435" i="162"/>
  <c r="BE477" i="162"/>
  <c r="AZ477" i="162"/>
  <c r="BD477" i="162"/>
  <c r="AR477" i="162"/>
  <c r="AS477" i="162"/>
  <c r="AU477" i="162"/>
  <c r="AO477" i="162"/>
  <c r="AN477" i="162"/>
  <c r="AY477" i="162"/>
  <c r="BA477" i="162"/>
  <c r="BB477" i="162"/>
  <c r="BC477" i="162"/>
  <c r="BF477" i="162"/>
  <c r="AV477" i="162"/>
  <c r="AW477" i="162"/>
  <c r="AX477" i="162"/>
  <c r="AP477" i="162"/>
  <c r="AQ477" i="162"/>
  <c r="AT477" i="162"/>
  <c r="BF395" i="162"/>
  <c r="AO395" i="162"/>
  <c r="AR395" i="162"/>
  <c r="AV395" i="162"/>
  <c r="BB395" i="162"/>
  <c r="BE395" i="162"/>
  <c r="AP395" i="162"/>
  <c r="AS395" i="162"/>
  <c r="AZ395" i="162"/>
  <c r="AT395" i="162"/>
  <c r="AU395" i="162"/>
  <c r="AY395" i="162"/>
  <c r="AW395" i="162"/>
  <c r="AX395" i="162"/>
  <c r="AQ395" i="162"/>
  <c r="AN395" i="162"/>
  <c r="BA395" i="162"/>
  <c r="BD395" i="162"/>
  <c r="BC395" i="162"/>
  <c r="AV440" i="162"/>
  <c r="AY440" i="162"/>
  <c r="BB440" i="162"/>
  <c r="AW440" i="162"/>
  <c r="BC440" i="162"/>
  <c r="AT440" i="162"/>
  <c r="BE440" i="162"/>
  <c r="AX440" i="162"/>
  <c r="AZ440" i="162"/>
  <c r="BA440" i="162"/>
  <c r="BD440" i="162"/>
  <c r="AO440" i="162"/>
  <c r="AP440" i="162"/>
  <c r="AQ440" i="162"/>
  <c r="AR440" i="162"/>
  <c r="AS440" i="162"/>
  <c r="AU440" i="162"/>
  <c r="AN440" i="162"/>
  <c r="BF440" i="162"/>
  <c r="BC496" i="162"/>
  <c r="BF496" i="162"/>
  <c r="BE496" i="162"/>
  <c r="BD496" i="162"/>
  <c r="AN496" i="162"/>
  <c r="BA496" i="162"/>
  <c r="BB496" i="162"/>
  <c r="AS496" i="162"/>
  <c r="AT496" i="162"/>
  <c r="AY496" i="162"/>
  <c r="AU496" i="162"/>
  <c r="AX496" i="162"/>
  <c r="AV496" i="162"/>
  <c r="AW496" i="162"/>
  <c r="AZ496" i="162"/>
  <c r="AQ496" i="162"/>
  <c r="AO496" i="162"/>
  <c r="AP496" i="162"/>
  <c r="AR496" i="162"/>
  <c r="AZ452" i="162"/>
  <c r="BC452" i="162"/>
  <c r="BF452" i="162"/>
  <c r="AS452" i="162"/>
  <c r="AW452" i="162"/>
  <c r="AO452" i="162"/>
  <c r="AV452" i="162"/>
  <c r="AX452" i="162"/>
  <c r="BB452" i="162"/>
  <c r="AP452" i="162"/>
  <c r="AQ452" i="162"/>
  <c r="AT452" i="162"/>
  <c r="AN452" i="162"/>
  <c r="BD452" i="162"/>
  <c r="AR452" i="162"/>
  <c r="BE452" i="162"/>
  <c r="AU452" i="162"/>
  <c r="AY452" i="162"/>
  <c r="BA452" i="162"/>
  <c r="AT409" i="162"/>
  <c r="AW409" i="162"/>
  <c r="AZ409" i="162"/>
  <c r="AP409" i="162"/>
  <c r="AU409" i="162"/>
  <c r="BE409" i="162"/>
  <c r="AQ409" i="162"/>
  <c r="AO409" i="162"/>
  <c r="AN409" i="162"/>
  <c r="AR409" i="162"/>
  <c r="AV409" i="162"/>
  <c r="AS409" i="162"/>
  <c r="AX409" i="162"/>
  <c r="BF409" i="162"/>
  <c r="AY409" i="162"/>
  <c r="BA409" i="162"/>
  <c r="BC409" i="162"/>
  <c r="BD409" i="162"/>
  <c r="BB409" i="162"/>
  <c r="AQ426" i="162"/>
  <c r="AT426" i="162"/>
  <c r="AP426" i="162"/>
  <c r="AV426" i="162"/>
  <c r="AU426" i="162"/>
  <c r="BA426" i="162"/>
  <c r="BD426" i="162"/>
  <c r="BF426" i="162"/>
  <c r="AO426" i="162"/>
  <c r="BB426" i="162"/>
  <c r="BC426" i="162"/>
  <c r="BE426" i="162"/>
  <c r="AN426" i="162"/>
  <c r="AX426" i="162"/>
  <c r="AR426" i="162"/>
  <c r="AY426" i="162"/>
  <c r="AZ426" i="162"/>
  <c r="AS426" i="162"/>
  <c r="AW426" i="162"/>
  <c r="BA515" i="162"/>
  <c r="BE515" i="162"/>
  <c r="AO515" i="162"/>
  <c r="AP515" i="162"/>
  <c r="BB515" i="162"/>
  <c r="BC515" i="162"/>
  <c r="BD515" i="162"/>
  <c r="BF515" i="162"/>
  <c r="AY515" i="162"/>
  <c r="AZ515" i="162"/>
  <c r="AN515" i="162"/>
  <c r="AR515" i="162"/>
  <c r="AQ515" i="162"/>
  <c r="AS515" i="162"/>
  <c r="AT515" i="162"/>
  <c r="AU515" i="162"/>
  <c r="AV515" i="162"/>
  <c r="AW515" i="162"/>
  <c r="AX515" i="162"/>
  <c r="AV400" i="162"/>
  <c r="AY400" i="162"/>
  <c r="BB400" i="162"/>
  <c r="AR400" i="162"/>
  <c r="AQ400" i="162"/>
  <c r="BD400" i="162"/>
  <c r="AP400" i="162"/>
  <c r="AS400" i="162"/>
  <c r="AU400" i="162"/>
  <c r="AX400" i="162"/>
  <c r="AZ400" i="162"/>
  <c r="BA400" i="162"/>
  <c r="BC400" i="162"/>
  <c r="AT400" i="162"/>
  <c r="AW400" i="162"/>
  <c r="BE400" i="162"/>
  <c r="BF400" i="162"/>
  <c r="AN400" i="162"/>
  <c r="AO400" i="162"/>
  <c r="AS501" i="162"/>
  <c r="AV501" i="162"/>
  <c r="BD501" i="162"/>
  <c r="BE501" i="162"/>
  <c r="AT501" i="162"/>
  <c r="AU501" i="162"/>
  <c r="AW501" i="162"/>
  <c r="AX501" i="162"/>
  <c r="AY501" i="162"/>
  <c r="BF501" i="162"/>
  <c r="AZ501" i="162"/>
  <c r="BA501" i="162"/>
  <c r="BB501" i="162"/>
  <c r="BC501" i="162"/>
  <c r="AR501" i="162"/>
  <c r="AN501" i="162"/>
  <c r="AO501" i="162"/>
  <c r="AP501" i="162"/>
  <c r="AQ501" i="162"/>
  <c r="AP417" i="162"/>
  <c r="AS417" i="162"/>
  <c r="AV417" i="162"/>
  <c r="AR417" i="162"/>
  <c r="AQ417" i="162"/>
  <c r="AZ417" i="162"/>
  <c r="AT417" i="162"/>
  <c r="BF417" i="162"/>
  <c r="AW417" i="162"/>
  <c r="AX417" i="162"/>
  <c r="AY417" i="162"/>
  <c r="BA417" i="162"/>
  <c r="BE417" i="162"/>
  <c r="BB417" i="162"/>
  <c r="BC417" i="162"/>
  <c r="AU417" i="162"/>
  <c r="BD417" i="162"/>
  <c r="AN417" i="162"/>
  <c r="AO417" i="162"/>
  <c r="AQ510" i="162"/>
  <c r="AO510" i="162"/>
  <c r="AP510" i="162"/>
  <c r="AS510" i="162"/>
  <c r="BE510" i="162"/>
  <c r="BF510" i="162"/>
  <c r="BC510" i="162"/>
  <c r="BD510" i="162"/>
  <c r="AN510" i="162"/>
  <c r="AV510" i="162"/>
  <c r="BA510" i="162"/>
  <c r="AR510" i="162"/>
  <c r="AW510" i="162"/>
  <c r="BB510" i="162"/>
  <c r="AT510" i="162"/>
  <c r="AX510" i="162"/>
  <c r="AY510" i="162"/>
  <c r="AZ510" i="162"/>
  <c r="AU510" i="162"/>
  <c r="BA521" i="162"/>
  <c r="BD521" i="162"/>
  <c r="AT521" i="162"/>
  <c r="AU521" i="162"/>
  <c r="AV521" i="162"/>
  <c r="AW521" i="162"/>
  <c r="AN521" i="162"/>
  <c r="AO521" i="162"/>
  <c r="AR521" i="162"/>
  <c r="AY521" i="162"/>
  <c r="AX521" i="162"/>
  <c r="AS521" i="162"/>
  <c r="AP521" i="162"/>
  <c r="AQ521" i="162"/>
  <c r="AZ521" i="162"/>
  <c r="BC521" i="162"/>
  <c r="BF521" i="162"/>
  <c r="BE521" i="162"/>
  <c r="BB521" i="162"/>
  <c r="BB443" i="162"/>
  <c r="BE443" i="162"/>
  <c r="AQ443" i="162"/>
  <c r="AU443" i="162"/>
  <c r="AT443" i="162"/>
  <c r="BA443" i="162"/>
  <c r="AO443" i="162"/>
  <c r="AR443" i="162"/>
  <c r="AS443" i="162"/>
  <c r="AW443" i="162"/>
  <c r="AX443" i="162"/>
  <c r="AP443" i="162"/>
  <c r="AV443" i="162"/>
  <c r="AZ443" i="162"/>
  <c r="AY443" i="162"/>
  <c r="BC443" i="162"/>
  <c r="AN443" i="162"/>
  <c r="BD443" i="162"/>
  <c r="BF443" i="162"/>
  <c r="BB488" i="162"/>
  <c r="BE488" i="162"/>
  <c r="AO488" i="162"/>
  <c r="AP488" i="162"/>
  <c r="AR488" i="162"/>
  <c r="AQ488" i="162"/>
  <c r="AS488" i="162"/>
  <c r="AV488" i="162"/>
  <c r="BC488" i="162"/>
  <c r="AW488" i="162"/>
  <c r="AX488" i="162"/>
  <c r="BF488" i="162"/>
  <c r="AY488" i="162"/>
  <c r="AZ488" i="162"/>
  <c r="BA488" i="162"/>
  <c r="BD488" i="162"/>
  <c r="AT488" i="162"/>
  <c r="AU488" i="162"/>
  <c r="AN488" i="162"/>
  <c r="BF465" i="162"/>
  <c r="AO465" i="162"/>
  <c r="AR465" i="162"/>
  <c r="AU465" i="162"/>
  <c r="AY465" i="162"/>
  <c r="AP465" i="162"/>
  <c r="AX465" i="162"/>
  <c r="AV465" i="162"/>
  <c r="BA465" i="162"/>
  <c r="BD465" i="162"/>
  <c r="BE465" i="162"/>
  <c r="AN465" i="162"/>
  <c r="AQ465" i="162"/>
  <c r="AZ465" i="162"/>
  <c r="AW465" i="162"/>
  <c r="BB465" i="162"/>
  <c r="AT465" i="162"/>
  <c r="BC465" i="162"/>
  <c r="AS465" i="162"/>
  <c r="AW529" i="162"/>
  <c r="AN529" i="162"/>
  <c r="AZ529" i="162"/>
  <c r="BF529" i="162"/>
  <c r="BD529" i="162"/>
  <c r="BE529" i="162"/>
  <c r="AT529" i="162"/>
  <c r="AU529" i="162"/>
  <c r="AV529" i="162"/>
  <c r="AY529" i="162"/>
  <c r="BB529" i="162"/>
  <c r="AX529" i="162"/>
  <c r="BA529" i="162"/>
  <c r="BC529" i="162"/>
  <c r="AO529" i="162"/>
  <c r="AP529" i="162"/>
  <c r="AQ529" i="162"/>
  <c r="AR529" i="162"/>
  <c r="AS529" i="162"/>
  <c r="AY474" i="162"/>
  <c r="AQ474" i="162"/>
  <c r="AW474" i="162"/>
  <c r="AR474" i="162"/>
  <c r="AT474" i="162"/>
  <c r="AU474" i="162"/>
  <c r="AX474" i="162"/>
  <c r="AN474" i="162"/>
  <c r="BC474" i="162"/>
  <c r="AO474" i="162"/>
  <c r="AP474" i="162"/>
  <c r="BA474" i="162"/>
  <c r="AS474" i="162"/>
  <c r="AV474" i="162"/>
  <c r="AZ474" i="162"/>
  <c r="BB474" i="162"/>
  <c r="BD474" i="162"/>
  <c r="BE474" i="162"/>
  <c r="BF474" i="162"/>
  <c r="AU502" i="162"/>
  <c r="AO502" i="162"/>
  <c r="BA502" i="162"/>
  <c r="BB502" i="162"/>
  <c r="BC502" i="162"/>
  <c r="BD502" i="162"/>
  <c r="AT502" i="162"/>
  <c r="AV502" i="162"/>
  <c r="AW502" i="162"/>
  <c r="AZ502" i="162"/>
  <c r="AX502" i="162"/>
  <c r="AY502" i="162"/>
  <c r="AN502" i="162"/>
  <c r="AS502" i="162"/>
  <c r="AP502" i="162"/>
  <c r="AR502" i="162"/>
  <c r="AQ502" i="162"/>
  <c r="BE502" i="162"/>
  <c r="BF502" i="162"/>
  <c r="BB433" i="162"/>
  <c r="BE433" i="162"/>
  <c r="BF433" i="162"/>
  <c r="AR433" i="162"/>
  <c r="AX433" i="162"/>
  <c r="AQ433" i="162"/>
  <c r="AU433" i="162"/>
  <c r="AN433" i="162"/>
  <c r="AV433" i="162"/>
  <c r="BD433" i="162"/>
  <c r="AW433" i="162"/>
  <c r="AY433" i="162"/>
  <c r="AZ433" i="162"/>
  <c r="BA433" i="162"/>
  <c r="BC433" i="162"/>
  <c r="AT433" i="162"/>
  <c r="AO433" i="162"/>
  <c r="AP433" i="162"/>
  <c r="AS433" i="162"/>
  <c r="BF425" i="162"/>
  <c r="AO425" i="162"/>
  <c r="AR425" i="162"/>
  <c r="AP425" i="162"/>
  <c r="BC425" i="162"/>
  <c r="AQ425" i="162"/>
  <c r="AU425" i="162"/>
  <c r="AT425" i="162"/>
  <c r="AV425" i="162"/>
  <c r="AX425" i="162"/>
  <c r="BB425" i="162"/>
  <c r="BD425" i="162"/>
  <c r="BE425" i="162"/>
  <c r="AN425" i="162"/>
  <c r="AZ425" i="162"/>
  <c r="BA425" i="162"/>
  <c r="AS425" i="162"/>
  <c r="AW425" i="162"/>
  <c r="AY425" i="162"/>
  <c r="BC542" i="162"/>
  <c r="BF542" i="162"/>
  <c r="AT542" i="162"/>
  <c r="AU542" i="162"/>
  <c r="AV542" i="162"/>
  <c r="AN542" i="162"/>
  <c r="AW542" i="162"/>
  <c r="AR542" i="162"/>
  <c r="AS542" i="162"/>
  <c r="BA542" i="162"/>
  <c r="AX542" i="162"/>
  <c r="AY542" i="162"/>
  <c r="AZ542" i="162"/>
  <c r="BB542" i="162"/>
  <c r="BD542" i="162"/>
  <c r="BE542" i="162"/>
  <c r="AQ542" i="162"/>
  <c r="AP542" i="162"/>
  <c r="AO542" i="162"/>
  <c r="AR398" i="162"/>
  <c r="AU398" i="162"/>
  <c r="AX398" i="162"/>
  <c r="BA398" i="162"/>
  <c r="BE398" i="162"/>
  <c r="AS398" i="162"/>
  <c r="BB398" i="162"/>
  <c r="AT398" i="162"/>
  <c r="AV398" i="162"/>
  <c r="AY398" i="162"/>
  <c r="AQ398" i="162"/>
  <c r="AW398" i="162"/>
  <c r="AZ398" i="162"/>
  <c r="BC398" i="162"/>
  <c r="AN398" i="162"/>
  <c r="AO398" i="162"/>
  <c r="AP398" i="162"/>
  <c r="BD398" i="162"/>
  <c r="BF398" i="162"/>
  <c r="AX391" i="162"/>
  <c r="BA391" i="162"/>
  <c r="BD391" i="162"/>
  <c r="AP391" i="162"/>
  <c r="AO391" i="162"/>
  <c r="AV391" i="162"/>
  <c r="AR391" i="162"/>
  <c r="AU391" i="162"/>
  <c r="AQ391" i="162"/>
  <c r="AS391" i="162"/>
  <c r="AW391" i="162"/>
  <c r="BF391" i="162"/>
  <c r="AN391" i="162"/>
  <c r="AZ391" i="162"/>
  <c r="AY391" i="162"/>
  <c r="BB391" i="162"/>
  <c r="BC391" i="162"/>
  <c r="AT391" i="162"/>
  <c r="BE391" i="162"/>
  <c r="AS481" i="162"/>
  <c r="AQ481" i="162"/>
  <c r="BA481" i="162"/>
  <c r="BD481" i="162"/>
  <c r="AV481" i="162"/>
  <c r="AW481" i="162"/>
  <c r="AY481" i="162"/>
  <c r="BC481" i="162"/>
  <c r="BE481" i="162"/>
  <c r="BF481" i="162"/>
  <c r="AZ481" i="162"/>
  <c r="BB481" i="162"/>
  <c r="AN481" i="162"/>
  <c r="AO481" i="162"/>
  <c r="AR481" i="162"/>
  <c r="AU481" i="162"/>
  <c r="AX481" i="162"/>
  <c r="AP481" i="162"/>
  <c r="AT481" i="162"/>
  <c r="BD454" i="162"/>
  <c r="AP454" i="162"/>
  <c r="BC454" i="162"/>
  <c r="BE454" i="162"/>
  <c r="AR454" i="162"/>
  <c r="AU454" i="162"/>
  <c r="AO454" i="162"/>
  <c r="AS454" i="162"/>
  <c r="AN454" i="162"/>
  <c r="AQ454" i="162"/>
  <c r="AT454" i="162"/>
  <c r="AV454" i="162"/>
  <c r="AX454" i="162"/>
  <c r="AY454" i="162"/>
  <c r="AZ454" i="162"/>
  <c r="BF454" i="162"/>
  <c r="AW454" i="162"/>
  <c r="BA454" i="162"/>
  <c r="BB454" i="162"/>
  <c r="AS491" i="162"/>
  <c r="AP491" i="162"/>
  <c r="AT491" i="162"/>
  <c r="BD491" i="162"/>
  <c r="BE491" i="162"/>
  <c r="AO491" i="162"/>
  <c r="AQ491" i="162"/>
  <c r="AR491" i="162"/>
  <c r="AW491" i="162"/>
  <c r="AX491" i="162"/>
  <c r="BB491" i="162"/>
  <c r="AY491" i="162"/>
  <c r="AZ491" i="162"/>
  <c r="BA491" i="162"/>
  <c r="AV491" i="162"/>
  <c r="BC491" i="162"/>
  <c r="AU491" i="162"/>
  <c r="BF491" i="162"/>
  <c r="AN491" i="162"/>
  <c r="BD414" i="162"/>
  <c r="AP414" i="162"/>
  <c r="AU414" i="162"/>
  <c r="AY414" i="162"/>
  <c r="AS414" i="162"/>
  <c r="BA414" i="162"/>
  <c r="AW414" i="162"/>
  <c r="AX414" i="162"/>
  <c r="BB414" i="162"/>
  <c r="AR414" i="162"/>
  <c r="AT414" i="162"/>
  <c r="AO414" i="162"/>
  <c r="AQ414" i="162"/>
  <c r="AV414" i="162"/>
  <c r="AZ414" i="162"/>
  <c r="BF414" i="162"/>
  <c r="BC414" i="162"/>
  <c r="BE414" i="162"/>
  <c r="AN414" i="162"/>
  <c r="AP447" i="162"/>
  <c r="AS447" i="162"/>
  <c r="AV447" i="162"/>
  <c r="AT447" i="162"/>
  <c r="BA447" i="162"/>
  <c r="AZ447" i="162"/>
  <c r="BD447" i="162"/>
  <c r="AO447" i="162"/>
  <c r="AQ447" i="162"/>
  <c r="AR447" i="162"/>
  <c r="BE447" i="162"/>
  <c r="BF447" i="162"/>
  <c r="AW447" i="162"/>
  <c r="BB447" i="162"/>
  <c r="BC447" i="162"/>
  <c r="AU447" i="162"/>
  <c r="AX447" i="162"/>
  <c r="AN447" i="162"/>
  <c r="AY447" i="162"/>
  <c r="AY540" i="162"/>
  <c r="BB540" i="162"/>
  <c r="AN540" i="162"/>
  <c r="AO540" i="162"/>
  <c r="BA540" i="162"/>
  <c r="BC540" i="162"/>
  <c r="BD540" i="162"/>
  <c r="BE540" i="162"/>
  <c r="BF540" i="162"/>
  <c r="AT540" i="162"/>
  <c r="AU540" i="162"/>
  <c r="AV540" i="162"/>
  <c r="AW540" i="162"/>
  <c r="AX540" i="162"/>
  <c r="AZ540" i="162"/>
  <c r="AP540" i="162"/>
  <c r="AQ540" i="162"/>
  <c r="AR540" i="162"/>
  <c r="AS540" i="162"/>
  <c r="AV450" i="162"/>
  <c r="AY450" i="162"/>
  <c r="BB450" i="162"/>
  <c r="BF450" i="162"/>
  <c r="AX450" i="162"/>
  <c r="BD450" i="162"/>
  <c r="AS450" i="162"/>
  <c r="AT450" i="162"/>
  <c r="AW450" i="162"/>
  <c r="AU450" i="162"/>
  <c r="AZ450" i="162"/>
  <c r="AN450" i="162"/>
  <c r="BA450" i="162"/>
  <c r="BC450" i="162"/>
  <c r="BE450" i="162"/>
  <c r="AR450" i="162"/>
  <c r="AO450" i="162"/>
  <c r="AP450" i="162"/>
  <c r="AQ450" i="162"/>
  <c r="AO479" i="162"/>
  <c r="BF479" i="162"/>
  <c r="AR479" i="162"/>
  <c r="AS479" i="162"/>
  <c r="AV479" i="162"/>
  <c r="AZ479" i="162"/>
  <c r="BA479" i="162"/>
  <c r="BB479" i="162"/>
  <c r="BE479" i="162"/>
  <c r="BC479" i="162"/>
  <c r="BD479" i="162"/>
  <c r="AX479" i="162"/>
  <c r="AN479" i="162"/>
  <c r="AY479" i="162"/>
  <c r="AP479" i="162"/>
  <c r="AW479" i="162"/>
  <c r="AQ479" i="162"/>
  <c r="AT479" i="162"/>
  <c r="AU479" i="162"/>
  <c r="AP407" i="162"/>
  <c r="AS407" i="162"/>
  <c r="AV407" i="162"/>
  <c r="BC407" i="162"/>
  <c r="AW407" i="162"/>
  <c r="AT407" i="162"/>
  <c r="AY407" i="162"/>
  <c r="AR407" i="162"/>
  <c r="AU407" i="162"/>
  <c r="AZ407" i="162"/>
  <c r="AN407" i="162"/>
  <c r="AO407" i="162"/>
  <c r="AX407" i="162"/>
  <c r="BA407" i="162"/>
  <c r="BB407" i="162"/>
  <c r="AQ407" i="162"/>
  <c r="BD407" i="162"/>
  <c r="BE407" i="162"/>
  <c r="BF407" i="162"/>
  <c r="AU482" i="162"/>
  <c r="AT482" i="162"/>
  <c r="BE482" i="162"/>
  <c r="BB482" i="162"/>
  <c r="BC482" i="162"/>
  <c r="BF482" i="162"/>
  <c r="AO482" i="162"/>
  <c r="AS482" i="162"/>
  <c r="AP482" i="162"/>
  <c r="AN482" i="162"/>
  <c r="AQ482" i="162"/>
  <c r="AR482" i="162"/>
  <c r="AZ482" i="162"/>
  <c r="BA482" i="162"/>
  <c r="BD482" i="162"/>
  <c r="AW482" i="162"/>
  <c r="AX482" i="162"/>
  <c r="AY482" i="162"/>
  <c r="AV482" i="162"/>
  <c r="BB453" i="162"/>
  <c r="BE453" i="162"/>
  <c r="AX453" i="162"/>
  <c r="BC453" i="162"/>
  <c r="AV453" i="162"/>
  <c r="BF453" i="162"/>
  <c r="BD453" i="162"/>
  <c r="AR453" i="162"/>
  <c r="AS453" i="162"/>
  <c r="AN453" i="162"/>
  <c r="AT453" i="162"/>
  <c r="AU453" i="162"/>
  <c r="AP453" i="162"/>
  <c r="AQ453" i="162"/>
  <c r="AW453" i="162"/>
  <c r="BA453" i="162"/>
  <c r="AY453" i="162"/>
  <c r="AZ453" i="162"/>
  <c r="AO453" i="162"/>
  <c r="AS527" i="162"/>
  <c r="AV527" i="162"/>
  <c r="AX527" i="162"/>
  <c r="AY527" i="162"/>
  <c r="AZ527" i="162"/>
  <c r="BA527" i="162"/>
  <c r="AQ527" i="162"/>
  <c r="AO527" i="162"/>
  <c r="AP527" i="162"/>
  <c r="AR527" i="162"/>
  <c r="BB527" i="162"/>
  <c r="BD527" i="162"/>
  <c r="AT527" i="162"/>
  <c r="BF527" i="162"/>
  <c r="AU527" i="162"/>
  <c r="AW527" i="162"/>
  <c r="BC527" i="162"/>
  <c r="BE527" i="162"/>
  <c r="AN527" i="162"/>
  <c r="AV390" i="162"/>
  <c r="AY390" i="162"/>
  <c r="BB390" i="162"/>
  <c r="BD390" i="162"/>
  <c r="AO390" i="162"/>
  <c r="AP390" i="162"/>
  <c r="AQ390" i="162"/>
  <c r="AR390" i="162"/>
  <c r="AS390" i="162"/>
  <c r="AT390" i="162"/>
  <c r="AU390" i="162"/>
  <c r="AZ390" i="162"/>
  <c r="BC390" i="162"/>
  <c r="BE390" i="162"/>
  <c r="AX390" i="162"/>
  <c r="BA390" i="162"/>
  <c r="AN390" i="162"/>
  <c r="AW390" i="162"/>
  <c r="BF390" i="162"/>
  <c r="BE523" i="162"/>
  <c r="BB523" i="162"/>
  <c r="BC523" i="162"/>
  <c r="BD523" i="162"/>
  <c r="BF523" i="162"/>
  <c r="AZ523" i="162"/>
  <c r="BA523" i="162"/>
  <c r="AS523" i="162"/>
  <c r="AO523" i="162"/>
  <c r="AR523" i="162"/>
  <c r="AT523" i="162"/>
  <c r="AP523" i="162"/>
  <c r="AV523" i="162"/>
  <c r="AQ523" i="162"/>
  <c r="AU523" i="162"/>
  <c r="AW523" i="162"/>
  <c r="AN523" i="162"/>
  <c r="AX523" i="162"/>
  <c r="AY523" i="162"/>
  <c r="AQ436" i="162"/>
  <c r="AT436" i="162"/>
  <c r="AY436" i="162"/>
  <c r="BC436" i="162"/>
  <c r="AO436" i="162"/>
  <c r="AW436" i="162"/>
  <c r="AU436" i="162"/>
  <c r="AZ436" i="162"/>
  <c r="AR436" i="162"/>
  <c r="AV436" i="162"/>
  <c r="AX436" i="162"/>
  <c r="BA436" i="162"/>
  <c r="BB436" i="162"/>
  <c r="BF436" i="162"/>
  <c r="AN436" i="162"/>
  <c r="BE436" i="162"/>
  <c r="AP436" i="162"/>
  <c r="AS436" i="162"/>
  <c r="BD436" i="162"/>
  <c r="AQ480" i="162"/>
  <c r="AW480" i="162"/>
  <c r="AZ480" i="162"/>
  <c r="AO480" i="162"/>
  <c r="AP480" i="162"/>
  <c r="AS480" i="162"/>
  <c r="AR480" i="162"/>
  <c r="AT480" i="162"/>
  <c r="AU480" i="162"/>
  <c r="AV480" i="162"/>
  <c r="AN480" i="162"/>
  <c r="BC480" i="162"/>
  <c r="BE480" i="162"/>
  <c r="BF480" i="162"/>
  <c r="AX480" i="162"/>
  <c r="AY480" i="162"/>
  <c r="BA480" i="162"/>
  <c r="BB480" i="162"/>
  <c r="BD480" i="162"/>
  <c r="AO469" i="162"/>
  <c r="AS469" i="162"/>
  <c r="AR469" i="162"/>
  <c r="AY469" i="162"/>
  <c r="BD469" i="162"/>
  <c r="BA469" i="162"/>
  <c r="AN469" i="162"/>
  <c r="BB469" i="162"/>
  <c r="BE469" i="162"/>
  <c r="AZ469" i="162"/>
  <c r="BC469" i="162"/>
  <c r="BF469" i="162"/>
  <c r="AT469" i="162"/>
  <c r="AP469" i="162"/>
  <c r="AQ469" i="162"/>
  <c r="AU469" i="162"/>
  <c r="AV469" i="162"/>
  <c r="AW469" i="162"/>
  <c r="AX469" i="162"/>
  <c r="AV460" i="162"/>
  <c r="AY460" i="162"/>
  <c r="BB460" i="162"/>
  <c r="AP460" i="162"/>
  <c r="AT460" i="162"/>
  <c r="BC460" i="162"/>
  <c r="AX460" i="162"/>
  <c r="BD460" i="162"/>
  <c r="BF460" i="162"/>
  <c r="AO460" i="162"/>
  <c r="AZ460" i="162"/>
  <c r="BA460" i="162"/>
  <c r="AQ460" i="162"/>
  <c r="AW460" i="162"/>
  <c r="AR460" i="162"/>
  <c r="AS460" i="162"/>
  <c r="AU460" i="162"/>
  <c r="BE460" i="162"/>
  <c r="AN460" i="162"/>
  <c r="AQ416" i="162"/>
  <c r="AT416" i="162"/>
  <c r="BE416" i="162"/>
  <c r="AR416" i="162"/>
  <c r="BD416" i="162"/>
  <c r="AU416" i="162"/>
  <c r="AV416" i="162"/>
  <c r="AX416" i="162"/>
  <c r="AS416" i="162"/>
  <c r="AW416" i="162"/>
  <c r="AY416" i="162"/>
  <c r="BB416" i="162"/>
  <c r="AZ416" i="162"/>
  <c r="BA416" i="162"/>
  <c r="BC416" i="162"/>
  <c r="AO416" i="162"/>
  <c r="BF416" i="162"/>
  <c r="AN416" i="162"/>
  <c r="AP416" i="162"/>
  <c r="AQ536" i="162"/>
  <c r="AT536" i="162"/>
  <c r="AP536" i="162"/>
  <c r="AR536" i="162"/>
  <c r="AS536" i="162"/>
  <c r="AU536" i="162"/>
  <c r="AO536" i="162"/>
  <c r="AV536" i="162"/>
  <c r="AN536" i="162"/>
  <c r="AW536" i="162"/>
  <c r="AX536" i="162"/>
  <c r="AY536" i="162"/>
  <c r="BE536" i="162"/>
  <c r="BD536" i="162"/>
  <c r="BC536" i="162"/>
  <c r="AZ536" i="162"/>
  <c r="BA536" i="162"/>
  <c r="BB536" i="162"/>
  <c r="BF536" i="162"/>
  <c r="AS518" i="162"/>
  <c r="AV518" i="162"/>
  <c r="BB518" i="162"/>
  <c r="AN518" i="162"/>
  <c r="BC518" i="162"/>
  <c r="BD518" i="162"/>
  <c r="BE518" i="162"/>
  <c r="AR518" i="162"/>
  <c r="BF518" i="162"/>
  <c r="AT518" i="162"/>
  <c r="AU518" i="162"/>
  <c r="AY518" i="162"/>
  <c r="AZ518" i="162"/>
  <c r="AW518" i="162"/>
  <c r="AX518" i="162"/>
  <c r="BA518" i="162"/>
  <c r="AQ518" i="162"/>
  <c r="AP518" i="162"/>
  <c r="AO518" i="162"/>
  <c r="BD394" i="162"/>
  <c r="AP394" i="162"/>
  <c r="BA394" i="162"/>
  <c r="BF394" i="162"/>
  <c r="AU394" i="162"/>
  <c r="AV394" i="162"/>
  <c r="AY394" i="162"/>
  <c r="BB394" i="162"/>
  <c r="BC394" i="162"/>
  <c r="AQ394" i="162"/>
  <c r="AR394" i="162"/>
  <c r="AS394" i="162"/>
  <c r="AT394" i="162"/>
  <c r="AW394" i="162"/>
  <c r="AO394" i="162"/>
  <c r="AN394" i="162"/>
  <c r="AZ394" i="162"/>
  <c r="AX394" i="162"/>
  <c r="BE394" i="162"/>
  <c r="AZ432" i="162"/>
  <c r="BC432" i="162"/>
  <c r="BF432" i="162"/>
  <c r="AY432" i="162"/>
  <c r="BE432" i="162"/>
  <c r="AQ432" i="162"/>
  <c r="AU432" i="162"/>
  <c r="AV432" i="162"/>
  <c r="AX432" i="162"/>
  <c r="AN432" i="162"/>
  <c r="AP432" i="162"/>
  <c r="AR432" i="162"/>
  <c r="AS432" i="162"/>
  <c r="AT432" i="162"/>
  <c r="AO432" i="162"/>
  <c r="AW432" i="162"/>
  <c r="BD432" i="162"/>
  <c r="BA432" i="162"/>
  <c r="BB432" i="162"/>
  <c r="AT389" i="162"/>
  <c r="AW389" i="162"/>
  <c r="AZ389" i="162"/>
  <c r="AX389" i="162"/>
  <c r="BC389" i="162"/>
  <c r="AY389" i="162"/>
  <c r="AV389" i="162"/>
  <c r="BD389" i="162"/>
  <c r="AR389" i="162"/>
  <c r="AN389" i="162"/>
  <c r="AS389" i="162"/>
  <c r="BA389" i="162"/>
  <c r="AP389" i="162"/>
  <c r="AQ389" i="162"/>
  <c r="AU389" i="162"/>
  <c r="BF389" i="162"/>
  <c r="BB389" i="162"/>
  <c r="BE389" i="162"/>
  <c r="AO389" i="162"/>
  <c r="AQ406" i="162"/>
  <c r="AT406" i="162"/>
  <c r="AX406" i="162"/>
  <c r="BB406" i="162"/>
  <c r="BF406" i="162"/>
  <c r="BA406" i="162"/>
  <c r="AN406" i="162"/>
  <c r="BC406" i="162"/>
  <c r="BD406" i="162"/>
  <c r="BE406" i="162"/>
  <c r="AO406" i="162"/>
  <c r="AU406" i="162"/>
  <c r="AP406" i="162"/>
  <c r="AR406" i="162"/>
  <c r="AS406" i="162"/>
  <c r="AV406" i="162"/>
  <c r="AW406" i="162"/>
  <c r="AY406" i="162"/>
  <c r="AZ406" i="162"/>
  <c r="AW483" i="162"/>
  <c r="AP483" i="162"/>
  <c r="AU483" i="162"/>
  <c r="AV483" i="162"/>
  <c r="AX483" i="162"/>
  <c r="AY483" i="162"/>
  <c r="BB483" i="162"/>
  <c r="BC483" i="162"/>
  <c r="BD483" i="162"/>
  <c r="BE483" i="162"/>
  <c r="AN483" i="162"/>
  <c r="BF483" i="162"/>
  <c r="AT483" i="162"/>
  <c r="AZ483" i="162"/>
  <c r="AS483" i="162"/>
  <c r="AO483" i="162"/>
  <c r="AQ483" i="162"/>
  <c r="AR483" i="162"/>
  <c r="BA483" i="162"/>
  <c r="BA531" i="162"/>
  <c r="BD531" i="162"/>
  <c r="AR531" i="162"/>
  <c r="AS531" i="162"/>
  <c r="AT531" i="162"/>
  <c r="AU531" i="162"/>
  <c r="AX531" i="162"/>
  <c r="BE531" i="162"/>
  <c r="AY531" i="162"/>
  <c r="AZ531" i="162"/>
  <c r="BB531" i="162"/>
  <c r="BC531" i="162"/>
  <c r="AV531" i="162"/>
  <c r="AW531" i="162"/>
  <c r="BF531" i="162"/>
  <c r="AN531" i="162"/>
  <c r="AO531" i="162"/>
  <c r="AP531" i="162"/>
  <c r="AQ531" i="162"/>
  <c r="AR408" i="162"/>
  <c r="AU408" i="162"/>
  <c r="AX408" i="162"/>
  <c r="AO408" i="162"/>
  <c r="AW408" i="162"/>
  <c r="BD408" i="162"/>
  <c r="BE408" i="162"/>
  <c r="BB408" i="162"/>
  <c r="BC408" i="162"/>
  <c r="BF408" i="162"/>
  <c r="AN408" i="162"/>
  <c r="AS408" i="162"/>
  <c r="AT408" i="162"/>
  <c r="AV408" i="162"/>
  <c r="AY408" i="162"/>
  <c r="AZ408" i="162"/>
  <c r="BA408" i="162"/>
  <c r="AP408" i="162"/>
  <c r="AQ408" i="162"/>
  <c r="AP397" i="162"/>
  <c r="AS397" i="162"/>
  <c r="AV397" i="162"/>
  <c r="AU397" i="162"/>
  <c r="AZ397" i="162"/>
  <c r="AR397" i="162"/>
  <c r="BA397" i="162"/>
  <c r="BD397" i="162"/>
  <c r="BB397" i="162"/>
  <c r="BC397" i="162"/>
  <c r="AN397" i="162"/>
  <c r="BE397" i="162"/>
  <c r="BF397" i="162"/>
  <c r="AW397" i="162"/>
  <c r="AX397" i="162"/>
  <c r="AY397" i="162"/>
  <c r="AO397" i="162"/>
  <c r="AQ397" i="162"/>
  <c r="AT397" i="162"/>
  <c r="BG368" i="162"/>
  <c r="AF17" i="162" s="1"/>
  <c r="BG367" i="162"/>
  <c r="AF6" i="162"/>
  <c r="BE373" i="162"/>
  <c r="BD373" i="162"/>
  <c r="BC373" i="162"/>
  <c r="BB373" i="162"/>
  <c r="AY373" i="162"/>
  <c r="BF373" i="162"/>
  <c r="BA373" i="162"/>
  <c r="AZ373" i="162"/>
  <c r="AX373" i="162"/>
  <c r="AW373" i="162"/>
  <c r="AS373" i="162"/>
  <c r="AQ373" i="162"/>
  <c r="AP373" i="162"/>
  <c r="AO373" i="162"/>
  <c r="AU373" i="162"/>
  <c r="AV373" i="162"/>
  <c r="AT373" i="162"/>
  <c r="AR373" i="162"/>
  <c r="AN373" i="162"/>
  <c r="BC375" i="162"/>
  <c r="BB375" i="162"/>
  <c r="BA375" i="162"/>
  <c r="AZ375" i="162"/>
  <c r="AW375" i="162"/>
  <c r="BD375" i="162"/>
  <c r="AY375" i="162"/>
  <c r="AT375" i="162"/>
  <c r="AR375" i="162"/>
  <c r="AX375" i="162"/>
  <c r="AU375" i="162"/>
  <c r="AQ375" i="162"/>
  <c r="AV375" i="162"/>
  <c r="AS375" i="162"/>
  <c r="AP375" i="162"/>
  <c r="AO375" i="162"/>
  <c r="BF375" i="162"/>
  <c r="BE375" i="162"/>
  <c r="AN375" i="162"/>
  <c r="AU383" i="162"/>
  <c r="AT383" i="162"/>
  <c r="AS383" i="162"/>
  <c r="AR383" i="162"/>
  <c r="AO383" i="162"/>
  <c r="BC383" i="162"/>
  <c r="BA383" i="162"/>
  <c r="BF383" i="162"/>
  <c r="BE383" i="162"/>
  <c r="BD383" i="162"/>
  <c r="BB383" i="162"/>
  <c r="AZ383" i="162"/>
  <c r="AY383" i="162"/>
  <c r="AP383" i="162"/>
  <c r="AN383" i="162"/>
  <c r="AX383" i="162"/>
  <c r="AW383" i="162"/>
  <c r="AQ383" i="162"/>
  <c r="AV383" i="162"/>
  <c r="AU374" i="162"/>
  <c r="AT374" i="162"/>
  <c r="AS374" i="162"/>
  <c r="AR374" i="162"/>
  <c r="AO374" i="162"/>
  <c r="BF374" i="162"/>
  <c r="BE374" i="162"/>
  <c r="BB374" i="162"/>
  <c r="AZ374" i="162"/>
  <c r="BD374" i="162"/>
  <c r="BC374" i="162"/>
  <c r="BA374" i="162"/>
  <c r="AY374" i="162"/>
  <c r="AX374" i="162"/>
  <c r="AW374" i="162"/>
  <c r="AV374" i="162"/>
  <c r="AQ374" i="162"/>
  <c r="AP374" i="162"/>
  <c r="AN374" i="162"/>
  <c r="BF369" i="162"/>
  <c r="BE369" i="162"/>
  <c r="BD369" i="162"/>
  <c r="AP369" i="162"/>
  <c r="AT385" i="162"/>
  <c r="AS385" i="162"/>
  <c r="AR385" i="162"/>
  <c r="AQ385" i="162"/>
  <c r="AN385" i="162"/>
  <c r="BC385" i="162"/>
  <c r="BB385" i="162"/>
  <c r="AV385" i="162"/>
  <c r="AP385" i="162"/>
  <c r="BA385" i="162"/>
  <c r="AW385" i="162"/>
  <c r="AZ385" i="162"/>
  <c r="AX385" i="162"/>
  <c r="AO385" i="162"/>
  <c r="AY385" i="162"/>
  <c r="AU385" i="162"/>
  <c r="BF385" i="162"/>
  <c r="BD385" i="162"/>
  <c r="BE385" i="162"/>
  <c r="AU381" i="162"/>
  <c r="AT381" i="162"/>
  <c r="AS381" i="162"/>
  <c r="AR381" i="162"/>
  <c r="AO381" i="162"/>
  <c r="AW381" i="162"/>
  <c r="AV381" i="162"/>
  <c r="AQ381" i="162"/>
  <c r="AP381" i="162"/>
  <c r="AN381" i="162"/>
  <c r="AX381" i="162"/>
  <c r="BF381" i="162"/>
  <c r="AY381" i="162"/>
  <c r="BE381" i="162"/>
  <c r="BB381" i="162"/>
  <c r="BD381" i="162"/>
  <c r="BC381" i="162"/>
  <c r="BA381" i="162"/>
  <c r="AZ381" i="162"/>
  <c r="BF380" i="162"/>
  <c r="BE380" i="162"/>
  <c r="BD380" i="162"/>
  <c r="BC380" i="162"/>
  <c r="AZ380" i="162"/>
  <c r="AX380" i="162"/>
  <c r="AW380" i="162"/>
  <c r="AR380" i="162"/>
  <c r="AV380" i="162"/>
  <c r="AP380" i="162"/>
  <c r="AN380" i="162"/>
  <c r="AU380" i="162"/>
  <c r="AQ380" i="162"/>
  <c r="AO380" i="162"/>
  <c r="AT380" i="162"/>
  <c r="AS380" i="162"/>
  <c r="BA380" i="162"/>
  <c r="AY380" i="162"/>
  <c r="BB380" i="162"/>
  <c r="AU372" i="162"/>
  <c r="AT372" i="162"/>
  <c r="AS372" i="162"/>
  <c r="AR372" i="162"/>
  <c r="AO372" i="162"/>
  <c r="AQ372" i="162"/>
  <c r="AP372" i="162"/>
  <c r="AN372" i="162"/>
  <c r="BF372" i="162"/>
  <c r="BD372" i="162"/>
  <c r="BC372" i="162"/>
  <c r="AY372" i="162"/>
  <c r="BB372" i="162"/>
  <c r="AW372" i="162"/>
  <c r="BA372" i="162"/>
  <c r="AZ372" i="162"/>
  <c r="AX372" i="162"/>
  <c r="AV372" i="162"/>
  <c r="BE372" i="162"/>
  <c r="AQ376" i="162"/>
  <c r="AP376" i="162"/>
  <c r="AO376" i="162"/>
  <c r="AN376" i="162"/>
  <c r="BE376" i="162"/>
  <c r="AW376" i="162"/>
  <c r="AV376" i="162"/>
  <c r="AU376" i="162"/>
  <c r="AT376" i="162"/>
  <c r="AR376" i="162"/>
  <c r="AS376" i="162"/>
  <c r="BF376" i="162"/>
  <c r="BA376" i="162"/>
  <c r="AZ376" i="162"/>
  <c r="AX376" i="162"/>
  <c r="AY376" i="162"/>
  <c r="BD376" i="162"/>
  <c r="BC376" i="162"/>
  <c r="BB376" i="162"/>
  <c r="BC386" i="162"/>
  <c r="BB386" i="162"/>
  <c r="BA386" i="162"/>
  <c r="AZ386" i="162"/>
  <c r="AW386" i="162"/>
  <c r="AV386" i="162"/>
  <c r="AX386" i="162"/>
  <c r="AU386" i="162"/>
  <c r="AQ386" i="162"/>
  <c r="AP386" i="162"/>
  <c r="AT386" i="162"/>
  <c r="AO386" i="162"/>
  <c r="AN386" i="162"/>
  <c r="AS386" i="162"/>
  <c r="AR386" i="162"/>
  <c r="BF386" i="162"/>
  <c r="BD386" i="162"/>
  <c r="BE386" i="162"/>
  <c r="AY386" i="162"/>
  <c r="BE371" i="162"/>
  <c r="BD371" i="162"/>
  <c r="BC371" i="162"/>
  <c r="BB371" i="162"/>
  <c r="AY371" i="162"/>
  <c r="AU371" i="162"/>
  <c r="AT371" i="162"/>
  <c r="AS371" i="162"/>
  <c r="AP371" i="162"/>
  <c r="AR371" i="162"/>
  <c r="AQ371" i="162"/>
  <c r="AO371" i="162"/>
  <c r="AN371" i="162"/>
  <c r="AV371" i="162"/>
  <c r="BF371" i="162"/>
  <c r="BA371" i="162"/>
  <c r="AZ371" i="162"/>
  <c r="AX371" i="162"/>
  <c r="AW371" i="162"/>
  <c r="AV370" i="162"/>
  <c r="AU370" i="162"/>
  <c r="AT370" i="162"/>
  <c r="AS370" i="162"/>
  <c r="AP370" i="162"/>
  <c r="BD370" i="162"/>
  <c r="BC370" i="162"/>
  <c r="AZ370" i="162"/>
  <c r="BB370" i="162"/>
  <c r="AX370" i="162"/>
  <c r="BA370" i="162"/>
  <c r="AQ370" i="162"/>
  <c r="AY370" i="162"/>
  <c r="AW370" i="162"/>
  <c r="AR370" i="162"/>
  <c r="BF370" i="162"/>
  <c r="BE370" i="162"/>
  <c r="AO370" i="162"/>
  <c r="AN370" i="162"/>
  <c r="BF378" i="162"/>
  <c r="BE378" i="162"/>
  <c r="BD378" i="162"/>
  <c r="BA378" i="162"/>
  <c r="AZ378" i="162"/>
  <c r="AY378" i="162"/>
  <c r="AX378" i="162"/>
  <c r="BC378" i="162"/>
  <c r="AW378" i="162"/>
  <c r="BB378" i="162"/>
  <c r="AV378" i="162"/>
  <c r="AU378" i="162"/>
  <c r="AT378" i="162"/>
  <c r="AN378" i="162"/>
  <c r="AS378" i="162"/>
  <c r="AR378" i="162"/>
  <c r="AQ378" i="162"/>
  <c r="AP378" i="162"/>
  <c r="AO378" i="162"/>
  <c r="AW379" i="162"/>
  <c r="AV379" i="162"/>
  <c r="AU379" i="162"/>
  <c r="AT379" i="162"/>
  <c r="AQ379" i="162"/>
  <c r="BE379" i="162"/>
  <c r="BD379" i="162"/>
  <c r="AR379" i="162"/>
  <c r="BC379" i="162"/>
  <c r="BB379" i="162"/>
  <c r="AZ379" i="162"/>
  <c r="AY379" i="162"/>
  <c r="BA379" i="162"/>
  <c r="AX379" i="162"/>
  <c r="AP379" i="162"/>
  <c r="AS379" i="162"/>
  <c r="BF379" i="162"/>
  <c r="AO379" i="162"/>
  <c r="AN379" i="162"/>
  <c r="BE384" i="162"/>
  <c r="BD384" i="162"/>
  <c r="BC384" i="162"/>
  <c r="BB384" i="162"/>
  <c r="AY384" i="162"/>
  <c r="AX384" i="162"/>
  <c r="BF384" i="162"/>
  <c r="AW384" i="162"/>
  <c r="BA384" i="162"/>
  <c r="AV384" i="162"/>
  <c r="AU384" i="162"/>
  <c r="AT384" i="162"/>
  <c r="AZ384" i="162"/>
  <c r="AS384" i="162"/>
  <c r="AR384" i="162"/>
  <c r="AN384" i="162"/>
  <c r="AQ384" i="162"/>
  <c r="AP384" i="162"/>
  <c r="AO384" i="162"/>
  <c r="AY377" i="162"/>
  <c r="AX377" i="162"/>
  <c r="AW377" i="162"/>
  <c r="AV377" i="162"/>
  <c r="AS377" i="162"/>
  <c r="AN377" i="162"/>
  <c r="BD377" i="162"/>
  <c r="BE377" i="162"/>
  <c r="BC377" i="162"/>
  <c r="BF377" i="162"/>
  <c r="AQ377" i="162"/>
  <c r="BB377" i="162"/>
  <c r="AP377" i="162"/>
  <c r="AO377" i="162"/>
  <c r="BA377" i="162"/>
  <c r="AZ377" i="162"/>
  <c r="AU377" i="162"/>
  <c r="AT377" i="162"/>
  <c r="AR377" i="162"/>
  <c r="AR387" i="162"/>
  <c r="BF387" i="162"/>
  <c r="BE387" i="162"/>
  <c r="AW387" i="162"/>
  <c r="AV387" i="162"/>
  <c r="AU387" i="162"/>
  <c r="AT387" i="162"/>
  <c r="AS387" i="162"/>
  <c r="BD387" i="162"/>
  <c r="BA387" i="162"/>
  <c r="AY387" i="162"/>
  <c r="AX387" i="162"/>
  <c r="BC387" i="162"/>
  <c r="BB387" i="162"/>
  <c r="AZ387" i="162"/>
  <c r="BE382" i="162"/>
  <c r="BD382" i="162"/>
  <c r="BC382" i="162"/>
  <c r="BB382" i="162"/>
  <c r="AY382" i="162"/>
  <c r="AO382" i="162"/>
  <c r="AN382" i="162"/>
  <c r="BF382" i="162"/>
  <c r="BA382" i="162"/>
  <c r="AZ382" i="162"/>
  <c r="AU382" i="162"/>
  <c r="AT382" i="162"/>
  <c r="AS382" i="162"/>
  <c r="AR382" i="162"/>
  <c r="AQ382" i="162"/>
  <c r="AX382" i="162"/>
  <c r="AW382" i="162"/>
  <c r="AV382" i="162"/>
  <c r="AP382" i="162"/>
  <c r="AH119" i="129"/>
  <c r="AH120" i="129"/>
  <c r="AH121" i="129"/>
  <c r="AH122" i="129"/>
  <c r="AH123" i="129"/>
  <c r="AH124" i="129"/>
  <c r="AH125" i="129"/>
  <c r="AH126" i="129"/>
  <c r="AL64" i="158"/>
  <c r="AL119" i="129"/>
  <c r="D47" i="129"/>
  <c r="AN118" i="129"/>
  <c r="J5" i="135"/>
  <c r="AR369" i="162" l="1"/>
  <c r="AS369" i="162"/>
  <c r="AU369" i="162"/>
  <c r="AQ369" i="162"/>
  <c r="AV369" i="162"/>
  <c r="AT369" i="162"/>
  <c r="AO369" i="162"/>
  <c r="AN369" i="162"/>
  <c r="BA369" i="162"/>
  <c r="C44" i="154"/>
  <c r="D44" i="154" s="1"/>
  <c r="BB369" i="162"/>
  <c r="AZ369" i="162"/>
  <c r="BC369" i="162"/>
  <c r="AW369" i="162"/>
  <c r="AX369" i="162"/>
  <c r="AA11" i="162"/>
  <c r="D9" i="164"/>
  <c r="AA192" i="162"/>
  <c r="AA374" i="162" s="1"/>
  <c r="AC13" i="158"/>
  <c r="AC44" i="158"/>
  <c r="AC73" i="158"/>
  <c r="BB118" i="129"/>
  <c r="BC118" i="129"/>
  <c r="BD118" i="129"/>
  <c r="BE118" i="129"/>
  <c r="BG118" i="129"/>
  <c r="AO118" i="129"/>
  <c r="AP118" i="129"/>
  <c r="AQ118" i="129"/>
  <c r="AR118" i="129"/>
  <c r="AS118" i="129"/>
  <c r="AT118" i="129"/>
  <c r="AU118" i="129"/>
  <c r="AV118" i="129"/>
  <c r="AW118" i="129"/>
  <c r="AX118" i="129"/>
  <c r="AY118" i="129"/>
  <c r="AZ118" i="129"/>
  <c r="BA118" i="129"/>
  <c r="BF118" i="129"/>
  <c r="BG474" i="162"/>
  <c r="BG501" i="162"/>
  <c r="BG525" i="162"/>
  <c r="BG443" i="162"/>
  <c r="BG517" i="162"/>
  <c r="BG543" i="162"/>
  <c r="BG425" i="162"/>
  <c r="BG396" i="162"/>
  <c r="BG481" i="162"/>
  <c r="BG490" i="162"/>
  <c r="BG433" i="162"/>
  <c r="BG418" i="162"/>
  <c r="BG520" i="162"/>
  <c r="BG528" i="162"/>
  <c r="BG522" i="162"/>
  <c r="BG408" i="162"/>
  <c r="BG518" i="162"/>
  <c r="BG402" i="162"/>
  <c r="BG509" i="162"/>
  <c r="BG407" i="162"/>
  <c r="BG470" i="162"/>
  <c r="BG497" i="162"/>
  <c r="BG411" i="162"/>
  <c r="BG535" i="162"/>
  <c r="BG442" i="162"/>
  <c r="BG403" i="162"/>
  <c r="AF120" i="162"/>
  <c r="AF125" i="162"/>
  <c r="AF108" i="162"/>
  <c r="AF84" i="162"/>
  <c r="AF146" i="162"/>
  <c r="AF95" i="162"/>
  <c r="AF116" i="162"/>
  <c r="AF75" i="162"/>
  <c r="AF59" i="162"/>
  <c r="AF171" i="162"/>
  <c r="AF81" i="162"/>
  <c r="AF89" i="162"/>
  <c r="AF115" i="162"/>
  <c r="AF96" i="162"/>
  <c r="AF117" i="162"/>
  <c r="AF168" i="162"/>
  <c r="AF77" i="162"/>
  <c r="AF154" i="162"/>
  <c r="AF156" i="162"/>
  <c r="AF162" i="162"/>
  <c r="AF157" i="162"/>
  <c r="AF145" i="162"/>
  <c r="AF126" i="162"/>
  <c r="AF160" i="162"/>
  <c r="AF102" i="162"/>
  <c r="AF79" i="162"/>
  <c r="AF67" i="162"/>
  <c r="AF147" i="162"/>
  <c r="AF93" i="162"/>
  <c r="AF66" i="162"/>
  <c r="AF136" i="162"/>
  <c r="AF169" i="162"/>
  <c r="AF73" i="162"/>
  <c r="AF123" i="162"/>
  <c r="AF111" i="162"/>
  <c r="AF85" i="162"/>
  <c r="AF179" i="162"/>
  <c r="AF106" i="162"/>
  <c r="AF131" i="162"/>
  <c r="AF105" i="162"/>
  <c r="AF137" i="162"/>
  <c r="AF134" i="162"/>
  <c r="AF130" i="162"/>
  <c r="AF94" i="162"/>
  <c r="AF72" i="162"/>
  <c r="AF100" i="162"/>
  <c r="AF166" i="162"/>
  <c r="AF65" i="162"/>
  <c r="AF70" i="162"/>
  <c r="AF118" i="162"/>
  <c r="AF62" i="162"/>
  <c r="AF175" i="162"/>
  <c r="AF64" i="162"/>
  <c r="AF133" i="162"/>
  <c r="AF119" i="162"/>
  <c r="AF163" i="162"/>
  <c r="AF71" i="162"/>
  <c r="AF165" i="162"/>
  <c r="AF155" i="162"/>
  <c r="AF138" i="162"/>
  <c r="AF180" i="162"/>
  <c r="AF150" i="162"/>
  <c r="AF158" i="162"/>
  <c r="AF107" i="162"/>
  <c r="AF164" i="162"/>
  <c r="AF177" i="162"/>
  <c r="AF124" i="162"/>
  <c r="AF103" i="162"/>
  <c r="AF178" i="162"/>
  <c r="AF98" i="162"/>
  <c r="AF141" i="162"/>
  <c r="AF140" i="162"/>
  <c r="AF68" i="162"/>
  <c r="AF143" i="162"/>
  <c r="AF74" i="162"/>
  <c r="AF60" i="162"/>
  <c r="AF152" i="162"/>
  <c r="AF176" i="162"/>
  <c r="AF144" i="162"/>
  <c r="AF112" i="162"/>
  <c r="AF170" i="162"/>
  <c r="AF167" i="162"/>
  <c r="AF110" i="162"/>
  <c r="AF82" i="162"/>
  <c r="AF114" i="162"/>
  <c r="AF86" i="162"/>
  <c r="AF99" i="162"/>
  <c r="AF173" i="162"/>
  <c r="AF104" i="162"/>
  <c r="AF78" i="162"/>
  <c r="AF148" i="162"/>
  <c r="AF129" i="162"/>
  <c r="AF135" i="162"/>
  <c r="AF128" i="162"/>
  <c r="AF90" i="162"/>
  <c r="AF109" i="162"/>
  <c r="AF151" i="162"/>
  <c r="AF58" i="162"/>
  <c r="AF91" i="162"/>
  <c r="AF92" i="162"/>
  <c r="AF88" i="162"/>
  <c r="AF149" i="162"/>
  <c r="AF113" i="162"/>
  <c r="AF122" i="162"/>
  <c r="AF121" i="162"/>
  <c r="AF159" i="162"/>
  <c r="AF161" i="162"/>
  <c r="AF174" i="162"/>
  <c r="AF153" i="162"/>
  <c r="AF83" i="162"/>
  <c r="AF101" i="162"/>
  <c r="AF97" i="162"/>
  <c r="AF142" i="162"/>
  <c r="AF61" i="162"/>
  <c r="AF80" i="162"/>
  <c r="AF127" i="162"/>
  <c r="AF87" i="162"/>
  <c r="AF69" i="162"/>
  <c r="AF63" i="162"/>
  <c r="AF132" i="162"/>
  <c r="AF139" i="162"/>
  <c r="AF76" i="162"/>
  <c r="AF172" i="162"/>
  <c r="BG531" i="162"/>
  <c r="BG419" i="162"/>
  <c r="BG516" i="162"/>
  <c r="BG393" i="162"/>
  <c r="BG410" i="162"/>
  <c r="BG459" i="162"/>
  <c r="BG390" i="162"/>
  <c r="BG401" i="162"/>
  <c r="BG496" i="162"/>
  <c r="BG537" i="162"/>
  <c r="BG389" i="162"/>
  <c r="BG487" i="162"/>
  <c r="BG466" i="162"/>
  <c r="BG512" i="162"/>
  <c r="BG524" i="162"/>
  <c r="BG471" i="162"/>
  <c r="BG429" i="162"/>
  <c r="BG445" i="162"/>
  <c r="BG394" i="162"/>
  <c r="BG416" i="162"/>
  <c r="BG420" i="162"/>
  <c r="BG400" i="162"/>
  <c r="BG507" i="162"/>
  <c r="BG465" i="162"/>
  <c r="BG478" i="162"/>
  <c r="BG540" i="162"/>
  <c r="BG502" i="162"/>
  <c r="BG521" i="162"/>
  <c r="BG413" i="162"/>
  <c r="BG526" i="162"/>
  <c r="BG476" i="162"/>
  <c r="BG495" i="162"/>
  <c r="BG498" i="162"/>
  <c r="BG539" i="162"/>
  <c r="BG436" i="162"/>
  <c r="BG452" i="162"/>
  <c r="BG448" i="162"/>
  <c r="BG414" i="162"/>
  <c r="BG457" i="162"/>
  <c r="BG421" i="162"/>
  <c r="BG423" i="162"/>
  <c r="BG473" i="162"/>
  <c r="BG467" i="162"/>
  <c r="BG431" i="162"/>
  <c r="BG456" i="162"/>
  <c r="BG397" i="162"/>
  <c r="BG511" i="162"/>
  <c r="BG399" i="162"/>
  <c r="BG424" i="162"/>
  <c r="BG491" i="162"/>
  <c r="BG458" i="162"/>
  <c r="BG460" i="162"/>
  <c r="BG493" i="162"/>
  <c r="BG533" i="162"/>
  <c r="BG451" i="162"/>
  <c r="BG453" i="162"/>
  <c r="BG506" i="162"/>
  <c r="BG469" i="162"/>
  <c r="BG480" i="162"/>
  <c r="BG527" i="162"/>
  <c r="BG417" i="162"/>
  <c r="BG504" i="162"/>
  <c r="BG505" i="162"/>
  <c r="BG519" i="162"/>
  <c r="BG430" i="162"/>
  <c r="BG461" i="162"/>
  <c r="BG449" i="162"/>
  <c r="BG438" i="162"/>
  <c r="BG485" i="162"/>
  <c r="BG532" i="162"/>
  <c r="BG477" i="162"/>
  <c r="BG492" i="162"/>
  <c r="BG483" i="162"/>
  <c r="BG427" i="162"/>
  <c r="BG409" i="162"/>
  <c r="BG446" i="162"/>
  <c r="BG479" i="162"/>
  <c r="BG444" i="162"/>
  <c r="BG500" i="162"/>
  <c r="BG508" i="162"/>
  <c r="BG455" i="162"/>
  <c r="BG499" i="162"/>
  <c r="BG404" i="162"/>
  <c r="BG435" i="162"/>
  <c r="BG503" i="162"/>
  <c r="BG434" i="162"/>
  <c r="BG464" i="162"/>
  <c r="BG475" i="162"/>
  <c r="BG462" i="162"/>
  <c r="BG463" i="162"/>
  <c r="BG391" i="162"/>
  <c r="BG536" i="162"/>
  <c r="BG398" i="162"/>
  <c r="BG488" i="162"/>
  <c r="BG440" i="162"/>
  <c r="BG513" i="162"/>
  <c r="BG468" i="162"/>
  <c r="BG405" i="162"/>
  <c r="BG432" i="162"/>
  <c r="BG529" i="162"/>
  <c r="BG426" i="162"/>
  <c r="BG395" i="162"/>
  <c r="BG489" i="162"/>
  <c r="BG437" i="162"/>
  <c r="BG412" i="162"/>
  <c r="BG454" i="162"/>
  <c r="BG542" i="162"/>
  <c r="BG544" i="162"/>
  <c r="BG486" i="162"/>
  <c r="BG450" i="162"/>
  <c r="BG515" i="162"/>
  <c r="BG538" i="162"/>
  <c r="BG406" i="162"/>
  <c r="BG472" i="162"/>
  <c r="BG447" i="162"/>
  <c r="BG541" i="162"/>
  <c r="BG494" i="162"/>
  <c r="BG422" i="162"/>
  <c r="BG514" i="162"/>
  <c r="BG530" i="162"/>
  <c r="BG482" i="162"/>
  <c r="BG388" i="162"/>
  <c r="BG510" i="162"/>
  <c r="BG439" i="162"/>
  <c r="BG484" i="162"/>
  <c r="BG523" i="162"/>
  <c r="BG441" i="162"/>
  <c r="BG415" i="162"/>
  <c r="BG392" i="162"/>
  <c r="BG534" i="162"/>
  <c r="BG428" i="162"/>
  <c r="AF18" i="162"/>
  <c r="AF51" i="162"/>
  <c r="AF27" i="162"/>
  <c r="AF57" i="162"/>
  <c r="AF39" i="162"/>
  <c r="AF35" i="162"/>
  <c r="AF34" i="162"/>
  <c r="AF38" i="162"/>
  <c r="AF41" i="162"/>
  <c r="AF37" i="162"/>
  <c r="AF44" i="162"/>
  <c r="AF46" i="162"/>
  <c r="AF45" i="162"/>
  <c r="AF55" i="162"/>
  <c r="AF54" i="162"/>
  <c r="AF24" i="162"/>
  <c r="AF36" i="162"/>
  <c r="AF48" i="162"/>
  <c r="AF32" i="162"/>
  <c r="AF43" i="162"/>
  <c r="AF53" i="162"/>
  <c r="AF56" i="162"/>
  <c r="AF52" i="162"/>
  <c r="AF33" i="162"/>
  <c r="AF42" i="162"/>
  <c r="AF26" i="162"/>
  <c r="AF40" i="162"/>
  <c r="AF50" i="162"/>
  <c r="AF47" i="162"/>
  <c r="AF28" i="162"/>
  <c r="AF25" i="162"/>
  <c r="AF29" i="162"/>
  <c r="AF30" i="162"/>
  <c r="AF31" i="162"/>
  <c r="AF49" i="162"/>
  <c r="AF22" i="162"/>
  <c r="AF10" i="162"/>
  <c r="AI10" i="162" s="1"/>
  <c r="AF11" i="162"/>
  <c r="AI11" i="162" s="1"/>
  <c r="AF19" i="162"/>
  <c r="AF4" i="162"/>
  <c r="AE4" i="162" s="1"/>
  <c r="AK4" i="162" s="1"/>
  <c r="AF21" i="162"/>
  <c r="AF5" i="162"/>
  <c r="AI5" i="162" s="1"/>
  <c r="AJ4" i="162"/>
  <c r="H44" i="154"/>
  <c r="I44" i="154" s="1"/>
  <c r="B105" i="154"/>
  <c r="B82" i="155"/>
  <c r="BG376" i="162"/>
  <c r="BG377" i="162"/>
  <c r="BG375" i="162"/>
  <c r="BG378" i="162"/>
  <c r="BG383" i="162"/>
  <c r="BG382" i="162"/>
  <c r="BG387" i="162"/>
  <c r="AF7" i="162"/>
  <c r="AI7" i="162" s="1"/>
  <c r="BG380" i="162"/>
  <c r="BG371" i="162"/>
  <c r="BG386" i="162"/>
  <c r="AF16" i="162"/>
  <c r="BG384" i="162"/>
  <c r="BG374" i="162"/>
  <c r="AF20" i="162"/>
  <c r="BG370" i="162"/>
  <c r="AF8" i="162"/>
  <c r="AI8" i="162" s="1"/>
  <c r="BG385" i="162"/>
  <c r="AF12" i="162"/>
  <c r="BG379" i="162"/>
  <c r="AF23" i="162"/>
  <c r="AF13" i="162"/>
  <c r="AF14" i="162"/>
  <c r="AF9" i="162"/>
  <c r="AI9" i="162" s="1"/>
  <c r="BG381" i="162"/>
  <c r="AF15" i="162"/>
  <c r="BG372" i="162"/>
  <c r="BG373" i="162"/>
  <c r="AI6" i="162"/>
  <c r="AF119" i="129"/>
  <c r="AD3" i="129"/>
  <c r="AE3" i="129"/>
  <c r="AC3" i="129"/>
  <c r="AB3" i="129"/>
  <c r="AL65" i="158"/>
  <c r="AL66" i="158"/>
  <c r="AL67" i="158"/>
  <c r="AL68" i="158"/>
  <c r="AL69" i="158"/>
  <c r="AL70" i="158"/>
  <c r="AL71" i="158"/>
  <c r="AL72" i="158"/>
  <c r="AI73" i="158"/>
  <c r="AG73" i="158"/>
  <c r="AF73" i="158"/>
  <c r="AE73" i="158"/>
  <c r="AJ72" i="158"/>
  <c r="AI72" i="158"/>
  <c r="AG72" i="158"/>
  <c r="AF72" i="158"/>
  <c r="AE72" i="158"/>
  <c r="AJ71" i="158"/>
  <c r="AI71" i="158"/>
  <c r="AG71" i="158"/>
  <c r="AF71" i="158"/>
  <c r="AE71" i="158"/>
  <c r="AJ70" i="158"/>
  <c r="AI70" i="158"/>
  <c r="AG70" i="158"/>
  <c r="AK70" i="158" s="1"/>
  <c r="AF70" i="158"/>
  <c r="AE70" i="158"/>
  <c r="AJ69" i="158"/>
  <c r="AI69" i="158"/>
  <c r="AG69" i="158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J66" i="158"/>
  <c r="AI66" i="158"/>
  <c r="AG66" i="158"/>
  <c r="AF66" i="158"/>
  <c r="AE66" i="158"/>
  <c r="AJ65" i="158"/>
  <c r="AI65" i="158"/>
  <c r="AG65" i="158"/>
  <c r="AF65" i="158"/>
  <c r="AE65" i="158"/>
  <c r="AI64" i="158"/>
  <c r="AG64" i="158"/>
  <c r="AK64" i="158" s="1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K37" i="158"/>
  <c r="AH67" i="158"/>
  <c r="AK36" i="158"/>
  <c r="AH66" i="158"/>
  <c r="AH35" i="158"/>
  <c r="AH65" i="158" s="1"/>
  <c r="AH64" i="158"/>
  <c r="AJ120" i="129"/>
  <c r="AJ121" i="129"/>
  <c r="AJ122" i="129"/>
  <c r="AJ123" i="129"/>
  <c r="AJ124" i="129"/>
  <c r="AJ125" i="129"/>
  <c r="AJ126" i="129"/>
  <c r="AC118" i="129"/>
  <c r="AF118" i="129"/>
  <c r="AG118" i="129"/>
  <c r="AK63" i="129"/>
  <c r="AI63" i="129"/>
  <c r="AK119" i="129" s="1"/>
  <c r="AK120" i="129"/>
  <c r="AJ63" i="129"/>
  <c r="AJ119" i="129" s="1"/>
  <c r="D48" i="129"/>
  <c r="D51" i="129" s="1"/>
  <c r="D46" i="129"/>
  <c r="D45" i="129"/>
  <c r="D50" i="129" s="1"/>
  <c r="B38" i="129"/>
  <c r="B37" i="129"/>
  <c r="B36" i="129"/>
  <c r="B35" i="129"/>
  <c r="D35" i="129" s="1"/>
  <c r="D28" i="129"/>
  <c r="D31" i="129" s="1"/>
  <c r="D27" i="129"/>
  <c r="D26" i="129"/>
  <c r="D25" i="129"/>
  <c r="BG369" i="162" l="1"/>
  <c r="AG5" i="162" s="1"/>
  <c r="AJ5" i="162" s="1"/>
  <c r="AH5" i="162" s="1"/>
  <c r="AL65" i="129"/>
  <c r="AL64" i="129"/>
  <c r="AK69" i="158"/>
  <c r="AK73" i="158"/>
  <c r="AK71" i="158"/>
  <c r="AN71" i="158" s="1"/>
  <c r="AA12" i="162"/>
  <c r="D10" i="164"/>
  <c r="AA193" i="162"/>
  <c r="AA375" i="162" s="1"/>
  <c r="AK72" i="158"/>
  <c r="AN72" i="158" s="1"/>
  <c r="AK66" i="158"/>
  <c r="AN66" i="158" s="1"/>
  <c r="AK67" i="158"/>
  <c r="AN67" i="158" s="1"/>
  <c r="AK68" i="158"/>
  <c r="AN68" i="158" s="1"/>
  <c r="AN73" i="158"/>
  <c r="BB73" i="158" s="1"/>
  <c r="AK65" i="158"/>
  <c r="AN65" i="158" s="1"/>
  <c r="AC14" i="158"/>
  <c r="AC45" i="158"/>
  <c r="AC74" i="158"/>
  <c r="BG73" i="158"/>
  <c r="AS73" i="158"/>
  <c r="AQ73" i="158"/>
  <c r="AR73" i="158"/>
  <c r="AP73" i="158"/>
  <c r="AL84" i="129"/>
  <c r="AL140" i="129" s="1"/>
  <c r="AN140" i="129" s="1"/>
  <c r="AL104" i="129"/>
  <c r="AL160" i="129" s="1"/>
  <c r="AN160" i="129" s="1"/>
  <c r="AL109" i="129"/>
  <c r="AL165" i="129" s="1"/>
  <c r="AN165" i="129" s="1"/>
  <c r="AL114" i="129"/>
  <c r="AL170" i="129" s="1"/>
  <c r="AN170" i="129" s="1"/>
  <c r="AL85" i="129"/>
  <c r="AL141" i="129" s="1"/>
  <c r="AN141" i="129" s="1"/>
  <c r="AL90" i="129"/>
  <c r="AL146" i="129" s="1"/>
  <c r="AN146" i="129" s="1"/>
  <c r="AL95" i="129"/>
  <c r="AL151" i="129" s="1"/>
  <c r="AN151" i="129" s="1"/>
  <c r="AL100" i="129"/>
  <c r="AL156" i="129" s="1"/>
  <c r="AN156" i="129" s="1"/>
  <c r="AL110" i="129"/>
  <c r="AL166" i="129" s="1"/>
  <c r="AN166" i="129" s="1"/>
  <c r="AL86" i="129"/>
  <c r="AL142" i="129" s="1"/>
  <c r="AN142" i="129" s="1"/>
  <c r="AL91" i="129"/>
  <c r="AL147" i="129" s="1"/>
  <c r="AN147" i="129" s="1"/>
  <c r="AL96" i="129"/>
  <c r="AL152" i="129" s="1"/>
  <c r="AN152" i="129" s="1"/>
  <c r="AL101" i="129"/>
  <c r="AL157" i="129" s="1"/>
  <c r="AN157" i="129" s="1"/>
  <c r="AL106" i="129"/>
  <c r="AL162" i="129" s="1"/>
  <c r="AN162" i="129" s="1"/>
  <c r="AL111" i="129"/>
  <c r="AL167" i="129" s="1"/>
  <c r="AN167" i="129" s="1"/>
  <c r="AL87" i="129"/>
  <c r="AL143" i="129" s="1"/>
  <c r="AN143" i="129" s="1"/>
  <c r="AL97" i="129"/>
  <c r="AL153" i="129" s="1"/>
  <c r="AN153" i="129" s="1"/>
  <c r="AL102" i="129"/>
  <c r="AL158" i="129" s="1"/>
  <c r="AN158" i="129" s="1"/>
  <c r="AL107" i="129"/>
  <c r="AL163" i="129" s="1"/>
  <c r="AN163" i="129" s="1"/>
  <c r="AL112" i="129"/>
  <c r="AL168" i="129" s="1"/>
  <c r="AN168" i="129" s="1"/>
  <c r="AL99" i="129"/>
  <c r="AL155" i="129" s="1"/>
  <c r="AN155" i="129" s="1"/>
  <c r="AL89" i="129"/>
  <c r="AL145" i="129" s="1"/>
  <c r="AN145" i="129" s="1"/>
  <c r="AL105" i="129"/>
  <c r="AL161" i="129" s="1"/>
  <c r="AN161" i="129" s="1"/>
  <c r="AL92" i="129"/>
  <c r="AL148" i="129" s="1"/>
  <c r="AN148" i="129" s="1"/>
  <c r="AL83" i="129"/>
  <c r="AL139" i="129" s="1"/>
  <c r="AN139" i="129" s="1"/>
  <c r="AL88" i="129"/>
  <c r="AL144" i="129" s="1"/>
  <c r="AN144" i="129" s="1"/>
  <c r="AL93" i="129"/>
  <c r="AL149" i="129" s="1"/>
  <c r="AN149" i="129" s="1"/>
  <c r="AL98" i="129"/>
  <c r="AL154" i="129" s="1"/>
  <c r="AN154" i="129" s="1"/>
  <c r="AL103" i="129"/>
  <c r="AL159" i="129" s="1"/>
  <c r="AN159" i="129" s="1"/>
  <c r="AL108" i="129"/>
  <c r="AL164" i="129" s="1"/>
  <c r="AN164" i="129" s="1"/>
  <c r="AL113" i="129"/>
  <c r="AL169" i="129" s="1"/>
  <c r="AN169" i="129" s="1"/>
  <c r="AL94" i="129"/>
  <c r="AL150" i="129" s="1"/>
  <c r="AN150" i="129" s="1"/>
  <c r="BH118" i="129"/>
  <c r="AI4" i="162"/>
  <c r="AN70" i="158"/>
  <c r="AN69" i="158"/>
  <c r="AN64" i="158"/>
  <c r="AE5" i="162"/>
  <c r="AK5" i="162" s="1"/>
  <c r="AL74" i="129"/>
  <c r="AL130" i="129" s="1"/>
  <c r="AN130" i="129" s="1"/>
  <c r="AL79" i="129"/>
  <c r="AL135" i="129" s="1"/>
  <c r="AN135" i="129" s="1"/>
  <c r="AL80" i="129"/>
  <c r="AL136" i="129" s="1"/>
  <c r="AN136" i="129" s="1"/>
  <c r="AL71" i="129"/>
  <c r="AL127" i="129" s="1"/>
  <c r="AN127" i="129" s="1"/>
  <c r="AL81" i="129"/>
  <c r="AL137" i="129" s="1"/>
  <c r="AN137" i="129" s="1"/>
  <c r="AL72" i="129"/>
  <c r="AL128" i="129" s="1"/>
  <c r="AN128" i="129" s="1"/>
  <c r="AL82" i="129"/>
  <c r="AL138" i="129" s="1"/>
  <c r="AN138" i="129" s="1"/>
  <c r="AL73" i="129"/>
  <c r="AL129" i="129" s="1"/>
  <c r="AN129" i="129" s="1"/>
  <c r="AL75" i="129"/>
  <c r="AL131" i="129" s="1"/>
  <c r="AN131" i="129" s="1"/>
  <c r="AL76" i="129"/>
  <c r="AL132" i="129" s="1"/>
  <c r="AN132" i="129" s="1"/>
  <c r="AL77" i="129"/>
  <c r="AL133" i="129" s="1"/>
  <c r="AN133" i="129" s="1"/>
  <c r="AL78" i="129"/>
  <c r="AL134" i="129" s="1"/>
  <c r="AN134" i="129" s="1"/>
  <c r="AL67" i="129"/>
  <c r="AL123" i="129" s="1"/>
  <c r="AL66" i="129"/>
  <c r="AL122" i="129" s="1"/>
  <c r="AL68" i="129"/>
  <c r="AL124" i="129" s="1"/>
  <c r="AL69" i="129"/>
  <c r="AL125" i="129" s="1"/>
  <c r="AL70" i="129"/>
  <c r="AL126" i="129" s="1"/>
  <c r="AL120" i="129"/>
  <c r="AL121" i="129"/>
  <c r="AI120" i="129"/>
  <c r="AG119" i="129"/>
  <c r="AF120" i="129"/>
  <c r="AN119" i="129"/>
  <c r="AI119" i="129"/>
  <c r="D30" i="129"/>
  <c r="AG65" i="129"/>
  <c r="AG121" i="129" s="1"/>
  <c r="AF121" i="129"/>
  <c r="AF122" i="129"/>
  <c r="AG66" i="129"/>
  <c r="AG122" i="129" s="1"/>
  <c r="D37" i="129"/>
  <c r="D38" i="129"/>
  <c r="D41" i="129" s="1"/>
  <c r="D36" i="129"/>
  <c r="D40" i="129" s="1"/>
  <c r="E4" i="164" l="1"/>
  <c r="AG6" i="162"/>
  <c r="AE6" i="162" s="1"/>
  <c r="AH4" i="162"/>
  <c r="AX73" i="158"/>
  <c r="AW73" i="158"/>
  <c r="AY73" i="158"/>
  <c r="AV73" i="158"/>
  <c r="AU73" i="158"/>
  <c r="AT73" i="158"/>
  <c r="AA13" i="162"/>
  <c r="D11" i="164"/>
  <c r="AA194" i="162"/>
  <c r="AA376" i="162" s="1"/>
  <c r="BF73" i="158"/>
  <c r="BE73" i="158"/>
  <c r="AO73" i="158"/>
  <c r="BD73" i="158"/>
  <c r="BA73" i="158"/>
  <c r="BC73" i="158"/>
  <c r="AZ73" i="158"/>
  <c r="AC46" i="158"/>
  <c r="AC15" i="158"/>
  <c r="AC75" i="158"/>
  <c r="AS66" i="158"/>
  <c r="AT66" i="158"/>
  <c r="AZ66" i="158"/>
  <c r="AU66" i="158"/>
  <c r="AV66" i="158"/>
  <c r="AW66" i="158"/>
  <c r="AX66" i="158"/>
  <c r="AY66" i="158"/>
  <c r="AP66" i="158"/>
  <c r="AR66" i="158"/>
  <c r="AQ66" i="158"/>
  <c r="BA66" i="158"/>
  <c r="BB66" i="158"/>
  <c r="BD66" i="158"/>
  <c r="BE66" i="158"/>
  <c r="BG66" i="158"/>
  <c r="BC66" i="158"/>
  <c r="BF66" i="158"/>
  <c r="BC71" i="158"/>
  <c r="BD71" i="158"/>
  <c r="BG71" i="158"/>
  <c r="AP71" i="158"/>
  <c r="BE71" i="158"/>
  <c r="BF71" i="158"/>
  <c r="AQ71" i="158"/>
  <c r="AW71" i="158"/>
  <c r="AR71" i="158"/>
  <c r="AT71" i="158"/>
  <c r="AY71" i="158"/>
  <c r="AZ71" i="158"/>
  <c r="AS71" i="158"/>
  <c r="AU71" i="158"/>
  <c r="AV71" i="158"/>
  <c r="AX71" i="158"/>
  <c r="BA71" i="158"/>
  <c r="BB71" i="158"/>
  <c r="AU67" i="158"/>
  <c r="BB67" i="158"/>
  <c r="AV67" i="158"/>
  <c r="AY67" i="158"/>
  <c r="AZ67" i="158"/>
  <c r="BA67" i="158"/>
  <c r="AW67" i="158"/>
  <c r="AX67" i="158"/>
  <c r="AQ67" i="158"/>
  <c r="BD67" i="158"/>
  <c r="AR67" i="158"/>
  <c r="AT67" i="158"/>
  <c r="BC67" i="158"/>
  <c r="AS67" i="158"/>
  <c r="BE67" i="158"/>
  <c r="BF67" i="158"/>
  <c r="BG67" i="158"/>
  <c r="AP67" i="158"/>
  <c r="BA70" i="158"/>
  <c r="BB70" i="158"/>
  <c r="BC70" i="158"/>
  <c r="BD70" i="158"/>
  <c r="BE70" i="158"/>
  <c r="BF70" i="158"/>
  <c r="BG70" i="158"/>
  <c r="AQ70" i="158"/>
  <c r="AR70" i="158"/>
  <c r="AP70" i="158"/>
  <c r="AW70" i="158"/>
  <c r="AU70" i="158"/>
  <c r="AX70" i="158"/>
  <c r="AZ70" i="158"/>
  <c r="AS70" i="158"/>
  <c r="AV70" i="158"/>
  <c r="AY70" i="158"/>
  <c r="AT70" i="158"/>
  <c r="BE72" i="158"/>
  <c r="AR72" i="158"/>
  <c r="BF72" i="158"/>
  <c r="AP72" i="158"/>
  <c r="AQ72" i="158"/>
  <c r="BG72" i="158"/>
  <c r="BA72" i="158"/>
  <c r="BB72" i="158"/>
  <c r="BC72" i="158"/>
  <c r="BD72" i="158"/>
  <c r="AT72" i="158"/>
  <c r="AW72" i="158"/>
  <c r="AS72" i="158"/>
  <c r="AU72" i="158"/>
  <c r="AX72" i="158"/>
  <c r="AY72" i="158"/>
  <c r="AV72" i="158"/>
  <c r="AZ72" i="158"/>
  <c r="AP64" i="158"/>
  <c r="AT64" i="158"/>
  <c r="AU64" i="158"/>
  <c r="AQ64" i="158"/>
  <c r="AR64" i="158"/>
  <c r="AS64" i="158"/>
  <c r="AV64" i="158"/>
  <c r="AW64" i="158"/>
  <c r="AY64" i="158"/>
  <c r="AZ64" i="158"/>
  <c r="AX64" i="158"/>
  <c r="BA64" i="158"/>
  <c r="BC64" i="158"/>
  <c r="BD64" i="158"/>
  <c r="BE64" i="158"/>
  <c r="BF64" i="158"/>
  <c r="BG64" i="158"/>
  <c r="BB64" i="158"/>
  <c r="AY69" i="158"/>
  <c r="BD69" i="158"/>
  <c r="BF69" i="158"/>
  <c r="AZ69" i="158"/>
  <c r="BE69" i="158"/>
  <c r="BA69" i="158"/>
  <c r="BB69" i="158"/>
  <c r="BC69" i="158"/>
  <c r="AQ69" i="158"/>
  <c r="AU69" i="158"/>
  <c r="AV69" i="158"/>
  <c r="AR69" i="158"/>
  <c r="AT69" i="158"/>
  <c r="AW69" i="158"/>
  <c r="AX69" i="158"/>
  <c r="BG69" i="158"/>
  <c r="AS69" i="158"/>
  <c r="AP69" i="158"/>
  <c r="AQ65" i="158"/>
  <c r="AU65" i="158"/>
  <c r="AV65" i="158"/>
  <c r="AW65" i="158"/>
  <c r="AX65" i="158"/>
  <c r="AR65" i="158"/>
  <c r="AT65" i="158"/>
  <c r="AS65" i="158"/>
  <c r="AY65" i="158"/>
  <c r="BE65" i="158"/>
  <c r="AZ65" i="158"/>
  <c r="BB65" i="158"/>
  <c r="BD65" i="158"/>
  <c r="BF65" i="158"/>
  <c r="BA65" i="158"/>
  <c r="BC65" i="158"/>
  <c r="BG65" i="158"/>
  <c r="AP65" i="158"/>
  <c r="AW68" i="158"/>
  <c r="BC68" i="158"/>
  <c r="AX68" i="158"/>
  <c r="BB68" i="158"/>
  <c r="AY68" i="158"/>
  <c r="AZ68" i="158"/>
  <c r="BA68" i="158"/>
  <c r="BD68" i="158"/>
  <c r="AQ68" i="158"/>
  <c r="AR68" i="158"/>
  <c r="AP68" i="158"/>
  <c r="AS68" i="158"/>
  <c r="AT68" i="158"/>
  <c r="BE68" i="158"/>
  <c r="BF68" i="158"/>
  <c r="AU68" i="158"/>
  <c r="AV68" i="158"/>
  <c r="BG68" i="158"/>
  <c r="AQ143" i="129"/>
  <c r="AV143" i="129"/>
  <c r="AR143" i="129"/>
  <c r="AS143" i="129"/>
  <c r="AT143" i="129"/>
  <c r="AU143" i="129"/>
  <c r="AW143" i="129"/>
  <c r="AX143" i="129"/>
  <c r="AY143" i="129"/>
  <c r="AP143" i="129"/>
  <c r="AO143" i="129"/>
  <c r="BA143" i="129"/>
  <c r="BB143" i="129"/>
  <c r="BC143" i="129"/>
  <c r="BD143" i="129"/>
  <c r="BE143" i="129"/>
  <c r="BF143" i="129"/>
  <c r="BG143" i="129"/>
  <c r="AZ143" i="129"/>
  <c r="AY167" i="129"/>
  <c r="BD167" i="129"/>
  <c r="AO167" i="129"/>
  <c r="AZ167" i="129"/>
  <c r="BA167" i="129"/>
  <c r="BB167" i="129"/>
  <c r="BC167" i="129"/>
  <c r="BE167" i="129"/>
  <c r="BF167" i="129"/>
  <c r="AP167" i="129"/>
  <c r="AU167" i="129"/>
  <c r="AQ167" i="129"/>
  <c r="AR167" i="129"/>
  <c r="AS167" i="129"/>
  <c r="AT167" i="129"/>
  <c r="AV167" i="129"/>
  <c r="AW167" i="129"/>
  <c r="AX167" i="129"/>
  <c r="BG167" i="129"/>
  <c r="AO162" i="129"/>
  <c r="AT162" i="129"/>
  <c r="AP162" i="129"/>
  <c r="AQ162" i="129"/>
  <c r="AR162" i="129"/>
  <c r="AS162" i="129"/>
  <c r="AU162" i="129"/>
  <c r="AV162" i="129"/>
  <c r="BC162" i="129"/>
  <c r="BD162" i="129"/>
  <c r="BE162" i="129"/>
  <c r="BF162" i="129"/>
  <c r="BG162" i="129"/>
  <c r="BA162" i="129"/>
  <c r="BB162" i="129"/>
  <c r="AW162" i="129"/>
  <c r="AX162" i="129"/>
  <c r="AY162" i="129"/>
  <c r="AZ162" i="129"/>
  <c r="AQ163" i="129"/>
  <c r="AV163" i="129"/>
  <c r="AR163" i="129"/>
  <c r="AO163" i="129"/>
  <c r="AS163" i="129"/>
  <c r="AT163" i="129"/>
  <c r="AU163" i="129"/>
  <c r="AW163" i="129"/>
  <c r="AX163" i="129"/>
  <c r="AP163" i="129"/>
  <c r="AY163" i="129"/>
  <c r="AZ163" i="129"/>
  <c r="BA163" i="129"/>
  <c r="BB163" i="129"/>
  <c r="BC163" i="129"/>
  <c r="BG163" i="129"/>
  <c r="BD163" i="129"/>
  <c r="BE163" i="129"/>
  <c r="BF163" i="129"/>
  <c r="AY147" i="129"/>
  <c r="BD147" i="129"/>
  <c r="AO147" i="129"/>
  <c r="AZ147" i="129"/>
  <c r="BA147" i="129"/>
  <c r="BB147" i="129"/>
  <c r="BC147" i="129"/>
  <c r="BE147" i="129"/>
  <c r="BF147" i="129"/>
  <c r="AQ147" i="129"/>
  <c r="AR147" i="129"/>
  <c r="AP147" i="129"/>
  <c r="AT147" i="129"/>
  <c r="AU147" i="129"/>
  <c r="AX147" i="129"/>
  <c r="AS147" i="129"/>
  <c r="AV147" i="129"/>
  <c r="BG147" i="129"/>
  <c r="AW147" i="129"/>
  <c r="BC159" i="129"/>
  <c r="BD159" i="129"/>
  <c r="BE159" i="129"/>
  <c r="BF159" i="129"/>
  <c r="BG159" i="129"/>
  <c r="AP159" i="129"/>
  <c r="AS159" i="129"/>
  <c r="AX159" i="129"/>
  <c r="AT159" i="129"/>
  <c r="AU159" i="129"/>
  <c r="AV159" i="129"/>
  <c r="AW159" i="129"/>
  <c r="AY159" i="129"/>
  <c r="AZ159" i="129"/>
  <c r="BA159" i="129"/>
  <c r="BB159" i="129"/>
  <c r="AO159" i="129"/>
  <c r="AQ159" i="129"/>
  <c r="AR159" i="129"/>
  <c r="BC149" i="129"/>
  <c r="BD149" i="129"/>
  <c r="BE149" i="129"/>
  <c r="BF149" i="129"/>
  <c r="BG149" i="129"/>
  <c r="AP149" i="129"/>
  <c r="AO149" i="129"/>
  <c r="BA149" i="129"/>
  <c r="AR149" i="129"/>
  <c r="BB149" i="129"/>
  <c r="AQ149" i="129"/>
  <c r="AW149" i="129"/>
  <c r="AX149" i="129"/>
  <c r="AY149" i="129"/>
  <c r="AZ149" i="129"/>
  <c r="AS149" i="129"/>
  <c r="AT149" i="129"/>
  <c r="AU149" i="129"/>
  <c r="AV149" i="129"/>
  <c r="BA148" i="129"/>
  <c r="BF148" i="129"/>
  <c r="BB148" i="129"/>
  <c r="BC148" i="129"/>
  <c r="BD148" i="129"/>
  <c r="BE148" i="129"/>
  <c r="BG148" i="129"/>
  <c r="AO148" i="129"/>
  <c r="AQ148" i="129"/>
  <c r="AV148" i="129"/>
  <c r="AZ148" i="129"/>
  <c r="AR148" i="129"/>
  <c r="AS148" i="129"/>
  <c r="AT148" i="129"/>
  <c r="AU148" i="129"/>
  <c r="AW148" i="129"/>
  <c r="AX148" i="129"/>
  <c r="AY148" i="129"/>
  <c r="AP148" i="129"/>
  <c r="BE170" i="129"/>
  <c r="AP170" i="129"/>
  <c r="BF170" i="129"/>
  <c r="BG170" i="129"/>
  <c r="AQ170" i="129"/>
  <c r="AR170" i="129"/>
  <c r="AU170" i="129"/>
  <c r="AZ170" i="129"/>
  <c r="AV170" i="129"/>
  <c r="AW170" i="129"/>
  <c r="AO170" i="129"/>
  <c r="AX170" i="129"/>
  <c r="AY170" i="129"/>
  <c r="BA170" i="129"/>
  <c r="BB170" i="129"/>
  <c r="BC170" i="129"/>
  <c r="BD170" i="129"/>
  <c r="AS170" i="129"/>
  <c r="AT170" i="129"/>
  <c r="BA158" i="129"/>
  <c r="BF158" i="129"/>
  <c r="BB158" i="129"/>
  <c r="BC158" i="129"/>
  <c r="BD158" i="129"/>
  <c r="BE158" i="129"/>
  <c r="BG158" i="129"/>
  <c r="AS158" i="129"/>
  <c r="AP158" i="129"/>
  <c r="AQ158" i="129"/>
  <c r="AR158" i="129"/>
  <c r="AX158" i="129"/>
  <c r="AO158" i="129"/>
  <c r="AY158" i="129"/>
  <c r="AZ158" i="129"/>
  <c r="AT158" i="129"/>
  <c r="AU158" i="129"/>
  <c r="AV158" i="129"/>
  <c r="AW158" i="129"/>
  <c r="AY157" i="129"/>
  <c r="BD157" i="129"/>
  <c r="AZ157" i="129"/>
  <c r="BA157" i="129"/>
  <c r="BB157" i="129"/>
  <c r="BC157" i="129"/>
  <c r="BE157" i="129"/>
  <c r="BF157" i="129"/>
  <c r="AS157" i="129"/>
  <c r="AX157" i="129"/>
  <c r="AT157" i="129"/>
  <c r="AU157" i="129"/>
  <c r="AV157" i="129"/>
  <c r="AW157" i="129"/>
  <c r="BG157" i="129"/>
  <c r="AO157" i="129"/>
  <c r="AQ157" i="129"/>
  <c r="AR157" i="129"/>
  <c r="AP157" i="129"/>
  <c r="AS164" i="129"/>
  <c r="AX164" i="129"/>
  <c r="AT164" i="129"/>
  <c r="AU164" i="129"/>
  <c r="AO164" i="129"/>
  <c r="AV164" i="129"/>
  <c r="AW164" i="129"/>
  <c r="AY164" i="129"/>
  <c r="AZ164" i="129"/>
  <c r="BC164" i="129"/>
  <c r="BD164" i="129"/>
  <c r="BE164" i="129"/>
  <c r="BF164" i="129"/>
  <c r="BG164" i="129"/>
  <c r="AP164" i="129"/>
  <c r="AQ164" i="129"/>
  <c r="AR164" i="129"/>
  <c r="BA164" i="129"/>
  <c r="BB164" i="129"/>
  <c r="AS154" i="129"/>
  <c r="AX154" i="129"/>
  <c r="AT154" i="129"/>
  <c r="AU154" i="129"/>
  <c r="AV154" i="129"/>
  <c r="AW154" i="129"/>
  <c r="AY154" i="129"/>
  <c r="AZ154" i="129"/>
  <c r="BB154" i="129"/>
  <c r="BA154" i="129"/>
  <c r="AP154" i="129"/>
  <c r="AQ154" i="129"/>
  <c r="AR154" i="129"/>
  <c r="BC154" i="129"/>
  <c r="BD154" i="129"/>
  <c r="AO154" i="129"/>
  <c r="BE154" i="129"/>
  <c r="BF154" i="129"/>
  <c r="BG154" i="129"/>
  <c r="AS144" i="129"/>
  <c r="AX144" i="129"/>
  <c r="AT144" i="129"/>
  <c r="AU144" i="129"/>
  <c r="AV144" i="129"/>
  <c r="AW144" i="129"/>
  <c r="AY144" i="129"/>
  <c r="AZ144" i="129"/>
  <c r="BA144" i="129"/>
  <c r="AP144" i="129"/>
  <c r="BD144" i="129"/>
  <c r="AQ144" i="129"/>
  <c r="AR144" i="129"/>
  <c r="BG144" i="129"/>
  <c r="BB144" i="129"/>
  <c r="BC144" i="129"/>
  <c r="BE144" i="129"/>
  <c r="BF144" i="129"/>
  <c r="AO144" i="129"/>
  <c r="BG161" i="129"/>
  <c r="AR161" i="129"/>
  <c r="AP161" i="129"/>
  <c r="AQ161" i="129"/>
  <c r="AS161" i="129"/>
  <c r="AT161" i="129"/>
  <c r="AX161" i="129"/>
  <c r="BB161" i="129"/>
  <c r="BC161" i="129"/>
  <c r="AO161" i="129"/>
  <c r="AU161" i="129"/>
  <c r="AV161" i="129"/>
  <c r="AW161" i="129"/>
  <c r="AY161" i="129"/>
  <c r="AZ161" i="129"/>
  <c r="BA161" i="129"/>
  <c r="BE161" i="129"/>
  <c r="BF161" i="129"/>
  <c r="BD161" i="129"/>
  <c r="AU165" i="129"/>
  <c r="AZ165" i="129"/>
  <c r="AV165" i="129"/>
  <c r="AW165" i="129"/>
  <c r="AX165" i="129"/>
  <c r="AO165" i="129"/>
  <c r="AY165" i="129"/>
  <c r="BA165" i="129"/>
  <c r="BB165" i="129"/>
  <c r="AP165" i="129"/>
  <c r="BC165" i="129"/>
  <c r="AQ165" i="129"/>
  <c r="AR165" i="129"/>
  <c r="AS165" i="129"/>
  <c r="AT165" i="129"/>
  <c r="BD165" i="129"/>
  <c r="BE165" i="129"/>
  <c r="BF165" i="129"/>
  <c r="BG165" i="129"/>
  <c r="BC169" i="129"/>
  <c r="BD169" i="129"/>
  <c r="BE169" i="129"/>
  <c r="BF169" i="129"/>
  <c r="BG169" i="129"/>
  <c r="AP169" i="129"/>
  <c r="AO169" i="129"/>
  <c r="AT169" i="129"/>
  <c r="AU169" i="129"/>
  <c r="AQ169" i="129"/>
  <c r="AR169" i="129"/>
  <c r="AS169" i="129"/>
  <c r="AV169" i="129"/>
  <c r="AW169" i="129"/>
  <c r="AX169" i="129"/>
  <c r="BA169" i="129"/>
  <c r="BB169" i="129"/>
  <c r="AY169" i="129"/>
  <c r="AZ169" i="129"/>
  <c r="AW166" i="129"/>
  <c r="BB166" i="129"/>
  <c r="AX166" i="129"/>
  <c r="AY166" i="129"/>
  <c r="AZ166" i="129"/>
  <c r="BA166" i="129"/>
  <c r="AO166" i="129"/>
  <c r="BC166" i="129"/>
  <c r="BD166" i="129"/>
  <c r="AU166" i="129"/>
  <c r="AV166" i="129"/>
  <c r="BE166" i="129"/>
  <c r="BF166" i="129"/>
  <c r="BG166" i="129"/>
  <c r="AP166" i="129"/>
  <c r="AQ166" i="129"/>
  <c r="AR166" i="129"/>
  <c r="AS166" i="129"/>
  <c r="AT166" i="129"/>
  <c r="BG151" i="129"/>
  <c r="AR151" i="129"/>
  <c r="AP151" i="129"/>
  <c r="AQ151" i="129"/>
  <c r="AS151" i="129"/>
  <c r="AT151" i="129"/>
  <c r="BA151" i="129"/>
  <c r="BF151" i="129"/>
  <c r="BB151" i="129"/>
  <c r="BC151" i="129"/>
  <c r="BD151" i="129"/>
  <c r="BE151" i="129"/>
  <c r="AV151" i="129"/>
  <c r="AY151" i="129"/>
  <c r="AU151" i="129"/>
  <c r="AX151" i="129"/>
  <c r="AW151" i="129"/>
  <c r="AO151" i="129"/>
  <c r="AZ151" i="129"/>
  <c r="BG141" i="129"/>
  <c r="AR141" i="129"/>
  <c r="AP141" i="129"/>
  <c r="AQ141" i="129"/>
  <c r="AS141" i="129"/>
  <c r="AT141" i="129"/>
  <c r="AU141" i="129"/>
  <c r="BF141" i="129"/>
  <c r="AO141" i="129"/>
  <c r="AW141" i="129"/>
  <c r="AV141" i="129"/>
  <c r="AY141" i="129"/>
  <c r="BA141" i="129"/>
  <c r="BC141" i="129"/>
  <c r="BE141" i="129"/>
  <c r="AZ141" i="129"/>
  <c r="BB141" i="129"/>
  <c r="AX141" i="129"/>
  <c r="BD141" i="129"/>
  <c r="AU145" i="129"/>
  <c r="AZ145" i="129"/>
  <c r="AV145" i="129"/>
  <c r="AW145" i="129"/>
  <c r="AX145" i="129"/>
  <c r="AO145" i="129"/>
  <c r="AY145" i="129"/>
  <c r="BA145" i="129"/>
  <c r="BB145" i="129"/>
  <c r="AP145" i="129"/>
  <c r="AQ145" i="129"/>
  <c r="AR145" i="129"/>
  <c r="AS145" i="129"/>
  <c r="AT145" i="129"/>
  <c r="BF145" i="129"/>
  <c r="BC145" i="129"/>
  <c r="BD145" i="129"/>
  <c r="BG145" i="129"/>
  <c r="BE145" i="129"/>
  <c r="BE160" i="129"/>
  <c r="AP160" i="129"/>
  <c r="BF160" i="129"/>
  <c r="BG160" i="129"/>
  <c r="AQ160" i="129"/>
  <c r="AR160" i="129"/>
  <c r="BC160" i="129"/>
  <c r="AO160" i="129"/>
  <c r="AS160" i="129"/>
  <c r="AT160" i="129"/>
  <c r="BD160" i="129"/>
  <c r="AU160" i="129"/>
  <c r="AV160" i="129"/>
  <c r="AW160" i="129"/>
  <c r="AX160" i="129"/>
  <c r="AZ160" i="129"/>
  <c r="BA160" i="129"/>
  <c r="AY160" i="129"/>
  <c r="BB160" i="129"/>
  <c r="AQ153" i="129"/>
  <c r="AV153" i="129"/>
  <c r="AR153" i="129"/>
  <c r="AS153" i="129"/>
  <c r="AT153" i="129"/>
  <c r="AU153" i="129"/>
  <c r="AW153" i="129"/>
  <c r="AX153" i="129"/>
  <c r="BA153" i="129"/>
  <c r="BF153" i="129"/>
  <c r="BB153" i="129"/>
  <c r="BC153" i="129"/>
  <c r="BD153" i="129"/>
  <c r="BE153" i="129"/>
  <c r="BG153" i="129"/>
  <c r="AO153" i="129"/>
  <c r="AP153" i="129"/>
  <c r="AY153" i="129"/>
  <c r="AZ153" i="129"/>
  <c r="AO138" i="129"/>
  <c r="AR138" i="129"/>
  <c r="AP138" i="129"/>
  <c r="AQ138" i="129"/>
  <c r="AS138" i="129"/>
  <c r="AT138" i="129"/>
  <c r="BE140" i="129"/>
  <c r="AP140" i="129"/>
  <c r="BF140" i="129"/>
  <c r="BG140" i="129"/>
  <c r="AQ140" i="129"/>
  <c r="AR140" i="129"/>
  <c r="AU140" i="129"/>
  <c r="AV140" i="129"/>
  <c r="AW140" i="129"/>
  <c r="AZ140" i="129"/>
  <c r="AX140" i="129"/>
  <c r="BC140" i="129"/>
  <c r="AY140" i="129"/>
  <c r="BA140" i="129"/>
  <c r="BB140" i="129"/>
  <c r="BD140" i="129"/>
  <c r="AO140" i="129"/>
  <c r="AS140" i="129"/>
  <c r="AT140" i="129"/>
  <c r="BE150" i="129"/>
  <c r="AP150" i="129"/>
  <c r="BF150" i="129"/>
  <c r="BG150" i="129"/>
  <c r="AQ150" i="129"/>
  <c r="AR150" i="129"/>
  <c r="AV150" i="129"/>
  <c r="BA150" i="129"/>
  <c r="AO150" i="129"/>
  <c r="BB150" i="129"/>
  <c r="AS150" i="129"/>
  <c r="AT150" i="129"/>
  <c r="AU150" i="129"/>
  <c r="AW150" i="129"/>
  <c r="AX150" i="129"/>
  <c r="AY150" i="129"/>
  <c r="AZ150" i="129"/>
  <c r="BD150" i="129"/>
  <c r="BC150" i="129"/>
  <c r="AT152" i="129"/>
  <c r="AP152" i="129"/>
  <c r="AQ152" i="129"/>
  <c r="AR152" i="129"/>
  <c r="AS152" i="129"/>
  <c r="AU152" i="129"/>
  <c r="AV152" i="129"/>
  <c r="AZ152" i="129"/>
  <c r="BA152" i="129"/>
  <c r="BB152" i="129"/>
  <c r="AW152" i="129"/>
  <c r="AX152" i="129"/>
  <c r="AY152" i="129"/>
  <c r="BC152" i="129"/>
  <c r="BE152" i="129"/>
  <c r="BF152" i="129"/>
  <c r="BG152" i="129"/>
  <c r="AO152" i="129"/>
  <c r="BD152" i="129"/>
  <c r="AT142" i="129"/>
  <c r="AP142" i="129"/>
  <c r="AQ142" i="129"/>
  <c r="AR142" i="129"/>
  <c r="AS142" i="129"/>
  <c r="AU142" i="129"/>
  <c r="AV142" i="129"/>
  <c r="AW142" i="129"/>
  <c r="BF142" i="129"/>
  <c r="BG142" i="129"/>
  <c r="AX142" i="129"/>
  <c r="AY142" i="129"/>
  <c r="AZ142" i="129"/>
  <c r="BB142" i="129"/>
  <c r="BA142" i="129"/>
  <c r="BE142" i="129"/>
  <c r="BC142" i="129"/>
  <c r="BD142" i="129"/>
  <c r="AO142" i="129"/>
  <c r="AW156" i="129"/>
  <c r="BB156" i="129"/>
  <c r="AX156" i="129"/>
  <c r="AY156" i="129"/>
  <c r="AZ156" i="129"/>
  <c r="BA156" i="129"/>
  <c r="BC156" i="129"/>
  <c r="BD156" i="129"/>
  <c r="AR156" i="129"/>
  <c r="AS156" i="129"/>
  <c r="AT156" i="129"/>
  <c r="AP156" i="129"/>
  <c r="AQ156" i="129"/>
  <c r="AV156" i="129"/>
  <c r="BE156" i="129"/>
  <c r="AU156" i="129"/>
  <c r="AO156" i="129"/>
  <c r="BF156" i="129"/>
  <c r="BG156" i="129"/>
  <c r="AW146" i="129"/>
  <c r="BB146" i="129"/>
  <c r="AX146" i="129"/>
  <c r="AY146" i="129"/>
  <c r="AZ146" i="129"/>
  <c r="BA146" i="129"/>
  <c r="AO146" i="129"/>
  <c r="BC146" i="129"/>
  <c r="BD146" i="129"/>
  <c r="AQ146" i="129"/>
  <c r="AV146" i="129"/>
  <c r="AR146" i="129"/>
  <c r="AS146" i="129"/>
  <c r="AT146" i="129"/>
  <c r="AU146" i="129"/>
  <c r="BE146" i="129"/>
  <c r="BF146" i="129"/>
  <c r="BG146" i="129"/>
  <c r="AP146" i="129"/>
  <c r="BC139" i="129"/>
  <c r="BD139" i="129"/>
  <c r="BE139" i="129"/>
  <c r="BF139" i="129"/>
  <c r="BG139" i="129"/>
  <c r="AP139" i="129"/>
  <c r="AO139" i="129"/>
  <c r="AT139" i="129"/>
  <c r="AV139" i="129"/>
  <c r="AS139" i="129"/>
  <c r="AU139" i="129"/>
  <c r="AQ139" i="129"/>
  <c r="AR139" i="129"/>
  <c r="BA139" i="129"/>
  <c r="BB139" i="129"/>
  <c r="AW139" i="129"/>
  <c r="AX139" i="129"/>
  <c r="AY139" i="129"/>
  <c r="AZ139" i="129"/>
  <c r="AU155" i="129"/>
  <c r="AZ155" i="129"/>
  <c r="AV155" i="129"/>
  <c r="AW155" i="129"/>
  <c r="AX155" i="129"/>
  <c r="AY155" i="129"/>
  <c r="BA155" i="129"/>
  <c r="BB155" i="129"/>
  <c r="AS155" i="129"/>
  <c r="BF155" i="129"/>
  <c r="AT155" i="129"/>
  <c r="BC155" i="129"/>
  <c r="BD155" i="129"/>
  <c r="BE155" i="129"/>
  <c r="BG155" i="129"/>
  <c r="AR155" i="129"/>
  <c r="AO155" i="129"/>
  <c r="AP155" i="129"/>
  <c r="AQ155" i="129"/>
  <c r="BA168" i="129"/>
  <c r="BF168" i="129"/>
  <c r="BB168" i="129"/>
  <c r="BC168" i="129"/>
  <c r="BD168" i="129"/>
  <c r="BE168" i="129"/>
  <c r="BG168" i="129"/>
  <c r="AO168" i="129"/>
  <c r="AU168" i="129"/>
  <c r="AZ168" i="129"/>
  <c r="AV168" i="129"/>
  <c r="AW168" i="129"/>
  <c r="AX168" i="129"/>
  <c r="AY168" i="129"/>
  <c r="AQ168" i="129"/>
  <c r="AR168" i="129"/>
  <c r="AS168" i="129"/>
  <c r="AT168" i="129"/>
  <c r="AP168" i="129"/>
  <c r="AI12" i="162"/>
  <c r="AI13" i="162"/>
  <c r="AK6" i="162"/>
  <c r="AP119" i="129"/>
  <c r="AO119" i="129"/>
  <c r="AU119" i="129"/>
  <c r="AQ119" i="129"/>
  <c r="AR119" i="129"/>
  <c r="AS119" i="129"/>
  <c r="AT119" i="129"/>
  <c r="AV119" i="129"/>
  <c r="AW119" i="129"/>
  <c r="AX119" i="129"/>
  <c r="AY119" i="129"/>
  <c r="AZ119" i="129"/>
  <c r="BA119" i="129"/>
  <c r="BB119" i="129"/>
  <c r="BC119" i="129"/>
  <c r="BF119" i="129"/>
  <c r="BD119" i="129"/>
  <c r="BE119" i="129"/>
  <c r="BG119" i="129"/>
  <c r="AU138" i="129"/>
  <c r="AV138" i="129"/>
  <c r="AW138" i="129"/>
  <c r="BA138" i="129"/>
  <c r="AX138" i="129"/>
  <c r="AY138" i="129"/>
  <c r="AZ138" i="129"/>
  <c r="BB138" i="129"/>
  <c r="BG138" i="129"/>
  <c r="BC138" i="129"/>
  <c r="BE138" i="129"/>
  <c r="BF138" i="129"/>
  <c r="BD138" i="129"/>
  <c r="BF127" i="129"/>
  <c r="AP127" i="129"/>
  <c r="AQ127" i="129"/>
  <c r="BG127" i="129"/>
  <c r="AR127" i="129"/>
  <c r="AS127" i="129"/>
  <c r="AT127" i="129"/>
  <c r="AU127" i="129"/>
  <c r="AV127" i="129"/>
  <c r="AX127" i="129"/>
  <c r="AZ127" i="129"/>
  <c r="BD127" i="129"/>
  <c r="BB127" i="129"/>
  <c r="AO127" i="129"/>
  <c r="BA127" i="129"/>
  <c r="AW127" i="129"/>
  <c r="AY127" i="129"/>
  <c r="BC127" i="129"/>
  <c r="BE127" i="129"/>
  <c r="BB135" i="129"/>
  <c r="BG135" i="129"/>
  <c r="BC135" i="129"/>
  <c r="BF135" i="129"/>
  <c r="BD135" i="129"/>
  <c r="BE135" i="129"/>
  <c r="AO135" i="129"/>
  <c r="AP135" i="129"/>
  <c r="AQ135" i="129"/>
  <c r="AR135" i="129"/>
  <c r="BA135" i="129"/>
  <c r="AS135" i="129"/>
  <c r="AT135" i="129"/>
  <c r="AU135" i="129"/>
  <c r="AX135" i="129"/>
  <c r="AY135" i="129"/>
  <c r="AW135" i="129"/>
  <c r="AV135" i="129"/>
  <c r="AZ135" i="129"/>
  <c r="AX133" i="129"/>
  <c r="AY133" i="129"/>
  <c r="AZ133" i="129"/>
  <c r="BC133" i="129"/>
  <c r="BA133" i="129"/>
  <c r="BB133" i="129"/>
  <c r="AO133" i="129"/>
  <c r="BD133" i="129"/>
  <c r="BE133" i="129"/>
  <c r="BF133" i="129"/>
  <c r="BG133" i="129"/>
  <c r="AU133" i="129"/>
  <c r="AW133" i="129"/>
  <c r="AP133" i="129"/>
  <c r="AT133" i="129"/>
  <c r="AQ133" i="129"/>
  <c r="AV133" i="129"/>
  <c r="AR133" i="129"/>
  <c r="AS133" i="129"/>
  <c r="AP129" i="129"/>
  <c r="AQ129" i="129"/>
  <c r="AT129" i="129"/>
  <c r="AR129" i="129"/>
  <c r="AU129" i="129"/>
  <c r="AS129" i="129"/>
  <c r="AV129" i="129"/>
  <c r="AW129" i="129"/>
  <c r="AX129" i="129"/>
  <c r="AY129" i="129"/>
  <c r="AO129" i="129"/>
  <c r="AZ129" i="129"/>
  <c r="BA129" i="129"/>
  <c r="BB129" i="129"/>
  <c r="BG129" i="129"/>
  <c r="BC129" i="129"/>
  <c r="BD129" i="129"/>
  <c r="BE129" i="129"/>
  <c r="BF129" i="129"/>
  <c r="AS128" i="129"/>
  <c r="AP128" i="129"/>
  <c r="AQ128" i="129"/>
  <c r="AR128" i="129"/>
  <c r="AT128" i="129"/>
  <c r="AU128" i="129"/>
  <c r="AV128" i="129"/>
  <c r="AW128" i="129"/>
  <c r="AX128" i="129"/>
  <c r="BD128" i="129"/>
  <c r="BB128" i="129"/>
  <c r="BE128" i="129"/>
  <c r="AO128" i="129"/>
  <c r="BF128" i="129"/>
  <c r="BC128" i="129"/>
  <c r="BG128" i="129"/>
  <c r="AY128" i="129"/>
  <c r="AZ128" i="129"/>
  <c r="BA128" i="129"/>
  <c r="AR130" i="129"/>
  <c r="AV130" i="129"/>
  <c r="AS130" i="129"/>
  <c r="AT130" i="129"/>
  <c r="AU130" i="129"/>
  <c r="AW130" i="129"/>
  <c r="AX130" i="129"/>
  <c r="AY130" i="129"/>
  <c r="AZ130" i="129"/>
  <c r="AO130" i="129"/>
  <c r="BA130" i="129"/>
  <c r="BB130" i="129"/>
  <c r="BG130" i="129"/>
  <c r="BE130" i="129"/>
  <c r="BF130" i="129"/>
  <c r="BD130" i="129"/>
  <c r="AQ130" i="129"/>
  <c r="AP130" i="129"/>
  <c r="BC130" i="129"/>
  <c r="AZ134" i="129"/>
  <c r="BD134" i="129"/>
  <c r="BA134" i="129"/>
  <c r="AO134" i="129"/>
  <c r="BB134" i="129"/>
  <c r="BC134" i="129"/>
  <c r="BE134" i="129"/>
  <c r="BF134" i="129"/>
  <c r="BG134" i="129"/>
  <c r="AP134" i="129"/>
  <c r="AQ134" i="129"/>
  <c r="AR134" i="129"/>
  <c r="AY134" i="129"/>
  <c r="AS134" i="129"/>
  <c r="AV134" i="129"/>
  <c r="AT134" i="129"/>
  <c r="AU134" i="129"/>
  <c r="AW134" i="129"/>
  <c r="AX134" i="129"/>
  <c r="AT131" i="129"/>
  <c r="AY131" i="129"/>
  <c r="AU131" i="129"/>
  <c r="AV131" i="129"/>
  <c r="AX131" i="129"/>
  <c r="AW131" i="129"/>
  <c r="AZ131" i="129"/>
  <c r="BA131" i="129"/>
  <c r="AO131" i="129"/>
  <c r="BB131" i="129"/>
  <c r="BC131" i="129"/>
  <c r="BD131" i="129"/>
  <c r="AR131" i="129"/>
  <c r="AS131" i="129"/>
  <c r="AP131" i="129"/>
  <c r="BE131" i="129"/>
  <c r="BG131" i="129"/>
  <c r="BF131" i="129"/>
  <c r="AQ131" i="129"/>
  <c r="BF137" i="129"/>
  <c r="BG137" i="129"/>
  <c r="AO137" i="129"/>
  <c r="AQ137" i="129"/>
  <c r="AP137" i="129"/>
  <c r="AR137" i="129"/>
  <c r="AS137" i="129"/>
  <c r="AT137" i="129"/>
  <c r="AU137" i="129"/>
  <c r="BB137" i="129"/>
  <c r="AV137" i="129"/>
  <c r="AX137" i="129"/>
  <c r="BA137" i="129"/>
  <c r="BC137" i="129"/>
  <c r="BE137" i="129"/>
  <c r="AY137" i="129"/>
  <c r="AZ137" i="129"/>
  <c r="AW137" i="129"/>
  <c r="BD137" i="129"/>
  <c r="BD136" i="129"/>
  <c r="BE136" i="129"/>
  <c r="BF136" i="129"/>
  <c r="AO136" i="129"/>
  <c r="BG136" i="129"/>
  <c r="AP136" i="129"/>
  <c r="AQ136" i="129"/>
  <c r="AR136" i="129"/>
  <c r="AS136" i="129"/>
  <c r="AT136" i="129"/>
  <c r="AW136" i="129"/>
  <c r="AV136" i="129"/>
  <c r="AX136" i="129"/>
  <c r="BA136" i="129"/>
  <c r="BB136" i="129"/>
  <c r="AY136" i="129"/>
  <c r="BC136" i="129"/>
  <c r="AZ136" i="129"/>
  <c r="AU136" i="129"/>
  <c r="AV132" i="129"/>
  <c r="AW132" i="129"/>
  <c r="AZ132" i="129"/>
  <c r="BA132" i="129"/>
  <c r="AX132" i="129"/>
  <c r="AY132" i="129"/>
  <c r="BB132" i="129"/>
  <c r="AO132" i="129"/>
  <c r="BC132" i="129"/>
  <c r="BD132" i="129"/>
  <c r="BE132" i="129"/>
  <c r="BF132" i="129"/>
  <c r="AQ132" i="129"/>
  <c r="AS132" i="129"/>
  <c r="BG132" i="129"/>
  <c r="AP132" i="129"/>
  <c r="AR132" i="129"/>
  <c r="AT132" i="129"/>
  <c r="AU132" i="129"/>
  <c r="AJ6" i="162"/>
  <c r="AH6" i="162" s="1"/>
  <c r="AG7" i="162"/>
  <c r="AG8" i="162" s="1"/>
  <c r="AG120" i="129"/>
  <c r="AO68" i="158"/>
  <c r="AO69" i="158"/>
  <c r="AO67" i="158"/>
  <c r="AO66" i="158"/>
  <c r="AO65" i="158"/>
  <c r="AO70" i="158"/>
  <c r="AO64" i="158"/>
  <c r="AO71" i="158"/>
  <c r="AO72" i="158"/>
  <c r="AN120" i="129"/>
  <c r="AF123" i="129"/>
  <c r="AG67" i="129"/>
  <c r="AG123" i="129" s="1"/>
  <c r="AK121" i="129"/>
  <c r="E3" i="164" l="1"/>
  <c r="AL5" i="162"/>
  <c r="AL6" i="162"/>
  <c r="E5" i="164"/>
  <c r="BH139" i="129"/>
  <c r="BH158" i="129"/>
  <c r="BH154" i="129"/>
  <c r="BH74" i="158"/>
  <c r="BH160" i="129"/>
  <c r="BH157" i="129"/>
  <c r="BH167" i="129"/>
  <c r="BH147" i="129"/>
  <c r="BH163" i="129"/>
  <c r="BH148" i="129"/>
  <c r="BH161" i="129"/>
  <c r="BH155" i="129"/>
  <c r="BH150" i="129"/>
  <c r="BH149" i="129"/>
  <c r="BH141" i="129"/>
  <c r="BH156" i="129"/>
  <c r="BH145" i="129"/>
  <c r="BH144" i="129"/>
  <c r="BH170" i="129"/>
  <c r="BH146" i="129"/>
  <c r="BH142" i="129"/>
  <c r="BH168" i="129"/>
  <c r="BH140" i="129"/>
  <c r="BH151" i="129"/>
  <c r="BH152" i="129"/>
  <c r="BH153" i="129"/>
  <c r="BH164" i="129"/>
  <c r="BH159" i="129"/>
  <c r="BH143" i="129"/>
  <c r="BH169" i="129"/>
  <c r="BH165" i="129"/>
  <c r="BH162" i="129"/>
  <c r="BH166" i="129"/>
  <c r="AA14" i="162"/>
  <c r="D12" i="164"/>
  <c r="AA195" i="162"/>
  <c r="AA377" i="162" s="1"/>
  <c r="AC16" i="158"/>
  <c r="AC47" i="158"/>
  <c r="AC76" i="158"/>
  <c r="AI14" i="162"/>
  <c r="BH134" i="129"/>
  <c r="BH64" i="158"/>
  <c r="AR120" i="129"/>
  <c r="AS120" i="129"/>
  <c r="BA120" i="129"/>
  <c r="AT120" i="129"/>
  <c r="AV120" i="129"/>
  <c r="AU120" i="129"/>
  <c r="AW120" i="129"/>
  <c r="AX120" i="129"/>
  <c r="AY120" i="129"/>
  <c r="AZ120" i="129"/>
  <c r="AQ120" i="129"/>
  <c r="BE120" i="129"/>
  <c r="AO120" i="129"/>
  <c r="BC120" i="129"/>
  <c r="BF120" i="129"/>
  <c r="AP120" i="129"/>
  <c r="BG120" i="129"/>
  <c r="BB120" i="129"/>
  <c r="BD120" i="129"/>
  <c r="BH132" i="129"/>
  <c r="BH129" i="129"/>
  <c r="BH137" i="129"/>
  <c r="BH136" i="129"/>
  <c r="BH130" i="129"/>
  <c r="BH131" i="129"/>
  <c r="BH127" i="129"/>
  <c r="BH138" i="129"/>
  <c r="BH128" i="129"/>
  <c r="BH135" i="129"/>
  <c r="BH133" i="129"/>
  <c r="AJ7" i="162"/>
  <c r="AH7" i="162" s="1"/>
  <c r="AE7" i="162"/>
  <c r="AK7" i="162" s="1"/>
  <c r="BH119" i="129"/>
  <c r="AJ8" i="162"/>
  <c r="AH8" i="162" s="1"/>
  <c r="AG9" i="162"/>
  <c r="AE8" i="162"/>
  <c r="BH67" i="158"/>
  <c r="BH65" i="158"/>
  <c r="AG5" i="158" s="1"/>
  <c r="BH66" i="158"/>
  <c r="BH73" i="158"/>
  <c r="BH69" i="158"/>
  <c r="BH72" i="158"/>
  <c r="BH71" i="158"/>
  <c r="BH68" i="158"/>
  <c r="BH70" i="158"/>
  <c r="AI121" i="129"/>
  <c r="AF124" i="129"/>
  <c r="AG68" i="129"/>
  <c r="AG124" i="129" s="1"/>
  <c r="AI66" i="129"/>
  <c r="AK122" i="129" s="1"/>
  <c r="AN121" i="129"/>
  <c r="AL8" i="162" l="1"/>
  <c r="AL7" i="162"/>
  <c r="E6" i="164"/>
  <c r="E7" i="164"/>
  <c r="AA15" i="162"/>
  <c r="D13" i="164"/>
  <c r="AA196" i="162"/>
  <c r="AA378" i="162" s="1"/>
  <c r="AG6" i="158"/>
  <c r="AG7" i="158" s="1"/>
  <c r="AG8" i="158" s="1"/>
  <c r="AJ5" i="158"/>
  <c r="AF4" i="158"/>
  <c r="AF16" i="158"/>
  <c r="AF8" i="158"/>
  <c r="AF10" i="158"/>
  <c r="AI10" i="158" s="1"/>
  <c r="AF14" i="158"/>
  <c r="AI14" i="158" s="1"/>
  <c r="AF17" i="158"/>
  <c r="AI17" i="158" s="1"/>
  <c r="AF19" i="158"/>
  <c r="AF5" i="158"/>
  <c r="AE5" i="158" s="1"/>
  <c r="AF6" i="158"/>
  <c r="AE6" i="158" s="1"/>
  <c r="AF28" i="158"/>
  <c r="AI28" i="158" s="1"/>
  <c r="AF12" i="158"/>
  <c r="AI12" i="158" s="1"/>
  <c r="AF24" i="158"/>
  <c r="AI24" i="158" s="1"/>
  <c r="AF18" i="158"/>
  <c r="AI18" i="158" s="1"/>
  <c r="AF13" i="158"/>
  <c r="AF26" i="158"/>
  <c r="AF20" i="158"/>
  <c r="AF9" i="158"/>
  <c r="AF23" i="158"/>
  <c r="AF25" i="158"/>
  <c r="AF7" i="158"/>
  <c r="AF22" i="158"/>
  <c r="AF21" i="158"/>
  <c r="AF11" i="158"/>
  <c r="AI11" i="158" s="1"/>
  <c r="AF15" i="158"/>
  <c r="AF27" i="158"/>
  <c r="AI27" i="158" s="1"/>
  <c r="AC48" i="158"/>
  <c r="AC77" i="158"/>
  <c r="AC17" i="158"/>
  <c r="AG45" i="129"/>
  <c r="AG46" i="129"/>
  <c r="AG44" i="129"/>
  <c r="AG26" i="129"/>
  <c r="AG27" i="129"/>
  <c r="AG30" i="129"/>
  <c r="AG43" i="129"/>
  <c r="AG55" i="129"/>
  <c r="AG31" i="129"/>
  <c r="AG47" i="129"/>
  <c r="AG48" i="129"/>
  <c r="AG52" i="129"/>
  <c r="AG51" i="129"/>
  <c r="AG35" i="129"/>
  <c r="AG25" i="129"/>
  <c r="AG40" i="129"/>
  <c r="AG53" i="129"/>
  <c r="AG37" i="129"/>
  <c r="AG41" i="129"/>
  <c r="AG54" i="129"/>
  <c r="AG49" i="129"/>
  <c r="AG24" i="129"/>
  <c r="AG33" i="129"/>
  <c r="AG50" i="129"/>
  <c r="AG42" i="129"/>
  <c r="AG39" i="129"/>
  <c r="AG32" i="129"/>
  <c r="AG29" i="129"/>
  <c r="AG34" i="129"/>
  <c r="AG38" i="129"/>
  <c r="AG36" i="129"/>
  <c r="AG28" i="129"/>
  <c r="AI15" i="162"/>
  <c r="AI22" i="158"/>
  <c r="AI15" i="158"/>
  <c r="AI16" i="158"/>
  <c r="AI21" i="158"/>
  <c r="AG4" i="129"/>
  <c r="AG7" i="129"/>
  <c r="AG8" i="129"/>
  <c r="AG9" i="129"/>
  <c r="AG18" i="129"/>
  <c r="AG20" i="129"/>
  <c r="AG22" i="129"/>
  <c r="AG23" i="129"/>
  <c r="AG10" i="129"/>
  <c r="AG11" i="129"/>
  <c r="AG12" i="129"/>
  <c r="AG13" i="129"/>
  <c r="AG14" i="129"/>
  <c r="AG15" i="129"/>
  <c r="AG16" i="129"/>
  <c r="AG17" i="129"/>
  <c r="AG19" i="129"/>
  <c r="AG21" i="129"/>
  <c r="AG5" i="129"/>
  <c r="AG6" i="129"/>
  <c r="AI8" i="158"/>
  <c r="AT121" i="129"/>
  <c r="BD121" i="129"/>
  <c r="AU121" i="129"/>
  <c r="AX121" i="129"/>
  <c r="AY121" i="129"/>
  <c r="AV121" i="129"/>
  <c r="BC121" i="129"/>
  <c r="AW121" i="129"/>
  <c r="AZ121" i="129"/>
  <c r="BA121" i="129"/>
  <c r="BB121" i="129"/>
  <c r="BF121" i="129"/>
  <c r="AQ121" i="129"/>
  <c r="AR121" i="129"/>
  <c r="BE121" i="129"/>
  <c r="BG121" i="129"/>
  <c r="AO121" i="129"/>
  <c r="AP121" i="129"/>
  <c r="AS121" i="129"/>
  <c r="AK8" i="162"/>
  <c r="AG10" i="162"/>
  <c r="AJ9" i="162"/>
  <c r="AH9" i="162" s="1"/>
  <c r="AL9" i="162" s="1"/>
  <c r="AE9" i="162"/>
  <c r="AK9" i="162" s="1"/>
  <c r="BH120" i="129"/>
  <c r="AH5" i="129" s="1"/>
  <c r="AI122" i="129"/>
  <c r="AN122" i="129"/>
  <c r="AG69" i="129"/>
  <c r="AG125" i="129" s="1"/>
  <c r="AF125" i="129"/>
  <c r="AI67" i="129"/>
  <c r="AK123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E8" i="164" l="1"/>
  <c r="AF4" i="129"/>
  <c r="AI6" i="158"/>
  <c r="AA16" i="162"/>
  <c r="D14" i="164"/>
  <c r="AA197" i="162"/>
  <c r="AA379" i="162" s="1"/>
  <c r="AE8" i="158"/>
  <c r="AE7" i="158"/>
  <c r="AI7" i="158"/>
  <c r="AI13" i="158"/>
  <c r="AI23" i="158"/>
  <c r="AI5" i="158"/>
  <c r="AH5" i="158" s="1"/>
  <c r="B5" i="164" s="1"/>
  <c r="AI20" i="158"/>
  <c r="AI9" i="158"/>
  <c r="AI26" i="158"/>
  <c r="AI25" i="158"/>
  <c r="AI19" i="158"/>
  <c r="AI4" i="158"/>
  <c r="AH4" i="158" s="1"/>
  <c r="B4" i="164" s="1"/>
  <c r="AE4" i="158"/>
  <c r="AK4" i="158" s="1"/>
  <c r="AJ7" i="158"/>
  <c r="AH7" i="158" s="1"/>
  <c r="B7" i="164" s="1"/>
  <c r="AJ6" i="158"/>
  <c r="AC49" i="158"/>
  <c r="AC78" i="158"/>
  <c r="AC18" i="158"/>
  <c r="AI16" i="162"/>
  <c r="AV122" i="129"/>
  <c r="AZ122" i="129"/>
  <c r="BE122" i="129"/>
  <c r="AW122" i="129"/>
  <c r="AX122" i="129"/>
  <c r="BA122" i="129"/>
  <c r="AY122" i="129"/>
  <c r="BB122" i="129"/>
  <c r="BC122" i="129"/>
  <c r="BD122" i="129"/>
  <c r="AS122" i="129"/>
  <c r="AT122" i="129"/>
  <c r="AP122" i="129"/>
  <c r="AR122" i="129"/>
  <c r="AU122" i="129"/>
  <c r="BF122" i="129"/>
  <c r="BG122" i="129"/>
  <c r="AQ122" i="129"/>
  <c r="AO122" i="129"/>
  <c r="AF5" i="129"/>
  <c r="AJ10" i="162"/>
  <c r="AH10" i="162" s="1"/>
  <c r="AG11" i="162"/>
  <c r="AE10" i="162"/>
  <c r="AK10" i="162" s="1"/>
  <c r="BH121" i="129"/>
  <c r="AH6" i="129" s="1"/>
  <c r="AI123" i="129"/>
  <c r="AN123" i="129"/>
  <c r="AF126" i="129"/>
  <c r="AG70" i="129"/>
  <c r="AG126" i="129" s="1"/>
  <c r="AI68" i="129"/>
  <c r="AK124" i="129" s="1"/>
  <c r="AL10" i="162" l="1"/>
  <c r="E9" i="164"/>
  <c r="AH6" i="158"/>
  <c r="B6" i="164" s="1"/>
  <c r="AA17" i="162"/>
  <c r="D15" i="164"/>
  <c r="AA198" i="162"/>
  <c r="AA380" i="162" s="1"/>
  <c r="AK5" i="158"/>
  <c r="AK6" i="158"/>
  <c r="AK7" i="158"/>
  <c r="AJ8" i="158"/>
  <c r="AH8" i="158" s="1"/>
  <c r="B8" i="164" s="1"/>
  <c r="AC79" i="158"/>
  <c r="AC50" i="158"/>
  <c r="AC19" i="158"/>
  <c r="AI17" i="162"/>
  <c r="AX123" i="129"/>
  <c r="BB123" i="129"/>
  <c r="AY123" i="129"/>
  <c r="BC123" i="129"/>
  <c r="AZ123" i="129"/>
  <c r="BA123" i="129"/>
  <c r="BG123" i="129"/>
  <c r="BD123" i="129"/>
  <c r="BE123" i="129"/>
  <c r="BF123" i="129"/>
  <c r="AT123" i="129"/>
  <c r="AU123" i="129"/>
  <c r="AW123" i="129"/>
  <c r="AQ123" i="129"/>
  <c r="AR123" i="129"/>
  <c r="AO123" i="129"/>
  <c r="AV123" i="129"/>
  <c r="AP123" i="129"/>
  <c r="AS123" i="129"/>
  <c r="AG12" i="162"/>
  <c r="AJ11" i="162"/>
  <c r="AH11" i="162" s="1"/>
  <c r="AE11" i="162"/>
  <c r="AK11" i="162" s="1"/>
  <c r="BH122" i="129"/>
  <c r="AH7" i="129" s="1"/>
  <c r="AI124" i="129"/>
  <c r="AI69" i="129"/>
  <c r="AK125" i="129" s="1"/>
  <c r="AL11" i="162" l="1"/>
  <c r="E10" i="164"/>
  <c r="AA18" i="162"/>
  <c r="D16" i="164"/>
  <c r="AA199" i="162"/>
  <c r="AA381" i="162" s="1"/>
  <c r="AG9" i="158"/>
  <c r="AG10" i="158" s="1"/>
  <c r="AC80" i="158"/>
  <c r="AC51" i="158"/>
  <c r="AC20" i="158"/>
  <c r="AI18" i="162"/>
  <c r="AF6" i="129"/>
  <c r="AK8" i="158"/>
  <c r="AJ12" i="162"/>
  <c r="AH12" i="162" s="1"/>
  <c r="AG13" i="162"/>
  <c r="AE12" i="162"/>
  <c r="AK12" i="162" s="1"/>
  <c r="BH123" i="129"/>
  <c r="AH8" i="129" s="1"/>
  <c r="AN124" i="129"/>
  <c r="AI125" i="129"/>
  <c r="AN125" i="129"/>
  <c r="AI70" i="129"/>
  <c r="AK126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L12" i="162" l="1"/>
  <c r="E11" i="164"/>
  <c r="AA19" i="162"/>
  <c r="D17" i="164"/>
  <c r="AA200" i="162"/>
  <c r="AA382" i="162" s="1"/>
  <c r="AJ10" i="158"/>
  <c r="AH10" i="158" s="1"/>
  <c r="B10" i="164" s="1"/>
  <c r="AE10" i="158"/>
  <c r="AJ9" i="158"/>
  <c r="AH9" i="158" s="1"/>
  <c r="B9" i="164" s="1"/>
  <c r="AE9" i="158"/>
  <c r="AK9" i="158" s="1"/>
  <c r="AC81" i="158"/>
  <c r="AC52" i="158"/>
  <c r="AC21" i="158"/>
  <c r="AG11" i="158"/>
  <c r="AF7" i="129"/>
  <c r="AI19" i="162"/>
  <c r="BB125" i="129"/>
  <c r="BC125" i="129"/>
  <c r="BD125" i="129"/>
  <c r="BF125" i="129"/>
  <c r="BE125" i="129"/>
  <c r="BG125" i="129"/>
  <c r="AP125" i="129"/>
  <c r="AQ125" i="129"/>
  <c r="AR125" i="129"/>
  <c r="AU125" i="129"/>
  <c r="AV125" i="129"/>
  <c r="AO125" i="129"/>
  <c r="AW125" i="129"/>
  <c r="AY125" i="129"/>
  <c r="AZ125" i="129"/>
  <c r="BA125" i="129"/>
  <c r="AS125" i="129"/>
  <c r="AT125" i="129"/>
  <c r="AX125" i="129"/>
  <c r="AZ124" i="129"/>
  <c r="BA124" i="129"/>
  <c r="BD124" i="129"/>
  <c r="BB124" i="129"/>
  <c r="BE124" i="129"/>
  <c r="BC124" i="129"/>
  <c r="BF124" i="129"/>
  <c r="BG124" i="129"/>
  <c r="AR124" i="129"/>
  <c r="AS124" i="129"/>
  <c r="AV124" i="129"/>
  <c r="AT124" i="129"/>
  <c r="AX124" i="129"/>
  <c r="AP124" i="129"/>
  <c r="AU124" i="129"/>
  <c r="AW124" i="129"/>
  <c r="AQ124" i="129"/>
  <c r="AY124" i="129"/>
  <c r="AO124" i="129"/>
  <c r="AG14" i="162"/>
  <c r="AJ13" i="162"/>
  <c r="AH13" i="162" s="1"/>
  <c r="AE13" i="162"/>
  <c r="AK13" i="162" s="1"/>
  <c r="AI126" i="129"/>
  <c r="AL13" i="162" l="1"/>
  <c r="E12" i="164"/>
  <c r="AA20" i="162"/>
  <c r="D18" i="164"/>
  <c r="AA201" i="162"/>
  <c r="AA383" i="162" s="1"/>
  <c r="AJ11" i="158"/>
  <c r="AH11" i="158" s="1"/>
  <c r="B11" i="164" s="1"/>
  <c r="AE11" i="158"/>
  <c r="AC82" i="158"/>
  <c r="AC53" i="158"/>
  <c r="AC22" i="158"/>
  <c r="AG12" i="158"/>
  <c r="AF8" i="129"/>
  <c r="AI20" i="162"/>
  <c r="AK10" i="158"/>
  <c r="AG15" i="162"/>
  <c r="AJ14" i="162"/>
  <c r="AH14" i="162" s="1"/>
  <c r="AE14" i="162"/>
  <c r="AK14" i="162" s="1"/>
  <c r="BH125" i="129"/>
  <c r="BH124" i="129"/>
  <c r="AH9" i="129" s="1"/>
  <c r="AN126" i="129"/>
  <c r="AL14" i="162" l="1"/>
  <c r="E13" i="164"/>
  <c r="AA21" i="162"/>
  <c r="D19" i="164"/>
  <c r="AA202" i="162"/>
  <c r="AA384" i="162" s="1"/>
  <c r="AJ12" i="158"/>
  <c r="AH12" i="158" s="1"/>
  <c r="B12" i="164" s="1"/>
  <c r="AE12" i="158"/>
  <c r="AC83" i="158"/>
  <c r="AC54" i="158"/>
  <c r="AC23" i="158"/>
  <c r="AG13" i="158"/>
  <c r="AH10" i="129"/>
  <c r="AF10" i="129" s="1"/>
  <c r="AI21" i="162"/>
  <c r="AK11" i="158"/>
  <c r="BD126" i="129"/>
  <c r="BE126" i="129"/>
  <c r="BF126" i="129"/>
  <c r="BG126" i="129"/>
  <c r="AP126" i="129"/>
  <c r="AQ126" i="129"/>
  <c r="AR126" i="129"/>
  <c r="AS126" i="129"/>
  <c r="AT126" i="129"/>
  <c r="AX126" i="129"/>
  <c r="AY126" i="129"/>
  <c r="AV126" i="129"/>
  <c r="AW126" i="129"/>
  <c r="AZ126" i="129"/>
  <c r="BC126" i="129"/>
  <c r="AU126" i="129"/>
  <c r="BA126" i="129"/>
  <c r="BB126" i="129"/>
  <c r="AO126" i="129"/>
  <c r="AG16" i="162"/>
  <c r="AJ15" i="162"/>
  <c r="AH15" i="162" s="1"/>
  <c r="AE15" i="162"/>
  <c r="AK15" i="162" s="1"/>
  <c r="AF9" i="129"/>
  <c r="AL15" i="162" l="1"/>
  <c r="E14" i="164"/>
  <c r="AA22" i="162"/>
  <c r="D20" i="164"/>
  <c r="AA203" i="162"/>
  <c r="AA385" i="162" s="1"/>
  <c r="AJ13" i="158"/>
  <c r="AH13" i="158" s="1"/>
  <c r="B13" i="164" s="1"/>
  <c r="AE13" i="158"/>
  <c r="AC84" i="158"/>
  <c r="AC55" i="158"/>
  <c r="AC24" i="158"/>
  <c r="AG14" i="158"/>
  <c r="AI22" i="162"/>
  <c r="AK12" i="158"/>
  <c r="AG17" i="162"/>
  <c r="AJ16" i="162"/>
  <c r="AH16" i="162" s="1"/>
  <c r="AE16" i="162"/>
  <c r="AK16" i="162" s="1"/>
  <c r="BH126" i="129"/>
  <c r="AH11" i="129" s="1"/>
  <c r="W5" i="135"/>
  <c r="W9" i="135"/>
  <c r="W12" i="135"/>
  <c r="Y12" i="135" s="1"/>
  <c r="W8" i="135"/>
  <c r="W10" i="135"/>
  <c r="W6" i="135"/>
  <c r="W7" i="135"/>
  <c r="AL16" i="162" l="1"/>
  <c r="E15" i="164"/>
  <c r="AA23" i="162"/>
  <c r="D21" i="164"/>
  <c r="AA204" i="162"/>
  <c r="AA386" i="162" s="1"/>
  <c r="AJ14" i="158"/>
  <c r="AH14" i="158" s="1"/>
  <c r="B14" i="164" s="1"/>
  <c r="AE14" i="158"/>
  <c r="AC56" i="158"/>
  <c r="AC25" i="158"/>
  <c r="AC85" i="158"/>
  <c r="AG15" i="158"/>
  <c r="AH12" i="129"/>
  <c r="AI23" i="162"/>
  <c r="AK14" i="158"/>
  <c r="H49" i="154"/>
  <c r="I49" i="154" s="1"/>
  <c r="H45" i="154"/>
  <c r="I45" i="154" s="1"/>
  <c r="Y18" i="135"/>
  <c r="H46" i="154"/>
  <c r="I46" i="154" s="1"/>
  <c r="H47" i="154"/>
  <c r="I47" i="154" s="1"/>
  <c r="H48" i="154"/>
  <c r="I48" i="154" s="1"/>
  <c r="I50" i="154"/>
  <c r="AK13" i="158"/>
  <c r="AG18" i="162"/>
  <c r="AJ17" i="162"/>
  <c r="AH17" i="162" s="1"/>
  <c r="AE17" i="162"/>
  <c r="AK17" i="162" s="1"/>
  <c r="AF11" i="129"/>
  <c r="B134" i="155"/>
  <c r="D134" i="155" s="1"/>
  <c r="B100" i="155"/>
  <c r="D100" i="155" s="1"/>
  <c r="B130" i="155"/>
  <c r="D130" i="155" s="1"/>
  <c r="B96" i="155"/>
  <c r="D96" i="155" s="1"/>
  <c r="B128" i="155"/>
  <c r="D128" i="155" s="1"/>
  <c r="B94" i="155"/>
  <c r="D94" i="155" s="1"/>
  <c r="B95" i="155"/>
  <c r="D95" i="155" s="1"/>
  <c r="B129" i="155"/>
  <c r="D129" i="155" s="1"/>
  <c r="B132" i="155"/>
  <c r="D132" i="155" s="1"/>
  <c r="B98" i="155"/>
  <c r="D98" i="155" s="1"/>
  <c r="B130" i="154"/>
  <c r="B107" i="155"/>
  <c r="D107" i="155" s="1"/>
  <c r="B97" i="155"/>
  <c r="D97" i="155" s="1"/>
  <c r="B131" i="155"/>
  <c r="D131" i="155" s="1"/>
  <c r="B99" i="155"/>
  <c r="D99" i="155" s="1"/>
  <c r="B133" i="155"/>
  <c r="D133" i="155" s="1"/>
  <c r="B116" i="155"/>
  <c r="D116" i="155" s="1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AL17" i="162" l="1"/>
  <c r="E16" i="164"/>
  <c r="D154" i="154"/>
  <c r="E154" i="154"/>
  <c r="D151" i="154"/>
  <c r="E151" i="154"/>
  <c r="F151" i="154"/>
  <c r="F152" i="154"/>
  <c r="E152" i="154"/>
  <c r="D156" i="154"/>
  <c r="F156" i="154"/>
  <c r="D155" i="154"/>
  <c r="E155" i="154"/>
  <c r="F155" i="154"/>
  <c r="C47" i="154"/>
  <c r="D47" i="154" s="1"/>
  <c r="C48" i="154"/>
  <c r="D48" i="154" s="1"/>
  <c r="C45" i="154"/>
  <c r="D45" i="154" s="1"/>
  <c r="C46" i="154"/>
  <c r="D46" i="154" s="1"/>
  <c r="C49" i="154"/>
  <c r="D49" i="154" s="1"/>
  <c r="AA24" i="162"/>
  <c r="D22" i="164"/>
  <c r="AA205" i="162"/>
  <c r="AA387" i="162" s="1"/>
  <c r="AJ15" i="158"/>
  <c r="AH15" i="158" s="1"/>
  <c r="B15" i="164" s="1"/>
  <c r="AE15" i="158"/>
  <c r="AC26" i="158"/>
  <c r="AC57" i="158"/>
  <c r="AC86" i="158"/>
  <c r="AG16" i="158"/>
  <c r="AH13" i="129"/>
  <c r="AK15" i="158"/>
  <c r="X5" i="135"/>
  <c r="J15" i="135"/>
  <c r="K13" i="135" s="1"/>
  <c r="L17" i="135"/>
  <c r="L18" i="135"/>
  <c r="AF12" i="129"/>
  <c r="AG19" i="162"/>
  <c r="AJ18" i="162"/>
  <c r="AH18" i="162" s="1"/>
  <c r="AE18" i="162"/>
  <c r="AK18" i="162" s="1"/>
  <c r="B135" i="155"/>
  <c r="D101" i="155"/>
  <c r="B57" i="155" s="1"/>
  <c r="D135" i="155"/>
  <c r="B60" i="155" s="1"/>
  <c r="B84" i="155"/>
  <c r="D84" i="155" s="1"/>
  <c r="B118" i="155"/>
  <c r="D118" i="155" s="1"/>
  <c r="B88" i="155"/>
  <c r="D88" i="155" s="1"/>
  <c r="B122" i="155"/>
  <c r="D122" i="155" s="1"/>
  <c r="B86" i="155"/>
  <c r="D86" i="155" s="1"/>
  <c r="B120" i="155"/>
  <c r="D120" i="155" s="1"/>
  <c r="B117" i="155"/>
  <c r="D117" i="155" s="1"/>
  <c r="B83" i="155"/>
  <c r="D83" i="155" s="1"/>
  <c r="B129" i="154"/>
  <c r="B106" i="155"/>
  <c r="D106" i="155" s="1"/>
  <c r="B87" i="155"/>
  <c r="D87" i="155" s="1"/>
  <c r="B121" i="155"/>
  <c r="D121" i="155" s="1"/>
  <c r="B119" i="155"/>
  <c r="D119" i="155" s="1"/>
  <c r="B85" i="155"/>
  <c r="D85" i="155" s="1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D157" i="154" s="1"/>
  <c r="X7" i="135"/>
  <c r="X11" i="135"/>
  <c r="X9" i="135"/>
  <c r="X6" i="135"/>
  <c r="X8" i="135"/>
  <c r="X10" i="135"/>
  <c r="X12" i="135"/>
  <c r="AL18" i="162" l="1"/>
  <c r="E17" i="164"/>
  <c r="C94" i="155"/>
  <c r="D121" i="154"/>
  <c r="D119" i="154"/>
  <c r="F154" i="154"/>
  <c r="F118" i="154"/>
  <c r="F121" i="154"/>
  <c r="D117" i="154"/>
  <c r="F119" i="154"/>
  <c r="E119" i="154"/>
  <c r="E153" i="154"/>
  <c r="D120" i="154"/>
  <c r="E122" i="154"/>
  <c r="E118" i="154"/>
  <c r="F153" i="154"/>
  <c r="F120" i="154"/>
  <c r="F122" i="154"/>
  <c r="F117" i="154"/>
  <c r="F124" i="154" s="1"/>
  <c r="E117" i="154"/>
  <c r="E121" i="154"/>
  <c r="D153" i="154"/>
  <c r="E120" i="154"/>
  <c r="D122" i="154"/>
  <c r="D118" i="154"/>
  <c r="E123" i="154"/>
  <c r="E156" i="154"/>
  <c r="E157" i="154"/>
  <c r="B131" i="154"/>
  <c r="C130" i="154" s="1"/>
  <c r="F129" i="154"/>
  <c r="E129" i="154"/>
  <c r="D129" i="154"/>
  <c r="F123" i="154"/>
  <c r="F157" i="154"/>
  <c r="F110" i="154"/>
  <c r="D110" i="154"/>
  <c r="E109" i="154"/>
  <c r="F109" i="154"/>
  <c r="D109" i="154"/>
  <c r="D123" i="154"/>
  <c r="D152" i="154"/>
  <c r="D23" i="164"/>
  <c r="AA206" i="162"/>
  <c r="AA388" i="162" s="1"/>
  <c r="AA25" i="162"/>
  <c r="AI24" i="162"/>
  <c r="AJ16" i="158"/>
  <c r="AH16" i="158" s="1"/>
  <c r="B16" i="164" s="1"/>
  <c r="AE16" i="158"/>
  <c r="AC87" i="158"/>
  <c r="AC58" i="158"/>
  <c r="AC27" i="158"/>
  <c r="AG17" i="158"/>
  <c r="AH14" i="129"/>
  <c r="AK16" i="158"/>
  <c r="C99" i="155"/>
  <c r="C133" i="155"/>
  <c r="C95" i="155"/>
  <c r="C100" i="155"/>
  <c r="K5" i="135"/>
  <c r="E5" i="163"/>
  <c r="B5" i="163"/>
  <c r="C130" i="155"/>
  <c r="C97" i="155"/>
  <c r="C131" i="155"/>
  <c r="AF13" i="129"/>
  <c r="AG20" i="162"/>
  <c r="AJ19" i="162"/>
  <c r="AH19" i="162" s="1"/>
  <c r="AE19" i="162"/>
  <c r="AK19" i="162" s="1"/>
  <c r="C129" i="154"/>
  <c r="C129" i="155"/>
  <c r="C96" i="155"/>
  <c r="C128" i="155"/>
  <c r="C134" i="155"/>
  <c r="C98" i="155"/>
  <c r="C132" i="155"/>
  <c r="D123" i="155"/>
  <c r="B59" i="155" s="1"/>
  <c r="D108" i="155"/>
  <c r="B58" i="155" s="1"/>
  <c r="D89" i="155"/>
  <c r="B56" i="155" s="1"/>
  <c r="B108" i="155"/>
  <c r="B89" i="155"/>
  <c r="C82" i="155" s="1"/>
  <c r="B112" i="154"/>
  <c r="F108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AL19" i="162" l="1"/>
  <c r="E18" i="164"/>
  <c r="D144" i="154"/>
  <c r="E140" i="154"/>
  <c r="C111" i="154"/>
  <c r="F105" i="154"/>
  <c r="E105" i="154"/>
  <c r="F143" i="154"/>
  <c r="E143" i="154"/>
  <c r="F142" i="154"/>
  <c r="D142" i="154"/>
  <c r="E108" i="154"/>
  <c r="F106" i="154"/>
  <c r="D107" i="154"/>
  <c r="D106" i="154"/>
  <c r="F111" i="154"/>
  <c r="F130" i="154"/>
  <c r="I130" i="154" s="1"/>
  <c r="E130" i="154"/>
  <c r="H130" i="154" s="1"/>
  <c r="D130" i="154"/>
  <c r="D139" i="154"/>
  <c r="F145" i="154"/>
  <c r="E144" i="154"/>
  <c r="D143" i="154"/>
  <c r="E142" i="154"/>
  <c r="F140" i="154"/>
  <c r="D140" i="154"/>
  <c r="D108" i="154"/>
  <c r="F107" i="154"/>
  <c r="D111" i="154"/>
  <c r="E141" i="154"/>
  <c r="E139" i="154"/>
  <c r="D141" i="154"/>
  <c r="D145" i="154"/>
  <c r="E145" i="154"/>
  <c r="E110" i="154"/>
  <c r="F144" i="154"/>
  <c r="E107" i="154"/>
  <c r="E106" i="154"/>
  <c r="E111" i="154"/>
  <c r="F141" i="154"/>
  <c r="F139" i="154"/>
  <c r="G129" i="154"/>
  <c r="D24" i="164"/>
  <c r="AA207" i="162"/>
  <c r="AA389" i="162" s="1"/>
  <c r="AA26" i="162"/>
  <c r="AI25" i="162"/>
  <c r="AJ17" i="158"/>
  <c r="AH17" i="158" s="1"/>
  <c r="B17" i="164" s="1"/>
  <c r="AE17" i="158"/>
  <c r="AC88" i="158"/>
  <c r="AC28" i="158"/>
  <c r="AG18" i="158"/>
  <c r="AH15" i="129"/>
  <c r="AK17" i="158"/>
  <c r="K15" i="135"/>
  <c r="C5" i="163"/>
  <c r="A5" i="163"/>
  <c r="D5" i="163"/>
  <c r="AF14" i="129"/>
  <c r="AG21" i="162"/>
  <c r="AJ20" i="162"/>
  <c r="AH20" i="162" s="1"/>
  <c r="AE20" i="162"/>
  <c r="AK20" i="162" s="1"/>
  <c r="C131" i="154"/>
  <c r="B61" i="155"/>
  <c r="C58" i="155" s="1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C108" i="154"/>
  <c r="C110" i="154"/>
  <c r="C107" i="154"/>
  <c r="C105" i="154"/>
  <c r="C106" i="154"/>
  <c r="C109" i="154"/>
  <c r="C139" i="154"/>
  <c r="C144" i="154"/>
  <c r="C143" i="154"/>
  <c r="C142" i="154"/>
  <c r="C124" i="154"/>
  <c r="C158" i="154"/>
  <c r="AL20" i="162" l="1"/>
  <c r="E19" i="164"/>
  <c r="B17" i="163"/>
  <c r="B16" i="163"/>
  <c r="B15" i="163"/>
  <c r="B14" i="163"/>
  <c r="B13" i="163"/>
  <c r="B12" i="163"/>
  <c r="B18" i="163"/>
  <c r="B11" i="163"/>
  <c r="C59" i="155"/>
  <c r="C60" i="155"/>
  <c r="C57" i="155"/>
  <c r="C56" i="155"/>
  <c r="C61" i="155" s="1"/>
  <c r="G130" i="154"/>
  <c r="I129" i="154"/>
  <c r="D25" i="164"/>
  <c r="AA208" i="162"/>
  <c r="AA390" i="162" s="1"/>
  <c r="AA27" i="162"/>
  <c r="AI26" i="162"/>
  <c r="AJ18" i="158"/>
  <c r="AH18" i="158" s="1"/>
  <c r="B18" i="164" s="1"/>
  <c r="AE18" i="158"/>
  <c r="AG19" i="158"/>
  <c r="AH16" i="129"/>
  <c r="AK18" i="158"/>
  <c r="AF15" i="129"/>
  <c r="AJ21" i="162"/>
  <c r="AH21" i="162" s="1"/>
  <c r="AG22" i="162"/>
  <c r="AE21" i="162"/>
  <c r="AK21" i="162" s="1"/>
  <c r="E131" i="154"/>
  <c r="C123" i="155"/>
  <c r="F131" i="154"/>
  <c r="D131" i="154"/>
  <c r="C108" i="155"/>
  <c r="C89" i="155"/>
  <c r="C112" i="154"/>
  <c r="C146" i="154"/>
  <c r="D124" i="154"/>
  <c r="E124" i="154"/>
  <c r="AL21" i="162" l="1"/>
  <c r="E20" i="164"/>
  <c r="G15" i="163" a="1"/>
  <c r="G15" i="163" s="1"/>
  <c r="L15" i="163" s="1"/>
  <c r="G18" i="163" a="1"/>
  <c r="G18" i="163" s="1"/>
  <c r="G16" i="163" a="1"/>
  <c r="G16" i="163" s="1"/>
  <c r="L16" i="163" s="1"/>
  <c r="G13" i="163" a="1"/>
  <c r="G13" i="163" s="1"/>
  <c r="L13" i="163" s="1"/>
  <c r="G17" i="163" a="1"/>
  <c r="G17" i="163" s="1"/>
  <c r="G12" i="163" a="1"/>
  <c r="G12" i="163" s="1"/>
  <c r="L12" i="163" s="1"/>
  <c r="I131" i="154"/>
  <c r="D81" i="154" s="1"/>
  <c r="E29" i="163" s="1"/>
  <c r="G131" i="154"/>
  <c r="B81" i="154" s="1"/>
  <c r="C29" i="163" s="1"/>
  <c r="D26" i="164"/>
  <c r="AA209" i="162"/>
  <c r="AA391" i="162" s="1"/>
  <c r="AA28" i="162"/>
  <c r="AI27" i="162"/>
  <c r="AJ19" i="158"/>
  <c r="AH19" i="158" s="1"/>
  <c r="B19" i="164" s="1"/>
  <c r="AE19" i="158"/>
  <c r="AG20" i="158"/>
  <c r="AK19" i="158"/>
  <c r="AH17" i="129"/>
  <c r="G14" i="163" a="1"/>
  <c r="G14" i="163" s="1"/>
  <c r="L14" i="163" s="1"/>
  <c r="AF16" i="129"/>
  <c r="AG23" i="162"/>
  <c r="AG24" i="162" s="1"/>
  <c r="AJ22" i="162"/>
  <c r="AH22" i="162" s="1"/>
  <c r="AE22" i="162"/>
  <c r="AK22" i="162" s="1"/>
  <c r="H131" i="154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H124" i="154"/>
  <c r="H146" i="154"/>
  <c r="C82" i="154" s="1"/>
  <c r="AL22" i="162" l="1"/>
  <c r="E21" i="164"/>
  <c r="C79" i="154"/>
  <c r="D27" i="163" s="1"/>
  <c r="B19" i="165"/>
  <c r="B22" i="165" s="1"/>
  <c r="C81" i="154"/>
  <c r="D19" i="165"/>
  <c r="D22" i="165" s="1"/>
  <c r="C80" i="154"/>
  <c r="G11" i="163" a="1"/>
  <c r="G11" i="163" s="1"/>
  <c r="L11" i="163" s="1"/>
  <c r="B47" i="155" s="1"/>
  <c r="H158" i="154"/>
  <c r="C83" i="154" s="1"/>
  <c r="D31" i="163" s="1"/>
  <c r="G158" i="154"/>
  <c r="B83" i="154" s="1"/>
  <c r="C31" i="163" s="1"/>
  <c r="D27" i="164"/>
  <c r="AA210" i="162"/>
  <c r="AA392" i="162" s="1"/>
  <c r="AA29" i="162"/>
  <c r="AI28" i="162"/>
  <c r="D30" i="163"/>
  <c r="D29" i="163"/>
  <c r="D28" i="163"/>
  <c r="AJ20" i="158"/>
  <c r="AH20" i="158" s="1"/>
  <c r="B20" i="164" s="1"/>
  <c r="AE20" i="158"/>
  <c r="AK20" i="158" s="1"/>
  <c r="AG21" i="158"/>
  <c r="AH18" i="129"/>
  <c r="AJ24" i="162"/>
  <c r="AH24" i="162" s="1"/>
  <c r="AG25" i="162"/>
  <c r="AE24" i="162"/>
  <c r="AF17" i="129"/>
  <c r="AJ23" i="162"/>
  <c r="AH23" i="162" s="1"/>
  <c r="AL24" i="162" s="1"/>
  <c r="AE23" i="162"/>
  <c r="G112" i="154"/>
  <c r="B79" i="154" s="1"/>
  <c r="C27" i="163" s="1"/>
  <c r="I146" i="154"/>
  <c r="D82" i="154" s="1"/>
  <c r="E30" i="163" s="1"/>
  <c r="I158" i="154"/>
  <c r="D83" i="154" s="1"/>
  <c r="E31" i="163" s="1"/>
  <c r="I112" i="154"/>
  <c r="D79" i="154" s="1"/>
  <c r="E27" i="163" s="1"/>
  <c r="AL23" i="162" l="1"/>
  <c r="E22" i="164"/>
  <c r="E23" i="164"/>
  <c r="B37" i="163"/>
  <c r="B38" i="163"/>
  <c r="G38" i="163" s="1" a="1"/>
  <c r="G38" i="163" s="1"/>
  <c r="Q37" i="163" s="1"/>
  <c r="E119" i="155"/>
  <c r="E117" i="155"/>
  <c r="E118" i="155"/>
  <c r="E88" i="155"/>
  <c r="E84" i="155"/>
  <c r="E83" i="155"/>
  <c r="E82" i="155"/>
  <c r="E85" i="155"/>
  <c r="E86" i="155"/>
  <c r="E120" i="155"/>
  <c r="E122" i="155"/>
  <c r="E87" i="155"/>
  <c r="E121" i="155"/>
  <c r="E116" i="155"/>
  <c r="C43" i="163"/>
  <c r="C37" i="163"/>
  <c r="C42" i="163"/>
  <c r="C40" i="163"/>
  <c r="C44" i="163"/>
  <c r="D63" i="163"/>
  <c r="I63" i="163" s="1" a="1"/>
  <c r="I63" i="163" s="1"/>
  <c r="D60" i="163"/>
  <c r="I60" i="163" s="1" a="1"/>
  <c r="I60" i="163" s="1"/>
  <c r="D61" i="163"/>
  <c r="I61" i="163" s="1" a="1"/>
  <c r="I61" i="163" s="1"/>
  <c r="D62" i="163"/>
  <c r="I62" i="163" s="1" a="1"/>
  <c r="I62" i="163" s="1"/>
  <c r="D64" i="163"/>
  <c r="I64" i="163" s="1" a="1"/>
  <c r="I64" i="163" s="1"/>
  <c r="D65" i="163"/>
  <c r="I65" i="163" s="1" a="1"/>
  <c r="I65" i="163" s="1"/>
  <c r="D66" i="163"/>
  <c r="I66" i="163" s="1" a="1"/>
  <c r="I66" i="163" s="1"/>
  <c r="D59" i="163"/>
  <c r="I59" i="163" s="1" a="1"/>
  <c r="I59" i="163" s="1"/>
  <c r="B64" i="163"/>
  <c r="G64" i="163" s="1" a="1"/>
  <c r="G64" i="163" s="1"/>
  <c r="B65" i="163"/>
  <c r="G65" i="163" s="1" a="1"/>
  <c r="G65" i="163" s="1"/>
  <c r="B66" i="163"/>
  <c r="G66" i="163" s="1" a="1"/>
  <c r="G66" i="163" s="1"/>
  <c r="B59" i="163"/>
  <c r="G59" i="163" s="1" a="1"/>
  <c r="G59" i="163" s="1"/>
  <c r="B60" i="163"/>
  <c r="G60" i="163" s="1" a="1"/>
  <c r="G60" i="163" s="1"/>
  <c r="B61" i="163"/>
  <c r="G61" i="163" s="1" a="1"/>
  <c r="G61" i="163" s="1"/>
  <c r="B63" i="163"/>
  <c r="G63" i="163" s="1" a="1"/>
  <c r="G63" i="163" s="1"/>
  <c r="B62" i="163"/>
  <c r="G62" i="163" s="1" a="1"/>
  <c r="G62" i="163" s="1"/>
  <c r="B39" i="163"/>
  <c r="B40" i="163"/>
  <c r="B41" i="163"/>
  <c r="B42" i="163"/>
  <c r="B43" i="163"/>
  <c r="B44" i="163"/>
  <c r="C19" i="165"/>
  <c r="C22" i="165" s="1"/>
  <c r="F22" i="165" s="1"/>
  <c r="C84" i="154"/>
  <c r="D28" i="164"/>
  <c r="AA211" i="162"/>
  <c r="AA393" i="162" s="1"/>
  <c r="AA30" i="162"/>
  <c r="AI29" i="162"/>
  <c r="C32" i="163"/>
  <c r="E32" i="163"/>
  <c r="D32" i="163"/>
  <c r="AJ21" i="158"/>
  <c r="AH21" i="158" s="1"/>
  <c r="B21" i="164" s="1"/>
  <c r="AE21" i="158"/>
  <c r="AK21" i="158" s="1"/>
  <c r="AG22" i="158"/>
  <c r="AH19" i="129"/>
  <c r="AK24" i="162"/>
  <c r="AG26" i="162"/>
  <c r="AJ25" i="162"/>
  <c r="AH25" i="162" s="1"/>
  <c r="AE25" i="162"/>
  <c r="AK25" i="162" s="1"/>
  <c r="AF18" i="129"/>
  <c r="AK23" i="162"/>
  <c r="B84" i="154"/>
  <c r="D84" i="154"/>
  <c r="AL25" i="162" l="1"/>
  <c r="E24" i="164"/>
  <c r="E89" i="155"/>
  <c r="B68" i="155" s="1"/>
  <c r="E123" i="155"/>
  <c r="C41" i="163"/>
  <c r="C39" i="163"/>
  <c r="C50" i="163"/>
  <c r="C51" i="163"/>
  <c r="C53" i="163"/>
  <c r="C52" i="163"/>
  <c r="C54" i="163"/>
  <c r="C55" i="163"/>
  <c r="C48" i="163"/>
  <c r="C49" i="163"/>
  <c r="C59" i="163"/>
  <c r="H59" i="163" s="1" a="1"/>
  <c r="H59" i="163" s="1"/>
  <c r="C66" i="163"/>
  <c r="H66" i="163" s="1" a="1"/>
  <c r="H66" i="163" s="1"/>
  <c r="C64" i="163"/>
  <c r="H64" i="163" s="1" a="1"/>
  <c r="H64" i="163" s="1"/>
  <c r="C61" i="163"/>
  <c r="H61" i="163" s="1" a="1"/>
  <c r="H61" i="163" s="1"/>
  <c r="C60" i="163"/>
  <c r="H60" i="163" s="1" a="1"/>
  <c r="H60" i="163" s="1"/>
  <c r="C65" i="163"/>
  <c r="H65" i="163" s="1" a="1"/>
  <c r="H65" i="163" s="1"/>
  <c r="C63" i="163"/>
  <c r="H63" i="163" s="1" a="1"/>
  <c r="H63" i="163" s="1"/>
  <c r="C62" i="163"/>
  <c r="H62" i="163" s="1" a="1"/>
  <c r="H62" i="163" s="1"/>
  <c r="D50" i="163"/>
  <c r="D49" i="163"/>
  <c r="D55" i="163"/>
  <c r="D48" i="163"/>
  <c r="D51" i="163"/>
  <c r="D52" i="163"/>
  <c r="D53" i="163"/>
  <c r="D54" i="163"/>
  <c r="B52" i="163"/>
  <c r="B54" i="163"/>
  <c r="B49" i="163"/>
  <c r="B50" i="163"/>
  <c r="B51" i="163"/>
  <c r="B53" i="163"/>
  <c r="B48" i="163"/>
  <c r="B55" i="163"/>
  <c r="D38" i="163"/>
  <c r="D39" i="163"/>
  <c r="D40" i="163"/>
  <c r="D41" i="163"/>
  <c r="D42" i="163"/>
  <c r="D43" i="163"/>
  <c r="D44" i="163"/>
  <c r="D37" i="163"/>
  <c r="D29" i="164"/>
  <c r="AA212" i="162"/>
  <c r="AA394" i="162" s="1"/>
  <c r="AA31" i="162"/>
  <c r="AI30" i="162"/>
  <c r="AJ22" i="158"/>
  <c r="AH22" i="158" s="1"/>
  <c r="B22" i="164" s="1"/>
  <c r="AE22" i="158"/>
  <c r="AK22" i="158" s="1"/>
  <c r="AG23" i="158"/>
  <c r="AH20" i="129"/>
  <c r="AJ26" i="162"/>
  <c r="AH26" i="162" s="1"/>
  <c r="AG27" i="162"/>
  <c r="AE26" i="162"/>
  <c r="AK26" i="162" s="1"/>
  <c r="AF19" i="129"/>
  <c r="AL26" i="162" l="1"/>
  <c r="E25" i="164"/>
  <c r="D30" i="164"/>
  <c r="AA213" i="162"/>
  <c r="AA395" i="162" s="1"/>
  <c r="AA32" i="162"/>
  <c r="AI31" i="162"/>
  <c r="AJ23" i="158"/>
  <c r="AE23" i="158"/>
  <c r="AK23" i="158" s="1"/>
  <c r="AG24" i="158"/>
  <c r="AH23" i="158"/>
  <c r="B23" i="164" s="1"/>
  <c r="AH21" i="129"/>
  <c r="AG28" i="162"/>
  <c r="AJ27" i="162"/>
  <c r="AH27" i="162" s="1"/>
  <c r="AE27" i="162"/>
  <c r="AK27" i="162" s="1"/>
  <c r="AF20" i="129"/>
  <c r="AL27" i="162" l="1"/>
  <c r="E26" i="164"/>
  <c r="D31" i="164"/>
  <c r="AA214" i="162"/>
  <c r="AA396" i="162" s="1"/>
  <c r="AA33" i="162"/>
  <c r="AI32" i="162"/>
  <c r="AJ24" i="158"/>
  <c r="AH24" i="158" s="1"/>
  <c r="AE24" i="158"/>
  <c r="AK24" i="158" s="1"/>
  <c r="AG25" i="158"/>
  <c r="AH22" i="129"/>
  <c r="AJ28" i="162"/>
  <c r="AH28" i="162" s="1"/>
  <c r="AG29" i="162"/>
  <c r="AE28" i="162"/>
  <c r="AK28" i="162" s="1"/>
  <c r="AF21" i="129"/>
  <c r="AL28" i="162" l="1"/>
  <c r="B24" i="164"/>
  <c r="D32" i="164"/>
  <c r="AA215" i="162"/>
  <c r="AA397" i="162" s="1"/>
  <c r="AA34" i="162"/>
  <c r="AI33" i="162"/>
  <c r="E27" i="164"/>
  <c r="AJ25" i="158"/>
  <c r="AH25" i="158" s="1"/>
  <c r="AE25" i="158"/>
  <c r="AK25" i="158" s="1"/>
  <c r="AG26" i="158"/>
  <c r="AH23" i="129"/>
  <c r="AJ29" i="162"/>
  <c r="AH29" i="162" s="1"/>
  <c r="AG30" i="162"/>
  <c r="AE29" i="162"/>
  <c r="AK29" i="162" s="1"/>
  <c r="AF22" i="129"/>
  <c r="AL29" i="162" l="1"/>
  <c r="B25" i="164"/>
  <c r="D33" i="164"/>
  <c r="AA216" i="162"/>
  <c r="AA398" i="162" s="1"/>
  <c r="AA35" i="162"/>
  <c r="AI34" i="162"/>
  <c r="E28" i="164"/>
  <c r="AJ26" i="158"/>
  <c r="AH26" i="158" s="1"/>
  <c r="B26" i="164" s="1"/>
  <c r="AE26" i="158"/>
  <c r="AK26" i="158" s="1"/>
  <c r="AG27" i="158"/>
  <c r="AH24" i="129"/>
  <c r="AF24" i="129" s="1"/>
  <c r="AJ30" i="162"/>
  <c r="AH30" i="162" s="1"/>
  <c r="AE30" i="162"/>
  <c r="AK30" i="162" s="1"/>
  <c r="AG31" i="162"/>
  <c r="AF23" i="129"/>
  <c r="AL30" i="162" l="1"/>
  <c r="D34" i="164"/>
  <c r="AA217" i="162"/>
  <c r="AA399" i="162" s="1"/>
  <c r="AA36" i="162"/>
  <c r="AI35" i="162"/>
  <c r="E29" i="164"/>
  <c r="AJ27" i="158"/>
  <c r="AE27" i="158"/>
  <c r="AK27" i="158" s="1"/>
  <c r="AG28" i="158"/>
  <c r="AH27" i="158"/>
  <c r="AH25" i="129"/>
  <c r="AF25" i="129" s="1"/>
  <c r="AE31" i="162"/>
  <c r="AK31" i="162" s="1"/>
  <c r="AG32" i="162"/>
  <c r="AJ31" i="162"/>
  <c r="AH31" i="162" s="1"/>
  <c r="AL31" i="162" l="1"/>
  <c r="B27" i="164"/>
  <c r="E30" i="164"/>
  <c r="D35" i="164"/>
  <c r="AA218" i="162"/>
  <c r="AA400" i="162" s="1"/>
  <c r="AA37" i="162"/>
  <c r="AI36" i="162"/>
  <c r="AJ28" i="158"/>
  <c r="AH28" i="158" s="1"/>
  <c r="H41" i="163" s="1" a="1"/>
  <c r="H41" i="163" s="1"/>
  <c r="R40" i="163" s="1"/>
  <c r="AE28" i="158"/>
  <c r="AK28" i="158" s="1"/>
  <c r="AH26" i="129"/>
  <c r="AF26" i="129" s="1"/>
  <c r="AG33" i="162"/>
  <c r="AJ32" i="162"/>
  <c r="AH32" i="162" s="1"/>
  <c r="AL32" i="162" s="1"/>
  <c r="AE32" i="162"/>
  <c r="AK32" i="162" s="1"/>
  <c r="I38" i="163" l="1" a="1"/>
  <c r="I38" i="163" s="1"/>
  <c r="S37" i="163" s="1"/>
  <c r="H39" i="163" a="1"/>
  <c r="H39" i="163" s="1"/>
  <c r="R38" i="163" s="1"/>
  <c r="C71" i="154" s="1"/>
  <c r="K107" i="154" s="1"/>
  <c r="G41" i="163" a="1"/>
  <c r="G41" i="163" s="1"/>
  <c r="Q40" i="163" s="1"/>
  <c r="I44" i="163" a="1"/>
  <c r="I44" i="163" s="1"/>
  <c r="I39" i="163" a="1"/>
  <c r="I39" i="163" s="1"/>
  <c r="S38" i="163" s="1"/>
  <c r="D71" i="154" s="1"/>
  <c r="L140" i="154" s="1"/>
  <c r="I37" i="163" a="1"/>
  <c r="I37" i="163" s="1"/>
  <c r="H40" i="163" a="1"/>
  <c r="H40" i="163" s="1"/>
  <c r="R39" i="163" s="1"/>
  <c r="G43" i="163" a="1"/>
  <c r="G43" i="163" s="1"/>
  <c r="Q42" i="163" s="1"/>
  <c r="I41" i="163" a="1"/>
  <c r="I41" i="163" s="1"/>
  <c r="S40" i="163" s="1"/>
  <c r="H42" i="163" a="1"/>
  <c r="H42" i="163" s="1"/>
  <c r="R41" i="163" s="1"/>
  <c r="I40" i="163" a="1"/>
  <c r="I40" i="163" s="1"/>
  <c r="S39" i="163" s="1"/>
  <c r="B28" i="164"/>
  <c r="G42" i="163" a="1"/>
  <c r="G42" i="163" s="1"/>
  <c r="Q41" i="163" s="1"/>
  <c r="G39" i="163" a="1"/>
  <c r="G39" i="163" s="1"/>
  <c r="Q38" i="163" s="1"/>
  <c r="B71" i="154" s="1"/>
  <c r="I42" i="163" a="1"/>
  <c r="I42" i="163" s="1"/>
  <c r="S41" i="163" s="1"/>
  <c r="H38" i="163" a="1"/>
  <c r="H38" i="163" s="1"/>
  <c r="R37" i="163" s="1"/>
  <c r="I43" i="163" a="1"/>
  <c r="I43" i="163" s="1"/>
  <c r="S42" i="163" s="1"/>
  <c r="H37" i="163" a="1"/>
  <c r="H37" i="163" s="1"/>
  <c r="G44" i="163" a="1"/>
  <c r="G44" i="163" s="1"/>
  <c r="G40" i="163" a="1"/>
  <c r="G40" i="163" s="1"/>
  <c r="Q39" i="163" s="1"/>
  <c r="G37" i="163" a="1"/>
  <c r="G37" i="163" s="1"/>
  <c r="H44" i="163" a="1"/>
  <c r="H44" i="163" s="1"/>
  <c r="H43" i="163" a="1"/>
  <c r="H43" i="163" s="1"/>
  <c r="R42" i="163" s="1"/>
  <c r="D36" i="164"/>
  <c r="AA219" i="162"/>
  <c r="AA401" i="162" s="1"/>
  <c r="AA38" i="162"/>
  <c r="AI37" i="162"/>
  <c r="E31" i="164"/>
  <c r="AH27" i="129"/>
  <c r="AF27" i="129" s="1"/>
  <c r="AJ33" i="162"/>
  <c r="AH33" i="162" s="1"/>
  <c r="AL33" i="162" s="1"/>
  <c r="AE33" i="162"/>
  <c r="AK33" i="162" s="1"/>
  <c r="AG34" i="162"/>
  <c r="B16" i="1"/>
  <c r="K143" i="154" l="1"/>
  <c r="K142" i="154"/>
  <c r="K109" i="154"/>
  <c r="K106" i="154"/>
  <c r="K110" i="154"/>
  <c r="K141" i="154"/>
  <c r="K111" i="154"/>
  <c r="K139" i="154"/>
  <c r="K105" i="154"/>
  <c r="K140" i="154"/>
  <c r="L107" i="154"/>
  <c r="L105" i="154"/>
  <c r="L143" i="154"/>
  <c r="L110" i="154"/>
  <c r="L106" i="154"/>
  <c r="L145" i="154"/>
  <c r="L142" i="154"/>
  <c r="L108" i="154"/>
  <c r="L109" i="154"/>
  <c r="L111" i="154"/>
  <c r="L141" i="154"/>
  <c r="L144" i="154"/>
  <c r="K145" i="154"/>
  <c r="K108" i="154"/>
  <c r="K144" i="154"/>
  <c r="L139" i="154"/>
  <c r="J141" i="154"/>
  <c r="J108" i="154"/>
  <c r="J140" i="154"/>
  <c r="J139" i="154"/>
  <c r="J107" i="154"/>
  <c r="J109" i="154"/>
  <c r="J143" i="154"/>
  <c r="J105" i="154"/>
  <c r="J144" i="154"/>
  <c r="J145" i="154"/>
  <c r="J142" i="154"/>
  <c r="J110" i="154"/>
  <c r="J106" i="154"/>
  <c r="J111" i="154"/>
  <c r="E32" i="164"/>
  <c r="D37" i="164"/>
  <c r="AA220" i="162"/>
  <c r="AA402" i="162" s="1"/>
  <c r="AA39" i="162"/>
  <c r="AI38" i="162"/>
  <c r="AH28" i="129"/>
  <c r="AF28" i="129" s="1"/>
  <c r="AG35" i="162"/>
  <c r="AJ34" i="162"/>
  <c r="AH34" i="162" s="1"/>
  <c r="AE34" i="162"/>
  <c r="AK34" i="162" s="1"/>
  <c r="AL34" i="162" l="1"/>
  <c r="K112" i="154"/>
  <c r="C91" i="154" s="1"/>
  <c r="L146" i="154"/>
  <c r="D94" i="154" s="1"/>
  <c r="L112" i="154"/>
  <c r="D91" i="154" s="1"/>
  <c r="K146" i="154"/>
  <c r="C94" i="154" s="1"/>
  <c r="J112" i="154"/>
  <c r="B91" i="154" s="1"/>
  <c r="J146" i="154"/>
  <c r="B94" i="154" s="1"/>
  <c r="E33" i="164"/>
  <c r="D38" i="164"/>
  <c r="AA221" i="162"/>
  <c r="AA403" i="162" s="1"/>
  <c r="AA40" i="162"/>
  <c r="AI39" i="162"/>
  <c r="B71" i="155"/>
  <c r="AH29" i="129"/>
  <c r="AF29" i="129" s="1"/>
  <c r="AJ35" i="162"/>
  <c r="AH35" i="162" s="1"/>
  <c r="AG36" i="162"/>
  <c r="AE35" i="162"/>
  <c r="AK35" i="162" s="1"/>
  <c r="X15" i="135"/>
  <c r="AL35" i="162" l="1"/>
  <c r="E34" i="164"/>
  <c r="D39" i="164"/>
  <c r="AA222" i="162"/>
  <c r="AA404" i="162" s="1"/>
  <c r="AA41" i="162"/>
  <c r="AI40" i="162"/>
  <c r="AH30" i="129"/>
  <c r="AF30" i="129" s="1"/>
  <c r="AG37" i="162"/>
  <c r="AJ36" i="162"/>
  <c r="AH36" i="162" s="1"/>
  <c r="AE36" i="162"/>
  <c r="AK36" i="162" s="1"/>
  <c r="AL36" i="162" l="1"/>
  <c r="D40" i="164"/>
  <c r="AA223" i="162"/>
  <c r="AA405" i="162" s="1"/>
  <c r="AA42" i="162"/>
  <c r="AI41" i="162"/>
  <c r="E35" i="164"/>
  <c r="AH31" i="129"/>
  <c r="AF31" i="129" s="1"/>
  <c r="AJ37" i="162"/>
  <c r="AH37" i="162" s="1"/>
  <c r="AG38" i="162"/>
  <c r="AE37" i="162"/>
  <c r="AK37" i="162" s="1"/>
  <c r="AL37" i="162" l="1"/>
  <c r="E36" i="164"/>
  <c r="D41" i="164"/>
  <c r="AA224" i="162"/>
  <c r="AA406" i="162" s="1"/>
  <c r="AA43" i="162"/>
  <c r="AI42" i="162"/>
  <c r="AH32" i="129"/>
  <c r="AF32" i="129" s="1"/>
  <c r="AJ38" i="162"/>
  <c r="AH38" i="162" s="1"/>
  <c r="AG39" i="162"/>
  <c r="AE38" i="162"/>
  <c r="AK38" i="162" s="1"/>
  <c r="AL38" i="162" l="1"/>
  <c r="E37" i="164"/>
  <c r="D42" i="164"/>
  <c r="AA225" i="162"/>
  <c r="AA407" i="162" s="1"/>
  <c r="AA44" i="162"/>
  <c r="AI43" i="162"/>
  <c r="AH33" i="129"/>
  <c r="AF33" i="129" s="1"/>
  <c r="AJ39" i="162"/>
  <c r="AH39" i="162" s="1"/>
  <c r="AG40" i="162"/>
  <c r="AE39" i="162"/>
  <c r="AK39" i="162" s="1"/>
  <c r="AL39" i="162" l="1"/>
  <c r="E38" i="164"/>
  <c r="D43" i="164"/>
  <c r="AA226" i="162"/>
  <c r="AA408" i="162" s="1"/>
  <c r="AA45" i="162"/>
  <c r="AI44" i="162"/>
  <c r="AH34" i="129"/>
  <c r="AF34" i="129" s="1"/>
  <c r="AJ40" i="162"/>
  <c r="AH40" i="162" s="1"/>
  <c r="AG41" i="162"/>
  <c r="AE40" i="162"/>
  <c r="AK40" i="162" s="1"/>
  <c r="AL40" i="162" l="1"/>
  <c r="D44" i="164"/>
  <c r="AA227" i="162"/>
  <c r="AA409" i="162" s="1"/>
  <c r="AA46" i="162"/>
  <c r="AI45" i="162"/>
  <c r="E39" i="164"/>
  <c r="AH35" i="129"/>
  <c r="AF35" i="129" s="1"/>
  <c r="AJ41" i="162"/>
  <c r="AH41" i="162" s="1"/>
  <c r="AG42" i="162"/>
  <c r="AE41" i="162"/>
  <c r="AK41" i="162" s="1"/>
  <c r="AL41" i="162" l="1"/>
  <c r="D45" i="164"/>
  <c r="AA228" i="162"/>
  <c r="AA410" i="162" s="1"/>
  <c r="AA47" i="162"/>
  <c r="AI46" i="162"/>
  <c r="E40" i="164"/>
  <c r="AH36" i="129"/>
  <c r="AF36" i="129" s="1"/>
  <c r="AJ42" i="162"/>
  <c r="AH42" i="162" s="1"/>
  <c r="AG43" i="162"/>
  <c r="AE42" i="162"/>
  <c r="AK42" i="162" s="1"/>
  <c r="AL42" i="162" l="1"/>
  <c r="D46" i="164"/>
  <c r="AA229" i="162"/>
  <c r="AA411" i="162" s="1"/>
  <c r="AA48" i="162"/>
  <c r="AI47" i="162"/>
  <c r="E41" i="164"/>
  <c r="AH37" i="129"/>
  <c r="AF37" i="129" s="1"/>
  <c r="AJ43" i="162"/>
  <c r="AH43" i="162" s="1"/>
  <c r="AG44" i="162"/>
  <c r="AE43" i="162"/>
  <c r="AK43" i="162" s="1"/>
  <c r="AL43" i="162" l="1"/>
  <c r="E42" i="164"/>
  <c r="D47" i="164"/>
  <c r="AA230" i="162"/>
  <c r="AA412" i="162" s="1"/>
  <c r="AA49" i="162"/>
  <c r="AI48" i="162"/>
  <c r="AH38" i="129"/>
  <c r="AF38" i="129" s="1"/>
  <c r="AJ44" i="162"/>
  <c r="AH44" i="162" s="1"/>
  <c r="AG45" i="162"/>
  <c r="AE44" i="162"/>
  <c r="AK44" i="162" s="1"/>
  <c r="AL44" i="162" l="1"/>
  <c r="D48" i="164"/>
  <c r="AA231" i="162"/>
  <c r="AA413" i="162" s="1"/>
  <c r="AA50" i="162"/>
  <c r="AI49" i="162"/>
  <c r="E43" i="164"/>
  <c r="AH39" i="129"/>
  <c r="AF39" i="129" s="1"/>
  <c r="AJ45" i="162"/>
  <c r="AH45" i="162" s="1"/>
  <c r="AE45" i="162"/>
  <c r="AK45" i="162" s="1"/>
  <c r="AG46" i="162"/>
  <c r="AL45" i="162" l="1"/>
  <c r="D49" i="164"/>
  <c r="AA232" i="162"/>
  <c r="AA414" i="162" s="1"/>
  <c r="AA51" i="162"/>
  <c r="AI50" i="162"/>
  <c r="E44" i="164"/>
  <c r="AH40" i="129"/>
  <c r="AF40" i="129" s="1"/>
  <c r="AG47" i="162"/>
  <c r="AE46" i="162"/>
  <c r="AK46" i="162" s="1"/>
  <c r="AJ46" i="162"/>
  <c r="AH46" i="162" s="1"/>
  <c r="AL46" i="162" l="1"/>
  <c r="D50" i="164"/>
  <c r="AA233" i="162"/>
  <c r="AA415" i="162" s="1"/>
  <c r="AA52" i="162"/>
  <c r="AI51" i="162"/>
  <c r="E45" i="164"/>
  <c r="AH41" i="129"/>
  <c r="AF41" i="129" s="1"/>
  <c r="AE47" i="162"/>
  <c r="AK47" i="162" s="1"/>
  <c r="AG48" i="162"/>
  <c r="AJ47" i="162"/>
  <c r="AH47" i="162" s="1"/>
  <c r="AL47" i="162" l="1"/>
  <c r="D51" i="164"/>
  <c r="AA234" i="162"/>
  <c r="AA416" i="162" s="1"/>
  <c r="AA53" i="162"/>
  <c r="AI52" i="162"/>
  <c r="E46" i="164"/>
  <c r="AH42" i="129"/>
  <c r="AF42" i="129" s="1"/>
  <c r="AJ48" i="162"/>
  <c r="AH48" i="162" s="1"/>
  <c r="AG49" i="162"/>
  <c r="AE48" i="162"/>
  <c r="AK48" i="162" s="1"/>
  <c r="AL48" i="162" l="1"/>
  <c r="D52" i="164"/>
  <c r="AA235" i="162"/>
  <c r="AA417" i="162" s="1"/>
  <c r="AA54" i="162"/>
  <c r="AI53" i="162"/>
  <c r="E47" i="164"/>
  <c r="AH43" i="129"/>
  <c r="AF43" i="129" s="1"/>
  <c r="AG50" i="162"/>
  <c r="AJ49" i="162"/>
  <c r="AH49" i="162" s="1"/>
  <c r="AE49" i="162"/>
  <c r="AK49" i="162" s="1"/>
  <c r="AL49" i="162" l="1"/>
  <c r="D53" i="164"/>
  <c r="AA236" i="162"/>
  <c r="AA418" i="162" s="1"/>
  <c r="AA55" i="162"/>
  <c r="AI54" i="162"/>
  <c r="E48" i="164"/>
  <c r="AH44" i="129"/>
  <c r="AF44" i="129" s="1"/>
  <c r="AJ50" i="162"/>
  <c r="AH50" i="162" s="1"/>
  <c r="AG51" i="162"/>
  <c r="AE50" i="162"/>
  <c r="AK50" i="162" s="1"/>
  <c r="AL50" i="162" l="1"/>
  <c r="E49" i="164"/>
  <c r="D54" i="164"/>
  <c r="AA237" i="162"/>
  <c r="AA419" i="162" s="1"/>
  <c r="AA56" i="162"/>
  <c r="AI55" i="162"/>
  <c r="AH45" i="129"/>
  <c r="AF45" i="129" s="1"/>
  <c r="AJ51" i="162"/>
  <c r="AH51" i="162" s="1"/>
  <c r="AE51" i="162"/>
  <c r="AK51" i="162" s="1"/>
  <c r="AG52" i="162"/>
  <c r="AL51" i="162" l="1"/>
  <c r="D55" i="164"/>
  <c r="AA238" i="162"/>
  <c r="AA420" i="162" s="1"/>
  <c r="AA57" i="162"/>
  <c r="AI56" i="162"/>
  <c r="E50" i="164"/>
  <c r="AH46" i="129"/>
  <c r="AF46" i="129" s="1"/>
  <c r="AJ52" i="162"/>
  <c r="AH52" i="162" s="1"/>
  <c r="AE52" i="162"/>
  <c r="AK52" i="162" s="1"/>
  <c r="AG53" i="162"/>
  <c r="AL52" i="162" l="1"/>
  <c r="E51" i="164"/>
  <c r="D56" i="164"/>
  <c r="AA239" i="162"/>
  <c r="AA421" i="162" s="1"/>
  <c r="AA58" i="162"/>
  <c r="AI57" i="162"/>
  <c r="AH47" i="129"/>
  <c r="AF47" i="129" s="1"/>
  <c r="AJ53" i="162"/>
  <c r="AH53" i="162" s="1"/>
  <c r="AG54" i="162"/>
  <c r="AE53" i="162"/>
  <c r="AK53" i="162" s="1"/>
  <c r="AL53" i="162" l="1"/>
  <c r="E52" i="164"/>
  <c r="D57" i="164"/>
  <c r="AA240" i="162"/>
  <c r="AA422" i="162" s="1"/>
  <c r="AA59" i="162"/>
  <c r="AI58" i="162"/>
  <c r="AH48" i="129"/>
  <c r="AF48" i="129" s="1"/>
  <c r="AG55" i="162"/>
  <c r="AJ54" i="162"/>
  <c r="AH54" i="162" s="1"/>
  <c r="AE54" i="162"/>
  <c r="AK54" i="162" s="1"/>
  <c r="AL54" i="162" l="1"/>
  <c r="D58" i="164"/>
  <c r="AA241" i="162"/>
  <c r="AA423" i="162" s="1"/>
  <c r="AA60" i="162"/>
  <c r="AI59" i="162"/>
  <c r="E53" i="164"/>
  <c r="AH49" i="129"/>
  <c r="AF49" i="129" s="1"/>
  <c r="AJ55" i="162"/>
  <c r="AH55" i="162" s="1"/>
  <c r="AG56" i="162"/>
  <c r="AE55" i="162"/>
  <c r="AK55" i="162" s="1"/>
  <c r="AL55" i="162" l="1"/>
  <c r="D59" i="164"/>
  <c r="AA242" i="162"/>
  <c r="AA424" i="162" s="1"/>
  <c r="AA61" i="162"/>
  <c r="AI60" i="162"/>
  <c r="E54" i="164"/>
  <c r="AH50" i="129"/>
  <c r="AF50" i="129" s="1"/>
  <c r="AE56" i="162"/>
  <c r="AK56" i="162" s="1"/>
  <c r="AG57" i="162"/>
  <c r="AG58" i="162" s="1"/>
  <c r="AJ56" i="162"/>
  <c r="AH56" i="162" s="1"/>
  <c r="AL56" i="162" l="1"/>
  <c r="E55" i="164"/>
  <c r="D60" i="164"/>
  <c r="AA243" i="162"/>
  <c r="AA425" i="162" s="1"/>
  <c r="AA62" i="162"/>
  <c r="AI61" i="162"/>
  <c r="AH51" i="129"/>
  <c r="AF51" i="129" s="1"/>
  <c r="AJ58" i="162"/>
  <c r="AH58" i="162" s="1"/>
  <c r="AG59" i="162"/>
  <c r="AE58" i="162"/>
  <c r="AJ57" i="162"/>
  <c r="AH57" i="162" s="1"/>
  <c r="AL58" i="162" s="1"/>
  <c r="AE57" i="162"/>
  <c r="AK57" i="162" s="1"/>
  <c r="E57" i="164" l="1"/>
  <c r="AL57" i="162"/>
  <c r="E56" i="164"/>
  <c r="D61" i="164"/>
  <c r="AA244" i="162"/>
  <c r="AA426" i="162" s="1"/>
  <c r="AA63" i="162"/>
  <c r="AI62" i="162"/>
  <c r="AH52" i="129"/>
  <c r="AF52" i="129" s="1"/>
  <c r="AK58" i="162"/>
  <c r="AG60" i="162"/>
  <c r="AJ59" i="162"/>
  <c r="AH59" i="162" s="1"/>
  <c r="AE59" i="162"/>
  <c r="AK59" i="162" s="1"/>
  <c r="AL59" i="162" l="1"/>
  <c r="E58" i="164"/>
  <c r="D62" i="164"/>
  <c r="AA245" i="162"/>
  <c r="AA427" i="162" s="1"/>
  <c r="AA64" i="162"/>
  <c r="AI63" i="162"/>
  <c r="AH53" i="129"/>
  <c r="AF53" i="129" s="1"/>
  <c r="AJ60" i="162"/>
  <c r="AH60" i="162" s="1"/>
  <c r="AG61" i="162"/>
  <c r="AE60" i="162"/>
  <c r="AK60" i="162" s="1"/>
  <c r="AL60" i="162" l="1"/>
  <c r="D63" i="164"/>
  <c r="AA246" i="162"/>
  <c r="AA428" i="162" s="1"/>
  <c r="AA65" i="162"/>
  <c r="AI64" i="162"/>
  <c r="E59" i="164"/>
  <c r="AH54" i="129"/>
  <c r="AF54" i="129" s="1"/>
  <c r="AG62" i="162"/>
  <c r="AJ61" i="162"/>
  <c r="AH61" i="162" s="1"/>
  <c r="AE61" i="162"/>
  <c r="AK61" i="162" s="1"/>
  <c r="AL61" i="162" l="1"/>
  <c r="E60" i="164"/>
  <c r="D64" i="164"/>
  <c r="AA247" i="162"/>
  <c r="AA429" i="162" s="1"/>
  <c r="AA66" i="162"/>
  <c r="AI65" i="162"/>
  <c r="AH55" i="129"/>
  <c r="AJ62" i="162"/>
  <c r="AH62" i="162" s="1"/>
  <c r="AG63" i="162"/>
  <c r="AE62" i="162"/>
  <c r="AK62" i="162" s="1"/>
  <c r="AL62" i="162" l="1"/>
  <c r="AF55" i="129"/>
  <c r="E61" i="164"/>
  <c r="D65" i="164"/>
  <c r="AA248" i="162"/>
  <c r="AA430" i="162" s="1"/>
  <c r="AA67" i="162"/>
  <c r="AI66" i="162"/>
  <c r="AG64" i="162"/>
  <c r="AJ63" i="162"/>
  <c r="AH63" i="162" s="1"/>
  <c r="AE63" i="162"/>
  <c r="AK63" i="162" s="1"/>
  <c r="AL63" i="162" l="1"/>
  <c r="E62" i="164"/>
  <c r="D66" i="164"/>
  <c r="AA249" i="162"/>
  <c r="AA431" i="162" s="1"/>
  <c r="AA68" i="162"/>
  <c r="AI67" i="162"/>
  <c r="AJ64" i="162"/>
  <c r="AH64" i="162" s="1"/>
  <c r="AG65" i="162"/>
  <c r="AE64" i="162"/>
  <c r="AK64" i="162" s="1"/>
  <c r="AL64" i="162" l="1"/>
  <c r="E63" i="164"/>
  <c r="D67" i="164"/>
  <c r="AA250" i="162"/>
  <c r="AA432" i="162" s="1"/>
  <c r="AA69" i="162"/>
  <c r="AI68" i="162"/>
  <c r="AJ65" i="162"/>
  <c r="AH65" i="162" s="1"/>
  <c r="AG66" i="162"/>
  <c r="AE65" i="162"/>
  <c r="AK65" i="162" s="1"/>
  <c r="AL65" i="162" l="1"/>
  <c r="E64" i="164"/>
  <c r="D68" i="164"/>
  <c r="AA251" i="162"/>
  <c r="AA433" i="162" s="1"/>
  <c r="AA70" i="162"/>
  <c r="AI69" i="162"/>
  <c r="AE66" i="162"/>
  <c r="AK66" i="162" s="1"/>
  <c r="AJ66" i="162"/>
  <c r="AH66" i="162" s="1"/>
  <c r="AG67" i="162"/>
  <c r="AL66" i="162" l="1"/>
  <c r="E65" i="164"/>
  <c r="D69" i="164"/>
  <c r="AA252" i="162"/>
  <c r="AA434" i="162" s="1"/>
  <c r="AA71" i="162"/>
  <c r="AI70" i="162"/>
  <c r="AG68" i="162"/>
  <c r="AJ67" i="162"/>
  <c r="AH67" i="162" s="1"/>
  <c r="AE67" i="162"/>
  <c r="AK67" i="162" s="1"/>
  <c r="AL67" i="162" l="1"/>
  <c r="E66" i="164"/>
  <c r="D70" i="164"/>
  <c r="AA253" i="162"/>
  <c r="AA435" i="162" s="1"/>
  <c r="AA72" i="162"/>
  <c r="AI71" i="162"/>
  <c r="AG69" i="162"/>
  <c r="AE68" i="162"/>
  <c r="AK68" i="162" s="1"/>
  <c r="AJ68" i="162"/>
  <c r="AH68" i="162" s="1"/>
  <c r="AL68" i="162" l="1"/>
  <c r="E67" i="164"/>
  <c r="D71" i="164"/>
  <c r="AA254" i="162"/>
  <c r="AA436" i="162" s="1"/>
  <c r="AA73" i="162"/>
  <c r="AI72" i="162"/>
  <c r="AJ69" i="162"/>
  <c r="AH69" i="162" s="1"/>
  <c r="AG70" i="162"/>
  <c r="AE69" i="162"/>
  <c r="AK69" i="162" s="1"/>
  <c r="AL69" i="162" l="1"/>
  <c r="D72" i="164"/>
  <c r="AA255" i="162"/>
  <c r="AA437" i="162" s="1"/>
  <c r="AA74" i="162"/>
  <c r="AI73" i="162"/>
  <c r="E68" i="164"/>
  <c r="AG71" i="162"/>
  <c r="AJ70" i="162"/>
  <c r="AH70" i="162" s="1"/>
  <c r="AE70" i="162"/>
  <c r="AK70" i="162" s="1"/>
  <c r="AL70" i="162" l="1"/>
  <c r="D73" i="164"/>
  <c r="AA256" i="162"/>
  <c r="AA438" i="162" s="1"/>
  <c r="AA75" i="162"/>
  <c r="AI74" i="162"/>
  <c r="E69" i="164"/>
  <c r="AG72" i="162"/>
  <c r="AJ71" i="162"/>
  <c r="AH71" i="162" s="1"/>
  <c r="AE71" i="162"/>
  <c r="AK71" i="162" s="1"/>
  <c r="AL71" i="162" l="1"/>
  <c r="E70" i="164"/>
  <c r="D74" i="164"/>
  <c r="AA257" i="162"/>
  <c r="AA439" i="162" s="1"/>
  <c r="AA76" i="162"/>
  <c r="AI75" i="162"/>
  <c r="AG73" i="162"/>
  <c r="AJ72" i="162"/>
  <c r="AH72" i="162" s="1"/>
  <c r="AE72" i="162"/>
  <c r="AK72" i="162" s="1"/>
  <c r="AL72" i="162" l="1"/>
  <c r="D75" i="164"/>
  <c r="AA258" i="162"/>
  <c r="AA440" i="162" s="1"/>
  <c r="AA77" i="162"/>
  <c r="AI76" i="162"/>
  <c r="E71" i="164"/>
  <c r="AJ73" i="162"/>
  <c r="AH73" i="162" s="1"/>
  <c r="AE73" i="162"/>
  <c r="AK73" i="162" s="1"/>
  <c r="AG74" i="162"/>
  <c r="AL73" i="162" l="1"/>
  <c r="E72" i="164"/>
  <c r="D76" i="164"/>
  <c r="AA259" i="162"/>
  <c r="AA441" i="162" s="1"/>
  <c r="AA78" i="162"/>
  <c r="AI77" i="162"/>
  <c r="AG75" i="162"/>
  <c r="AJ74" i="162"/>
  <c r="AH74" i="162" s="1"/>
  <c r="AE74" i="162"/>
  <c r="AK74" i="162" s="1"/>
  <c r="AL74" i="162" l="1"/>
  <c r="E73" i="164"/>
  <c r="D77" i="164"/>
  <c r="AA260" i="162"/>
  <c r="AA442" i="162" s="1"/>
  <c r="AA79" i="162"/>
  <c r="AI78" i="162"/>
  <c r="AJ75" i="162"/>
  <c r="AH75" i="162" s="1"/>
  <c r="AG76" i="162"/>
  <c r="AE75" i="162"/>
  <c r="AK75" i="162" s="1"/>
  <c r="AL75" i="162" l="1"/>
  <c r="E74" i="164"/>
  <c r="D78" i="164"/>
  <c r="AA261" i="162"/>
  <c r="AA443" i="162" s="1"/>
  <c r="AA80" i="162"/>
  <c r="AI79" i="162"/>
  <c r="AE76" i="162"/>
  <c r="AK76" i="162" s="1"/>
  <c r="AG77" i="162"/>
  <c r="AJ76" i="162"/>
  <c r="AH76" i="162" s="1"/>
  <c r="AL76" i="162" l="1"/>
  <c r="D79" i="164"/>
  <c r="AA262" i="162"/>
  <c r="AA444" i="162" s="1"/>
  <c r="AA81" i="162"/>
  <c r="AI80" i="162"/>
  <c r="E75" i="164"/>
  <c r="AG78" i="162"/>
  <c r="AJ77" i="162"/>
  <c r="AH77" i="162" s="1"/>
  <c r="AE77" i="162"/>
  <c r="AK77" i="162" s="1"/>
  <c r="AL77" i="162" l="1"/>
  <c r="E76" i="164"/>
  <c r="D80" i="164"/>
  <c r="AA263" i="162"/>
  <c r="AA445" i="162" s="1"/>
  <c r="AA82" i="162"/>
  <c r="AI81" i="162"/>
  <c r="AE78" i="162"/>
  <c r="AK78" i="162" s="1"/>
  <c r="AJ78" i="162"/>
  <c r="AH78" i="162" s="1"/>
  <c r="AG79" i="162"/>
  <c r="AL78" i="162" l="1"/>
  <c r="D81" i="164"/>
  <c r="AA264" i="162"/>
  <c r="AA446" i="162" s="1"/>
  <c r="AA83" i="162"/>
  <c r="AI82" i="162"/>
  <c r="E77" i="164"/>
  <c r="AG80" i="162"/>
  <c r="AJ79" i="162"/>
  <c r="AH79" i="162" s="1"/>
  <c r="AE79" i="162"/>
  <c r="AK79" i="162" s="1"/>
  <c r="AL79" i="162" l="1"/>
  <c r="E78" i="164"/>
  <c r="D82" i="164"/>
  <c r="AA265" i="162"/>
  <c r="AA447" i="162" s="1"/>
  <c r="AA84" i="162"/>
  <c r="AI83" i="162"/>
  <c r="AG81" i="162"/>
  <c r="AJ80" i="162"/>
  <c r="AH80" i="162" s="1"/>
  <c r="AE80" i="162"/>
  <c r="AK80" i="162" s="1"/>
  <c r="AL80" i="162" l="1"/>
  <c r="D83" i="164"/>
  <c r="AA266" i="162"/>
  <c r="AA448" i="162" s="1"/>
  <c r="AA85" i="162"/>
  <c r="AI84" i="162"/>
  <c r="E79" i="164"/>
  <c r="AG82" i="162"/>
  <c r="AJ81" i="162"/>
  <c r="AH81" i="162" s="1"/>
  <c r="AE81" i="162"/>
  <c r="AK81" i="162" s="1"/>
  <c r="AL81" i="162" l="1"/>
  <c r="E80" i="164"/>
  <c r="D84" i="164"/>
  <c r="AA267" i="162"/>
  <c r="AA449" i="162" s="1"/>
  <c r="AA86" i="162"/>
  <c r="AI85" i="162"/>
  <c r="AJ82" i="162"/>
  <c r="AH82" i="162" s="1"/>
  <c r="AG83" i="162"/>
  <c r="AE82" i="162"/>
  <c r="AK82" i="162" s="1"/>
  <c r="AL82" i="162" l="1"/>
  <c r="D85" i="164"/>
  <c r="AA268" i="162"/>
  <c r="AA450" i="162" s="1"/>
  <c r="AA87" i="162"/>
  <c r="AI86" i="162"/>
  <c r="E81" i="164"/>
  <c r="AJ83" i="162"/>
  <c r="AH83" i="162" s="1"/>
  <c r="AG84" i="162"/>
  <c r="AE83" i="162"/>
  <c r="AK83" i="162" s="1"/>
  <c r="AL83" i="162" l="1"/>
  <c r="E82" i="164"/>
  <c r="D86" i="164"/>
  <c r="AA269" i="162"/>
  <c r="AA451" i="162" s="1"/>
  <c r="AA88" i="162"/>
  <c r="AI87" i="162"/>
  <c r="AJ84" i="162"/>
  <c r="AH84" i="162" s="1"/>
  <c r="AG85" i="162"/>
  <c r="AE84" i="162"/>
  <c r="AK84" i="162" s="1"/>
  <c r="AL84" i="162" l="1"/>
  <c r="D87" i="164"/>
  <c r="AA270" i="162"/>
  <c r="AA452" i="162" s="1"/>
  <c r="AA89" i="162"/>
  <c r="AI88" i="162"/>
  <c r="E83" i="164"/>
  <c r="AG86" i="162"/>
  <c r="AJ85" i="162"/>
  <c r="AH85" i="162" s="1"/>
  <c r="AE85" i="162"/>
  <c r="AK85" i="162" s="1"/>
  <c r="AL85" i="162" l="1"/>
  <c r="E84" i="164"/>
  <c r="D88" i="164"/>
  <c r="AA271" i="162"/>
  <c r="AA453" i="162" s="1"/>
  <c r="AA90" i="162"/>
  <c r="AI89" i="162"/>
  <c r="AG87" i="162"/>
  <c r="AJ86" i="162"/>
  <c r="AH86" i="162" s="1"/>
  <c r="AE86" i="162"/>
  <c r="AK86" i="162" s="1"/>
  <c r="AL86" i="162" l="1"/>
  <c r="D89" i="164"/>
  <c r="AA272" i="162"/>
  <c r="AA454" i="162" s="1"/>
  <c r="AA91" i="162"/>
  <c r="AI90" i="162"/>
  <c r="E85" i="164"/>
  <c r="AJ87" i="162"/>
  <c r="AH87" i="162" s="1"/>
  <c r="AG88" i="162"/>
  <c r="AE87" i="162"/>
  <c r="AK87" i="162" s="1"/>
  <c r="AL87" i="162" l="1"/>
  <c r="E86" i="164"/>
  <c r="D90" i="164"/>
  <c r="AA273" i="162"/>
  <c r="AA455" i="162" s="1"/>
  <c r="AA92" i="162"/>
  <c r="AI91" i="162"/>
  <c r="AG89" i="162"/>
  <c r="AJ88" i="162"/>
  <c r="AH88" i="162" s="1"/>
  <c r="AE88" i="162"/>
  <c r="AK88" i="162" s="1"/>
  <c r="AL88" i="162" l="1"/>
  <c r="D91" i="164"/>
  <c r="AA274" i="162"/>
  <c r="AA456" i="162" s="1"/>
  <c r="AA93" i="162"/>
  <c r="AI92" i="162"/>
  <c r="E87" i="164"/>
  <c r="AG90" i="162"/>
  <c r="AJ89" i="162"/>
  <c r="AH89" i="162" s="1"/>
  <c r="AE89" i="162"/>
  <c r="AK89" i="162" s="1"/>
  <c r="AL89" i="162" l="1"/>
  <c r="E88" i="164"/>
  <c r="D92" i="164"/>
  <c r="AA275" i="162"/>
  <c r="AA457" i="162" s="1"/>
  <c r="AA94" i="162"/>
  <c r="AI93" i="162"/>
  <c r="AG91" i="162"/>
  <c r="AJ90" i="162"/>
  <c r="AH90" i="162" s="1"/>
  <c r="AE90" i="162"/>
  <c r="AK90" i="162" s="1"/>
  <c r="AL90" i="162" l="1"/>
  <c r="D93" i="164"/>
  <c r="AA276" i="162"/>
  <c r="AA458" i="162" s="1"/>
  <c r="AA95" i="162"/>
  <c r="AI94" i="162"/>
  <c r="E89" i="164"/>
  <c r="AE91" i="162"/>
  <c r="AK91" i="162" s="1"/>
  <c r="AJ91" i="162"/>
  <c r="AH91" i="162" s="1"/>
  <c r="AG92" i="162"/>
  <c r="AL91" i="162" l="1"/>
  <c r="E90" i="164"/>
  <c r="D94" i="164"/>
  <c r="AA277" i="162"/>
  <c r="AA459" i="162" s="1"/>
  <c r="AA96" i="162"/>
  <c r="AI95" i="162"/>
  <c r="AG93" i="162"/>
  <c r="AJ92" i="162"/>
  <c r="AH92" i="162" s="1"/>
  <c r="AE92" i="162"/>
  <c r="AK92" i="162" s="1"/>
  <c r="AL92" i="162" l="1"/>
  <c r="D95" i="164"/>
  <c r="AA278" i="162"/>
  <c r="AA460" i="162" s="1"/>
  <c r="AA97" i="162"/>
  <c r="AI96" i="162"/>
  <c r="E91" i="164"/>
  <c r="AJ93" i="162"/>
  <c r="AH93" i="162" s="1"/>
  <c r="AG94" i="162"/>
  <c r="AE93" i="162"/>
  <c r="AK93" i="162" s="1"/>
  <c r="AL93" i="162" l="1"/>
  <c r="E92" i="164"/>
  <c r="D96" i="164"/>
  <c r="AA279" i="162"/>
  <c r="AA461" i="162" s="1"/>
  <c r="AA98" i="162"/>
  <c r="AI97" i="162"/>
  <c r="AG95" i="162"/>
  <c r="AJ94" i="162"/>
  <c r="AH94" i="162" s="1"/>
  <c r="AE94" i="162"/>
  <c r="AK94" i="162" s="1"/>
  <c r="AL94" i="162" l="1"/>
  <c r="D97" i="164"/>
  <c r="AA280" i="162"/>
  <c r="AA462" i="162" s="1"/>
  <c r="AA99" i="162"/>
  <c r="AI98" i="162"/>
  <c r="E93" i="164"/>
  <c r="AJ95" i="162"/>
  <c r="AH95" i="162" s="1"/>
  <c r="AG96" i="162"/>
  <c r="AE95" i="162"/>
  <c r="AK95" i="162" s="1"/>
  <c r="AL95" i="162" l="1"/>
  <c r="E94" i="164"/>
  <c r="D98" i="164"/>
  <c r="AA281" i="162"/>
  <c r="AA463" i="162" s="1"/>
  <c r="AA100" i="162"/>
  <c r="AI99" i="162"/>
  <c r="AJ96" i="162"/>
  <c r="AH96" i="162" s="1"/>
  <c r="AG97" i="162"/>
  <c r="AE96" i="162"/>
  <c r="AK96" i="162" s="1"/>
  <c r="AL96" i="162" l="1"/>
  <c r="D99" i="164"/>
  <c r="AA282" i="162"/>
  <c r="AA464" i="162" s="1"/>
  <c r="AA101" i="162"/>
  <c r="AI100" i="162"/>
  <c r="E95" i="164"/>
  <c r="AJ97" i="162"/>
  <c r="AH97" i="162" s="1"/>
  <c r="AL97" i="162" s="1"/>
  <c r="AG98" i="162"/>
  <c r="AE97" i="162"/>
  <c r="AK97" i="162" s="1"/>
  <c r="E96" i="164" l="1"/>
  <c r="D100" i="164"/>
  <c r="AA283" i="162"/>
  <c r="AA465" i="162" s="1"/>
  <c r="AA102" i="162"/>
  <c r="AI101" i="162"/>
  <c r="AE98" i="162"/>
  <c r="AK98" i="162" s="1"/>
  <c r="AJ98" i="162"/>
  <c r="AH98" i="162" s="1"/>
  <c r="AG99" i="162"/>
  <c r="AL98" i="162" l="1"/>
  <c r="D101" i="164"/>
  <c r="AA284" i="162"/>
  <c r="AA466" i="162" s="1"/>
  <c r="AA103" i="162"/>
  <c r="AI102" i="162"/>
  <c r="E97" i="164"/>
  <c r="AG100" i="162"/>
  <c r="AJ99" i="162"/>
  <c r="AH99" i="162" s="1"/>
  <c r="AE99" i="162"/>
  <c r="AK99" i="162" s="1"/>
  <c r="AL99" i="162" l="1"/>
  <c r="E98" i="164"/>
  <c r="D102" i="164"/>
  <c r="AA285" i="162"/>
  <c r="AA467" i="162" s="1"/>
  <c r="AA104" i="162"/>
  <c r="AI103" i="162"/>
  <c r="AG101" i="162"/>
  <c r="AJ100" i="162"/>
  <c r="AH100" i="162" s="1"/>
  <c r="AE100" i="162"/>
  <c r="AK100" i="162" s="1"/>
  <c r="AL100" i="162" l="1"/>
  <c r="E99" i="164"/>
  <c r="D103" i="164"/>
  <c r="AA286" i="162"/>
  <c r="AA468" i="162" s="1"/>
  <c r="AA105" i="162"/>
  <c r="AI104" i="162"/>
  <c r="AG102" i="162"/>
  <c r="AJ101" i="162"/>
  <c r="AH101" i="162" s="1"/>
  <c r="AE101" i="162"/>
  <c r="AK101" i="162" s="1"/>
  <c r="AL101" i="162" l="1"/>
  <c r="D104" i="164"/>
  <c r="AA287" i="162"/>
  <c r="AA469" i="162" s="1"/>
  <c r="AA106" i="162"/>
  <c r="AI105" i="162"/>
  <c r="E100" i="164"/>
  <c r="AJ102" i="162"/>
  <c r="AH102" i="162" s="1"/>
  <c r="AL102" i="162" s="1"/>
  <c r="AG103" i="162"/>
  <c r="AE102" i="162"/>
  <c r="AK102" i="162" s="1"/>
  <c r="E101" i="164" l="1"/>
  <c r="D105" i="164"/>
  <c r="AA288" i="162"/>
  <c r="AA470" i="162" s="1"/>
  <c r="AA107" i="162"/>
  <c r="AI106" i="162"/>
  <c r="AG104" i="162"/>
  <c r="AJ103" i="162"/>
  <c r="AH103" i="162" s="1"/>
  <c r="AE103" i="162"/>
  <c r="AK103" i="162" s="1"/>
  <c r="AL103" i="162" l="1"/>
  <c r="E102" i="164"/>
  <c r="D106" i="164"/>
  <c r="AA289" i="162"/>
  <c r="AA471" i="162" s="1"/>
  <c r="AA108" i="162"/>
  <c r="AI107" i="162"/>
  <c r="AJ104" i="162"/>
  <c r="AH104" i="162" s="1"/>
  <c r="AL104" i="162" s="1"/>
  <c r="AG105" i="162"/>
  <c r="AE104" i="162"/>
  <c r="AK104" i="162" s="1"/>
  <c r="E103" i="164" l="1"/>
  <c r="D107" i="164"/>
  <c r="AA290" i="162"/>
  <c r="AA472" i="162" s="1"/>
  <c r="AA109" i="162"/>
  <c r="AI108" i="162"/>
  <c r="AJ105" i="162"/>
  <c r="AH105" i="162" s="1"/>
  <c r="AG106" i="162"/>
  <c r="AE105" i="162"/>
  <c r="AK105" i="162" s="1"/>
  <c r="AL105" i="162" l="1"/>
  <c r="E104" i="164"/>
  <c r="D108" i="164"/>
  <c r="AA291" i="162"/>
  <c r="AA473" i="162" s="1"/>
  <c r="AA110" i="162"/>
  <c r="AI109" i="162"/>
  <c r="AJ106" i="162"/>
  <c r="AH106" i="162" s="1"/>
  <c r="AL106" i="162" s="1"/>
  <c r="AG107" i="162"/>
  <c r="AE106" i="162"/>
  <c r="AK106" i="162" s="1"/>
  <c r="D109" i="164" l="1"/>
  <c r="AA292" i="162"/>
  <c r="AA474" i="162" s="1"/>
  <c r="AA111" i="162"/>
  <c r="AI110" i="162"/>
  <c r="E105" i="164"/>
  <c r="AJ107" i="162"/>
  <c r="AH107" i="162" s="1"/>
  <c r="AG108" i="162"/>
  <c r="AE107" i="162"/>
  <c r="AK107" i="162" s="1"/>
  <c r="AL107" i="162" l="1"/>
  <c r="E106" i="164"/>
  <c r="D110" i="164"/>
  <c r="AA293" i="162"/>
  <c r="AA475" i="162" s="1"/>
  <c r="AA112" i="162"/>
  <c r="AI111" i="162"/>
  <c r="AG109" i="162"/>
  <c r="AJ108" i="162"/>
  <c r="AH108" i="162" s="1"/>
  <c r="AE108" i="162"/>
  <c r="AK108" i="162" s="1"/>
  <c r="AL108" i="162" l="1"/>
  <c r="D111" i="164"/>
  <c r="AA294" i="162"/>
  <c r="AA476" i="162" s="1"/>
  <c r="AA113" i="162"/>
  <c r="AI112" i="162"/>
  <c r="E107" i="164"/>
  <c r="AJ109" i="162"/>
  <c r="AH109" i="162" s="1"/>
  <c r="AG110" i="162"/>
  <c r="AE109" i="162"/>
  <c r="AK109" i="162" s="1"/>
  <c r="AL109" i="162" l="1"/>
  <c r="E108" i="164"/>
  <c r="D112" i="164"/>
  <c r="AA295" i="162"/>
  <c r="AA477" i="162" s="1"/>
  <c r="AA114" i="162"/>
  <c r="AI113" i="162"/>
  <c r="AG111" i="162"/>
  <c r="AJ110" i="162"/>
  <c r="AH110" i="162" s="1"/>
  <c r="AE110" i="162"/>
  <c r="AK110" i="162" s="1"/>
  <c r="AL110" i="162" l="1"/>
  <c r="D113" i="164"/>
  <c r="AA296" i="162"/>
  <c r="AA478" i="162" s="1"/>
  <c r="AA115" i="162"/>
  <c r="AI114" i="162"/>
  <c r="E109" i="164"/>
  <c r="AE111" i="162"/>
  <c r="AK111" i="162" s="1"/>
  <c r="AJ111" i="162"/>
  <c r="AH111" i="162" s="1"/>
  <c r="AG112" i="162"/>
  <c r="AL111" i="162" l="1"/>
  <c r="E110" i="164"/>
  <c r="D114" i="164"/>
  <c r="AA297" i="162"/>
  <c r="AA479" i="162" s="1"/>
  <c r="AA116" i="162"/>
  <c r="AI115" i="162"/>
  <c r="AG113" i="162"/>
  <c r="AJ112" i="162"/>
  <c r="AH112" i="162" s="1"/>
  <c r="AE112" i="162"/>
  <c r="AK112" i="162" s="1"/>
  <c r="AL112" i="162" l="1"/>
  <c r="D115" i="164"/>
  <c r="AA298" i="162"/>
  <c r="AA480" i="162" s="1"/>
  <c r="AA117" i="162"/>
  <c r="AI116" i="162"/>
  <c r="E111" i="164"/>
  <c r="AJ113" i="162"/>
  <c r="AH113" i="162" s="1"/>
  <c r="AG114" i="162"/>
  <c r="AE113" i="162"/>
  <c r="AK113" i="162" s="1"/>
  <c r="AL113" i="162" l="1"/>
  <c r="E112" i="164"/>
  <c r="D116" i="164"/>
  <c r="AA299" i="162"/>
  <c r="AA481" i="162" s="1"/>
  <c r="AA118" i="162"/>
  <c r="AI117" i="162"/>
  <c r="AJ114" i="162"/>
  <c r="AH114" i="162" s="1"/>
  <c r="AG115" i="162"/>
  <c r="AE114" i="162"/>
  <c r="AK114" i="162" s="1"/>
  <c r="AL114" i="162" l="1"/>
  <c r="D117" i="164"/>
  <c r="AA300" i="162"/>
  <c r="AA482" i="162" s="1"/>
  <c r="AA119" i="162"/>
  <c r="AI118" i="162"/>
  <c r="E113" i="164"/>
  <c r="AE115" i="162"/>
  <c r="AK115" i="162" s="1"/>
  <c r="AJ115" i="162"/>
  <c r="AH115" i="162" s="1"/>
  <c r="AG116" i="162"/>
  <c r="AL115" i="162" l="1"/>
  <c r="E114" i="164"/>
  <c r="D118" i="164"/>
  <c r="AA301" i="162"/>
  <c r="AA483" i="162" s="1"/>
  <c r="AA120" i="162"/>
  <c r="AI119" i="162"/>
  <c r="AJ116" i="162"/>
  <c r="AH116" i="162" s="1"/>
  <c r="AE116" i="162"/>
  <c r="AK116" i="162" s="1"/>
  <c r="AG117" i="162"/>
  <c r="AL116" i="162" l="1"/>
  <c r="D119" i="164"/>
  <c r="AA302" i="162"/>
  <c r="AA484" i="162" s="1"/>
  <c r="AA121" i="162"/>
  <c r="AI120" i="162"/>
  <c r="E115" i="164"/>
  <c r="AE117" i="162"/>
  <c r="AK117" i="162" s="1"/>
  <c r="AJ117" i="162"/>
  <c r="AH117" i="162" s="1"/>
  <c r="AG118" i="162"/>
  <c r="AL117" i="162" l="1"/>
  <c r="E116" i="164"/>
  <c r="D120" i="164"/>
  <c r="AA303" i="162"/>
  <c r="AA485" i="162" s="1"/>
  <c r="AA122" i="162"/>
  <c r="AI121" i="162"/>
  <c r="AG119" i="162"/>
  <c r="AJ118" i="162"/>
  <c r="AH118" i="162" s="1"/>
  <c r="AE118" i="162"/>
  <c r="AK118" i="162" s="1"/>
  <c r="AL118" i="162" l="1"/>
  <c r="D121" i="164"/>
  <c r="AA304" i="162"/>
  <c r="AA486" i="162" s="1"/>
  <c r="AA123" i="162"/>
  <c r="AI122" i="162"/>
  <c r="E117" i="164"/>
  <c r="AG120" i="162"/>
  <c r="AJ119" i="162"/>
  <c r="AH119" i="162" s="1"/>
  <c r="AE119" i="162"/>
  <c r="AK119" i="162" s="1"/>
  <c r="AL119" i="162" l="1"/>
  <c r="E118" i="164"/>
  <c r="D122" i="164"/>
  <c r="AA305" i="162"/>
  <c r="AA487" i="162" s="1"/>
  <c r="AA124" i="162"/>
  <c r="AI123" i="162"/>
  <c r="AE120" i="162"/>
  <c r="AK120" i="162" s="1"/>
  <c r="AJ120" i="162"/>
  <c r="AH120" i="162" s="1"/>
  <c r="AG121" i="162"/>
  <c r="AL120" i="162" l="1"/>
  <c r="D123" i="164"/>
  <c r="AA306" i="162"/>
  <c r="AA488" i="162" s="1"/>
  <c r="AA125" i="162"/>
  <c r="AI124" i="162"/>
  <c r="E119" i="164"/>
  <c r="AG122" i="162"/>
  <c r="AE121" i="162"/>
  <c r="AK121" i="162" s="1"/>
  <c r="AJ121" i="162"/>
  <c r="AH121" i="162" s="1"/>
  <c r="AL121" i="162" l="1"/>
  <c r="E120" i="164"/>
  <c r="D124" i="164"/>
  <c r="AA307" i="162"/>
  <c r="AA489" i="162" s="1"/>
  <c r="AA126" i="162"/>
  <c r="AI125" i="162"/>
  <c r="AJ122" i="162"/>
  <c r="AH122" i="162" s="1"/>
  <c r="AG123" i="162"/>
  <c r="AE122" i="162"/>
  <c r="AK122" i="162" s="1"/>
  <c r="AL122" i="162" l="1"/>
  <c r="D125" i="164"/>
  <c r="AA308" i="162"/>
  <c r="AA490" i="162" s="1"/>
  <c r="AA127" i="162"/>
  <c r="AI126" i="162"/>
  <c r="E121" i="164"/>
  <c r="AJ123" i="162"/>
  <c r="AH123" i="162" s="1"/>
  <c r="AG124" i="162"/>
  <c r="AE123" i="162"/>
  <c r="AK123" i="162" s="1"/>
  <c r="AL123" i="162" l="1"/>
  <c r="E122" i="164"/>
  <c r="D126" i="164"/>
  <c r="AA309" i="162"/>
  <c r="AA491" i="162" s="1"/>
  <c r="AA128" i="162"/>
  <c r="AI127" i="162"/>
  <c r="AJ124" i="162"/>
  <c r="AH124" i="162" s="1"/>
  <c r="AG125" i="162"/>
  <c r="AE124" i="162"/>
  <c r="AK124" i="162" s="1"/>
  <c r="AL124" i="162" l="1"/>
  <c r="D127" i="164"/>
  <c r="AA310" i="162"/>
  <c r="AA492" i="162" s="1"/>
  <c r="AA129" i="162"/>
  <c r="AI128" i="162"/>
  <c r="E123" i="164"/>
  <c r="AG126" i="162"/>
  <c r="AE125" i="162"/>
  <c r="AK125" i="162" s="1"/>
  <c r="AJ125" i="162"/>
  <c r="AH125" i="162" s="1"/>
  <c r="AL125" i="162" l="1"/>
  <c r="E124" i="164"/>
  <c r="D128" i="164"/>
  <c r="AA311" i="162"/>
  <c r="AA493" i="162" s="1"/>
  <c r="AA130" i="162"/>
  <c r="AI129" i="162"/>
  <c r="AE126" i="162"/>
  <c r="AK126" i="162" s="1"/>
  <c r="AG127" i="162"/>
  <c r="AJ126" i="162"/>
  <c r="AH126" i="162" s="1"/>
  <c r="AL126" i="162" l="1"/>
  <c r="D129" i="164"/>
  <c r="AA312" i="162"/>
  <c r="AA494" i="162" s="1"/>
  <c r="AA131" i="162"/>
  <c r="AI130" i="162"/>
  <c r="E125" i="164"/>
  <c r="AJ127" i="162"/>
  <c r="AH127" i="162" s="1"/>
  <c r="AG128" i="162"/>
  <c r="AE127" i="162"/>
  <c r="AK127" i="162" s="1"/>
  <c r="AL127" i="162" l="1"/>
  <c r="E126" i="164"/>
  <c r="D130" i="164"/>
  <c r="AA313" i="162"/>
  <c r="AA495" i="162" s="1"/>
  <c r="AA132" i="162"/>
  <c r="AI131" i="162"/>
  <c r="AJ128" i="162"/>
  <c r="AH128" i="162" s="1"/>
  <c r="AG129" i="162"/>
  <c r="AE128" i="162"/>
  <c r="AK128" i="162" s="1"/>
  <c r="AL128" i="162" l="1"/>
  <c r="D131" i="164"/>
  <c r="AA314" i="162"/>
  <c r="AA496" i="162" s="1"/>
  <c r="AA133" i="162"/>
  <c r="AI132" i="162"/>
  <c r="E127" i="164"/>
  <c r="AG130" i="162"/>
  <c r="AJ129" i="162"/>
  <c r="AH129" i="162" s="1"/>
  <c r="AE129" i="162"/>
  <c r="AK129" i="162" s="1"/>
  <c r="AL129" i="162" l="1"/>
  <c r="E128" i="164"/>
  <c r="D132" i="164"/>
  <c r="AA315" i="162"/>
  <c r="AA497" i="162" s="1"/>
  <c r="AA134" i="162"/>
  <c r="AI133" i="162"/>
  <c r="AG131" i="162"/>
  <c r="AJ130" i="162"/>
  <c r="AH130" i="162" s="1"/>
  <c r="AE130" i="162"/>
  <c r="AK130" i="162" s="1"/>
  <c r="AL130" i="162" l="1"/>
  <c r="D133" i="164"/>
  <c r="AA316" i="162"/>
  <c r="AA498" i="162" s="1"/>
  <c r="AA135" i="162"/>
  <c r="AI134" i="162"/>
  <c r="E129" i="164"/>
  <c r="AG132" i="162"/>
  <c r="AE131" i="162"/>
  <c r="AK131" i="162" s="1"/>
  <c r="AJ131" i="162"/>
  <c r="AH131" i="162" s="1"/>
  <c r="AL131" i="162" l="1"/>
  <c r="E130" i="164"/>
  <c r="D134" i="164"/>
  <c r="AA317" i="162"/>
  <c r="AA499" i="162" s="1"/>
  <c r="AA136" i="162"/>
  <c r="AI135" i="162"/>
  <c r="AJ132" i="162"/>
  <c r="AH132" i="162" s="1"/>
  <c r="AG133" i="162"/>
  <c r="AE132" i="162"/>
  <c r="AK132" i="162" s="1"/>
  <c r="AL132" i="162" l="1"/>
  <c r="D135" i="164"/>
  <c r="AA318" i="162"/>
  <c r="AA500" i="162" s="1"/>
  <c r="AA137" i="162"/>
  <c r="AI136" i="162"/>
  <c r="E131" i="164"/>
  <c r="AJ133" i="162"/>
  <c r="AH133" i="162" s="1"/>
  <c r="AG134" i="162"/>
  <c r="AE133" i="162"/>
  <c r="AK133" i="162" s="1"/>
  <c r="AL133" i="162" l="1"/>
  <c r="E132" i="164"/>
  <c r="D136" i="164"/>
  <c r="AA319" i="162"/>
  <c r="AA501" i="162" s="1"/>
  <c r="AA138" i="162"/>
  <c r="AI137" i="162"/>
  <c r="AG135" i="162"/>
  <c r="AJ134" i="162"/>
  <c r="AH134" i="162" s="1"/>
  <c r="AE134" i="162"/>
  <c r="AK134" i="162" s="1"/>
  <c r="AL134" i="162" l="1"/>
  <c r="D137" i="164"/>
  <c r="AA320" i="162"/>
  <c r="AA502" i="162" s="1"/>
  <c r="AA139" i="162"/>
  <c r="AI138" i="162"/>
  <c r="E133" i="164"/>
  <c r="AJ135" i="162"/>
  <c r="AH135" i="162" s="1"/>
  <c r="AE135" i="162"/>
  <c r="AK135" i="162" s="1"/>
  <c r="AG136" i="162"/>
  <c r="AL135" i="162" l="1"/>
  <c r="E134" i="164"/>
  <c r="D138" i="164"/>
  <c r="AA321" i="162"/>
  <c r="AA503" i="162" s="1"/>
  <c r="AA140" i="162"/>
  <c r="AI139" i="162"/>
  <c r="AG137" i="162"/>
  <c r="AE136" i="162"/>
  <c r="AK136" i="162" s="1"/>
  <c r="AJ136" i="162"/>
  <c r="AH136" i="162" s="1"/>
  <c r="AL136" i="162" l="1"/>
  <c r="D139" i="164"/>
  <c r="AA322" i="162"/>
  <c r="AA504" i="162" s="1"/>
  <c r="AA141" i="162"/>
  <c r="AI140" i="162"/>
  <c r="E135" i="164"/>
  <c r="AJ137" i="162"/>
  <c r="AH137" i="162" s="1"/>
  <c r="AG138" i="162"/>
  <c r="AE137" i="162"/>
  <c r="AK137" i="162" s="1"/>
  <c r="AL137" i="162" l="1"/>
  <c r="E136" i="164"/>
  <c r="D140" i="164"/>
  <c r="AA323" i="162"/>
  <c r="AA505" i="162" s="1"/>
  <c r="AA142" i="162"/>
  <c r="AI141" i="162"/>
  <c r="AE138" i="162"/>
  <c r="AK138" i="162" s="1"/>
  <c r="AG139" i="162"/>
  <c r="AJ138" i="162"/>
  <c r="AH138" i="162" s="1"/>
  <c r="AL138" i="162" l="1"/>
  <c r="D141" i="164"/>
  <c r="AA324" i="162"/>
  <c r="AA506" i="162" s="1"/>
  <c r="AA143" i="162"/>
  <c r="AI142" i="162"/>
  <c r="E137" i="164"/>
  <c r="AG140" i="162"/>
  <c r="AJ139" i="162"/>
  <c r="AH139" i="162" s="1"/>
  <c r="AE139" i="162"/>
  <c r="AK139" i="162" s="1"/>
  <c r="AL139" i="162" l="1"/>
  <c r="E138" i="164"/>
  <c r="D142" i="164"/>
  <c r="AA325" i="162"/>
  <c r="AA507" i="162" s="1"/>
  <c r="AA144" i="162"/>
  <c r="AI143" i="162"/>
  <c r="AJ140" i="162"/>
  <c r="AH140" i="162" s="1"/>
  <c r="AG141" i="162"/>
  <c r="AE140" i="162"/>
  <c r="AK140" i="162" s="1"/>
  <c r="AL140" i="162" l="1"/>
  <c r="D143" i="164"/>
  <c r="AA326" i="162"/>
  <c r="AA508" i="162" s="1"/>
  <c r="AA145" i="162"/>
  <c r="AI144" i="162"/>
  <c r="E139" i="164"/>
  <c r="AG142" i="162"/>
  <c r="AJ141" i="162"/>
  <c r="AH141" i="162" s="1"/>
  <c r="AE141" i="162"/>
  <c r="AK141" i="162" s="1"/>
  <c r="AL141" i="162" l="1"/>
  <c r="E140" i="164"/>
  <c r="D144" i="164"/>
  <c r="AA327" i="162"/>
  <c r="AA509" i="162" s="1"/>
  <c r="AA146" i="162"/>
  <c r="AI145" i="162"/>
  <c r="AJ142" i="162"/>
  <c r="AH142" i="162" s="1"/>
  <c r="AE142" i="162"/>
  <c r="AK142" i="162" s="1"/>
  <c r="AG143" i="162"/>
  <c r="AL142" i="162" l="1"/>
  <c r="D145" i="164"/>
  <c r="AA328" i="162"/>
  <c r="AA510" i="162" s="1"/>
  <c r="AA147" i="162"/>
  <c r="AI146" i="162"/>
  <c r="E141" i="164"/>
  <c r="AJ143" i="162"/>
  <c r="AH143" i="162" s="1"/>
  <c r="AG144" i="162"/>
  <c r="AE143" i="162"/>
  <c r="AK143" i="162" s="1"/>
  <c r="AL143" i="162" l="1"/>
  <c r="E142" i="164"/>
  <c r="D146" i="164"/>
  <c r="AA329" i="162"/>
  <c r="AA511" i="162" s="1"/>
  <c r="AA148" i="162"/>
  <c r="AI147" i="162"/>
  <c r="AJ144" i="162"/>
  <c r="AH144" i="162" s="1"/>
  <c r="AG145" i="162"/>
  <c r="AE144" i="162"/>
  <c r="AK144" i="162" s="1"/>
  <c r="AL144" i="162" l="1"/>
  <c r="D147" i="164"/>
  <c r="AA330" i="162"/>
  <c r="AA512" i="162" s="1"/>
  <c r="AA149" i="162"/>
  <c r="AI148" i="162"/>
  <c r="E143" i="164"/>
  <c r="AJ145" i="162"/>
  <c r="AH145" i="162" s="1"/>
  <c r="AG146" i="162"/>
  <c r="AE145" i="162"/>
  <c r="AK145" i="162" s="1"/>
  <c r="AL145" i="162" l="1"/>
  <c r="E144" i="164"/>
  <c r="D148" i="164"/>
  <c r="AA331" i="162"/>
  <c r="AA513" i="162" s="1"/>
  <c r="AA150" i="162"/>
  <c r="AI149" i="162"/>
  <c r="AJ146" i="162"/>
  <c r="AH146" i="162" s="1"/>
  <c r="AG147" i="162"/>
  <c r="AE146" i="162"/>
  <c r="AK146" i="162" s="1"/>
  <c r="AL146" i="162" l="1"/>
  <c r="D149" i="164"/>
  <c r="AA332" i="162"/>
  <c r="AA514" i="162" s="1"/>
  <c r="AA151" i="162"/>
  <c r="AI150" i="162"/>
  <c r="E145" i="164"/>
  <c r="AJ147" i="162"/>
  <c r="AH147" i="162" s="1"/>
  <c r="AG148" i="162"/>
  <c r="AE147" i="162"/>
  <c r="AK147" i="162" s="1"/>
  <c r="AL147" i="162" l="1"/>
  <c r="E146" i="164"/>
  <c r="D150" i="164"/>
  <c r="AA333" i="162"/>
  <c r="AA515" i="162" s="1"/>
  <c r="AA152" i="162"/>
  <c r="AI151" i="162"/>
  <c r="AG149" i="162"/>
  <c r="AJ148" i="162"/>
  <c r="AH148" i="162" s="1"/>
  <c r="AE148" i="162"/>
  <c r="AK148" i="162" s="1"/>
  <c r="AL148" i="162" l="1"/>
  <c r="D151" i="164"/>
  <c r="AA334" i="162"/>
  <c r="AA516" i="162" s="1"/>
  <c r="AA153" i="162"/>
  <c r="AI152" i="162"/>
  <c r="E147" i="164"/>
  <c r="AG150" i="162"/>
  <c r="AJ149" i="162"/>
  <c r="AH149" i="162" s="1"/>
  <c r="AE149" i="162"/>
  <c r="AK149" i="162" s="1"/>
  <c r="AL149" i="162" l="1"/>
  <c r="E148" i="164"/>
  <c r="D152" i="164"/>
  <c r="AA335" i="162"/>
  <c r="AA517" i="162" s="1"/>
  <c r="AA154" i="162"/>
  <c r="AI153" i="162"/>
  <c r="AG151" i="162"/>
  <c r="AE150" i="162"/>
  <c r="AK150" i="162" s="1"/>
  <c r="AJ150" i="162"/>
  <c r="AH150" i="162" s="1"/>
  <c r="AL150" i="162" l="1"/>
  <c r="D153" i="164"/>
  <c r="AA336" i="162"/>
  <c r="AA518" i="162" s="1"/>
  <c r="AA155" i="162"/>
  <c r="AI154" i="162"/>
  <c r="E149" i="164"/>
  <c r="AJ151" i="162"/>
  <c r="AH151" i="162" s="1"/>
  <c r="AG152" i="162"/>
  <c r="AE151" i="162"/>
  <c r="AK151" i="162" s="1"/>
  <c r="AL151" i="162" l="1"/>
  <c r="E150" i="164"/>
  <c r="D154" i="164"/>
  <c r="AA337" i="162"/>
  <c r="AA519" i="162" s="1"/>
  <c r="AA156" i="162"/>
  <c r="AI155" i="162"/>
  <c r="AJ152" i="162"/>
  <c r="AH152" i="162" s="1"/>
  <c r="AG153" i="162"/>
  <c r="AE152" i="162"/>
  <c r="AK152" i="162" s="1"/>
  <c r="AL152" i="162" l="1"/>
  <c r="D155" i="164"/>
  <c r="AA338" i="162"/>
  <c r="AA520" i="162" s="1"/>
  <c r="AA157" i="162"/>
  <c r="AI156" i="162"/>
  <c r="E151" i="164"/>
  <c r="AJ153" i="162"/>
  <c r="AH153" i="162" s="1"/>
  <c r="AG154" i="162"/>
  <c r="AE153" i="162"/>
  <c r="AK153" i="162" s="1"/>
  <c r="AL153" i="162" l="1"/>
  <c r="E152" i="164"/>
  <c r="D156" i="164"/>
  <c r="AA339" i="162"/>
  <c r="AA521" i="162" s="1"/>
  <c r="AA158" i="162"/>
  <c r="AI157" i="162"/>
  <c r="AJ154" i="162"/>
  <c r="AH154" i="162" s="1"/>
  <c r="AG155" i="162"/>
  <c r="AE154" i="162"/>
  <c r="AK154" i="162" s="1"/>
  <c r="AL154" i="162" l="1"/>
  <c r="D157" i="164"/>
  <c r="AA340" i="162"/>
  <c r="AA522" i="162" s="1"/>
  <c r="AA159" i="162"/>
  <c r="AI158" i="162"/>
  <c r="E153" i="164"/>
  <c r="AJ155" i="162"/>
  <c r="AH155" i="162" s="1"/>
  <c r="AG156" i="162"/>
  <c r="AE155" i="162"/>
  <c r="AK155" i="162" s="1"/>
  <c r="AL155" i="162" l="1"/>
  <c r="E154" i="164"/>
  <c r="D158" i="164"/>
  <c r="AA341" i="162"/>
  <c r="AA523" i="162" s="1"/>
  <c r="AA160" i="162"/>
  <c r="AI159" i="162"/>
  <c r="AJ156" i="162"/>
  <c r="AH156" i="162" s="1"/>
  <c r="AE156" i="162"/>
  <c r="AK156" i="162" s="1"/>
  <c r="AG157" i="162"/>
  <c r="AL156" i="162" l="1"/>
  <c r="D159" i="164"/>
  <c r="AA342" i="162"/>
  <c r="AA524" i="162" s="1"/>
  <c r="AA161" i="162"/>
  <c r="AI160" i="162"/>
  <c r="E155" i="164"/>
  <c r="AG158" i="162"/>
  <c r="AE157" i="162"/>
  <c r="AK157" i="162" s="1"/>
  <c r="AJ157" i="162"/>
  <c r="AH157" i="162" s="1"/>
  <c r="AL157" i="162" l="1"/>
  <c r="E156" i="164"/>
  <c r="D160" i="164"/>
  <c r="AA343" i="162"/>
  <c r="AA525" i="162" s="1"/>
  <c r="AA162" i="162"/>
  <c r="AI161" i="162"/>
  <c r="AE158" i="162"/>
  <c r="AK158" i="162" s="1"/>
  <c r="AJ158" i="162"/>
  <c r="AH158" i="162" s="1"/>
  <c r="AG159" i="162"/>
  <c r="AL158" i="162" l="1"/>
  <c r="D161" i="164"/>
  <c r="AA344" i="162"/>
  <c r="AA526" i="162" s="1"/>
  <c r="AA163" i="162"/>
  <c r="AI162" i="162"/>
  <c r="E157" i="164"/>
  <c r="AG160" i="162"/>
  <c r="AJ159" i="162"/>
  <c r="AH159" i="162" s="1"/>
  <c r="AE159" i="162"/>
  <c r="AK159" i="162" s="1"/>
  <c r="AL159" i="162" l="1"/>
  <c r="E158" i="164"/>
  <c r="D162" i="164"/>
  <c r="AA345" i="162"/>
  <c r="AA527" i="162" s="1"/>
  <c r="AA164" i="162"/>
  <c r="AI163" i="162"/>
  <c r="AG161" i="162"/>
  <c r="AJ160" i="162"/>
  <c r="AH160" i="162" s="1"/>
  <c r="AE160" i="162"/>
  <c r="AK160" i="162" s="1"/>
  <c r="AL160" i="162" l="1"/>
  <c r="D163" i="164"/>
  <c r="AA346" i="162"/>
  <c r="AA528" i="162" s="1"/>
  <c r="AA165" i="162"/>
  <c r="AI164" i="162"/>
  <c r="E159" i="164"/>
  <c r="AG162" i="162"/>
  <c r="AJ161" i="162"/>
  <c r="AH161" i="162" s="1"/>
  <c r="AE161" i="162"/>
  <c r="AK161" i="162" s="1"/>
  <c r="AL161" i="162" l="1"/>
  <c r="E160" i="164"/>
  <c r="D164" i="164"/>
  <c r="AA347" i="162"/>
  <c r="AA529" i="162" s="1"/>
  <c r="AA166" i="162"/>
  <c r="AI165" i="162"/>
  <c r="AJ162" i="162"/>
  <c r="AH162" i="162" s="1"/>
  <c r="AG163" i="162"/>
  <c r="AE162" i="162"/>
  <c r="AK162" i="162" s="1"/>
  <c r="AL162" i="162" l="1"/>
  <c r="E161" i="164"/>
  <c r="D165" i="164"/>
  <c r="AA348" i="162"/>
  <c r="AA530" i="162" s="1"/>
  <c r="AA167" i="162"/>
  <c r="AI166" i="162"/>
  <c r="AE163" i="162"/>
  <c r="AK163" i="162" s="1"/>
  <c r="AJ163" i="162"/>
  <c r="AH163" i="162" s="1"/>
  <c r="AG164" i="162"/>
  <c r="AL163" i="162" l="1"/>
  <c r="E162" i="164"/>
  <c r="D166" i="164"/>
  <c r="AA349" i="162"/>
  <c r="AA531" i="162" s="1"/>
  <c r="AA168" i="162"/>
  <c r="AI167" i="162"/>
  <c r="AJ164" i="162"/>
  <c r="AH164" i="162" s="1"/>
  <c r="AG165" i="162"/>
  <c r="AE164" i="162"/>
  <c r="AK164" i="162" s="1"/>
  <c r="AL164" i="162" l="1"/>
  <c r="E163" i="164"/>
  <c r="D167" i="164"/>
  <c r="AA350" i="162"/>
  <c r="AA532" i="162" s="1"/>
  <c r="AA169" i="162"/>
  <c r="AI168" i="162"/>
  <c r="AE165" i="162"/>
  <c r="AK165" i="162" s="1"/>
  <c r="AG166" i="162"/>
  <c r="AJ165" i="162"/>
  <c r="AH165" i="162" s="1"/>
  <c r="AL165" i="162" l="1"/>
  <c r="D168" i="164"/>
  <c r="AA351" i="162"/>
  <c r="AA533" i="162" s="1"/>
  <c r="AA170" i="162"/>
  <c r="AI169" i="162"/>
  <c r="E164" i="164"/>
  <c r="AG167" i="162"/>
  <c r="AE166" i="162"/>
  <c r="AK166" i="162" s="1"/>
  <c r="AJ166" i="162"/>
  <c r="AH166" i="162" s="1"/>
  <c r="AL166" i="162" l="1"/>
  <c r="D169" i="164"/>
  <c r="AA352" i="162"/>
  <c r="AA534" i="162" s="1"/>
  <c r="AA171" i="162"/>
  <c r="AI170" i="162"/>
  <c r="E165" i="164"/>
  <c r="AE167" i="162"/>
  <c r="AK167" i="162" s="1"/>
  <c r="AG168" i="162"/>
  <c r="AJ167" i="162"/>
  <c r="AH167" i="162" s="1"/>
  <c r="AL167" i="162" l="1"/>
  <c r="E166" i="164"/>
  <c r="D170" i="164"/>
  <c r="AA353" i="162"/>
  <c r="AA535" i="162" s="1"/>
  <c r="AA172" i="162"/>
  <c r="AI171" i="162"/>
  <c r="AG169" i="162"/>
  <c r="AJ168" i="162"/>
  <c r="AH168" i="162" s="1"/>
  <c r="AE168" i="162"/>
  <c r="AK168" i="162" s="1"/>
  <c r="AL168" i="162" l="1"/>
  <c r="D171" i="164"/>
  <c r="AA354" i="162"/>
  <c r="AA536" i="162" s="1"/>
  <c r="AA173" i="162"/>
  <c r="AI172" i="162"/>
  <c r="E167" i="164"/>
  <c r="AE169" i="162"/>
  <c r="AK169" i="162" s="1"/>
  <c r="AJ169" i="162"/>
  <c r="AH169" i="162" s="1"/>
  <c r="AG170" i="162"/>
  <c r="AL169" i="162" l="1"/>
  <c r="E168" i="164"/>
  <c r="D172" i="164"/>
  <c r="AA355" i="162"/>
  <c r="AA537" i="162" s="1"/>
  <c r="AA174" i="162"/>
  <c r="AI173" i="162"/>
  <c r="AG171" i="162"/>
  <c r="AJ170" i="162"/>
  <c r="AH170" i="162" s="1"/>
  <c r="AE170" i="162"/>
  <c r="AK170" i="162" s="1"/>
  <c r="AL170" i="162" l="1"/>
  <c r="D173" i="164"/>
  <c r="AA356" i="162"/>
  <c r="AA538" i="162" s="1"/>
  <c r="AA175" i="162"/>
  <c r="AI174" i="162"/>
  <c r="E169" i="164"/>
  <c r="AJ171" i="162"/>
  <c r="AH171" i="162" s="1"/>
  <c r="AG172" i="162"/>
  <c r="AE171" i="162"/>
  <c r="AK171" i="162" s="1"/>
  <c r="AL171" i="162" l="1"/>
  <c r="E170" i="164"/>
  <c r="D174" i="164"/>
  <c r="AA357" i="162"/>
  <c r="AA539" i="162" s="1"/>
  <c r="AA176" i="162"/>
  <c r="AI175" i="162"/>
  <c r="AE172" i="162"/>
  <c r="AK172" i="162" s="1"/>
  <c r="AG173" i="162"/>
  <c r="AJ172" i="162"/>
  <c r="AH172" i="162" s="1"/>
  <c r="AL172" i="162" l="1"/>
  <c r="D175" i="164"/>
  <c r="AA358" i="162"/>
  <c r="AA540" i="162" s="1"/>
  <c r="AA177" i="162"/>
  <c r="AI176" i="162"/>
  <c r="E171" i="164"/>
  <c r="AE173" i="162"/>
  <c r="AK173" i="162" s="1"/>
  <c r="AJ173" i="162"/>
  <c r="AH173" i="162" s="1"/>
  <c r="AG174" i="162"/>
  <c r="AL173" i="162" l="1"/>
  <c r="E172" i="164"/>
  <c r="D176" i="164"/>
  <c r="AA359" i="162"/>
  <c r="AA541" i="162" s="1"/>
  <c r="AA178" i="162"/>
  <c r="AI177" i="162"/>
  <c r="AG175" i="162"/>
  <c r="AE174" i="162"/>
  <c r="AK174" i="162" s="1"/>
  <c r="AJ174" i="162"/>
  <c r="AH174" i="162" s="1"/>
  <c r="AL174" i="162" l="1"/>
  <c r="D177" i="164"/>
  <c r="AA360" i="162"/>
  <c r="AA542" i="162" s="1"/>
  <c r="AA179" i="162"/>
  <c r="AI178" i="162"/>
  <c r="E173" i="164"/>
  <c r="AE175" i="162"/>
  <c r="AK175" i="162" s="1"/>
  <c r="AJ175" i="162"/>
  <c r="AH175" i="162" s="1"/>
  <c r="AG176" i="162"/>
  <c r="AL175" i="162" l="1"/>
  <c r="E174" i="164"/>
  <c r="D178" i="164"/>
  <c r="AA361" i="162"/>
  <c r="AA543" i="162" s="1"/>
  <c r="AA180" i="162"/>
  <c r="AI179" i="162"/>
  <c r="AG177" i="162"/>
  <c r="AJ176" i="162"/>
  <c r="AH176" i="162" s="1"/>
  <c r="AE176" i="162"/>
  <c r="AK176" i="162" s="1"/>
  <c r="AL176" i="162" l="1"/>
  <c r="D179" i="164"/>
  <c r="AA362" i="162"/>
  <c r="AA544" i="162" s="1"/>
  <c r="AI180" i="162"/>
  <c r="E175" i="164"/>
  <c r="AJ177" i="162"/>
  <c r="AH177" i="162" s="1"/>
  <c r="AG178" i="162"/>
  <c r="AE177" i="162"/>
  <c r="AK177" i="162" s="1"/>
  <c r="AL177" i="162" l="1"/>
  <c r="E176" i="164"/>
  <c r="AE178" i="162"/>
  <c r="AK178" i="162" s="1"/>
  <c r="AJ178" i="162"/>
  <c r="AH178" i="162" s="1"/>
  <c r="AG179" i="162"/>
  <c r="AL178" i="162" l="1"/>
  <c r="E177" i="164"/>
  <c r="AG180" i="162"/>
  <c r="AE179" i="162"/>
  <c r="AK179" i="162" s="1"/>
  <c r="AJ179" i="162"/>
  <c r="AH179" i="162" s="1"/>
  <c r="AL179" i="162" l="1"/>
  <c r="H12" i="163" a="1"/>
  <c r="H12" i="163" s="1"/>
  <c r="M11" i="163" s="1"/>
  <c r="H15" i="163" a="1"/>
  <c r="H15" i="163" s="1"/>
  <c r="H13" i="163" a="1"/>
  <c r="H13" i="163" s="1"/>
  <c r="E178" i="164"/>
  <c r="H17" i="163" s="1" a="1"/>
  <c r="H17" i="163" s="1"/>
  <c r="AJ180" i="162"/>
  <c r="AH180" i="162" s="1"/>
  <c r="I51" i="163" s="1" a="1"/>
  <c r="I51" i="163" s="1"/>
  <c r="N51" i="163" s="1"/>
  <c r="AE180" i="162"/>
  <c r="AK180" i="162" s="1"/>
  <c r="AL180" i="162" l="1"/>
  <c r="G49" i="163" a="1"/>
  <c r="G49" i="163" s="1"/>
  <c r="L49" i="163" s="1"/>
  <c r="Q48" i="163" s="1"/>
  <c r="H55" i="163" a="1"/>
  <c r="H55" i="163" s="1"/>
  <c r="M55" i="163" s="1"/>
  <c r="G53" i="163" a="1"/>
  <c r="G53" i="163" s="1"/>
  <c r="L53" i="163" s="1"/>
  <c r="H48" i="163" a="1"/>
  <c r="H48" i="163" s="1"/>
  <c r="M48" i="163" s="1"/>
  <c r="I53" i="163" a="1"/>
  <c r="I53" i="163" s="1"/>
  <c r="N53" i="163" s="1"/>
  <c r="H16" i="163" a="1"/>
  <c r="H16" i="163" s="1"/>
  <c r="H11" i="163" a="1"/>
  <c r="H11" i="163" s="1"/>
  <c r="H18" i="163" a="1"/>
  <c r="H18" i="163" s="1"/>
  <c r="I50" i="163" a="1"/>
  <c r="I50" i="163" s="1"/>
  <c r="N50" i="163" s="1"/>
  <c r="H14" i="163" a="1"/>
  <c r="H14" i="163" s="1"/>
  <c r="H54" i="163" a="1"/>
  <c r="H54" i="163" s="1"/>
  <c r="M54" i="163" s="1"/>
  <c r="G48" i="163" a="1"/>
  <c r="G48" i="163" s="1"/>
  <c r="L48" i="163" s="1"/>
  <c r="E179" i="164"/>
  <c r="I54" i="163" a="1"/>
  <c r="I54" i="163" s="1"/>
  <c r="N54" i="163" s="1"/>
  <c r="H51" i="163" a="1"/>
  <c r="H51" i="163" s="1"/>
  <c r="M51" i="163" s="1"/>
  <c r="I52" i="163" a="1"/>
  <c r="I52" i="163" s="1"/>
  <c r="N52" i="163" s="1"/>
  <c r="G54" i="163" a="1"/>
  <c r="G54" i="163" s="1"/>
  <c r="L54" i="163" s="1"/>
  <c r="H50" i="163" a="1"/>
  <c r="H50" i="163" s="1"/>
  <c r="M50" i="163" s="1"/>
  <c r="H53" i="163" a="1"/>
  <c r="H53" i="163" s="1"/>
  <c r="M53" i="163" s="1"/>
  <c r="G52" i="163" a="1"/>
  <c r="G52" i="163" s="1"/>
  <c r="L52" i="163" s="1"/>
  <c r="G51" i="163" a="1"/>
  <c r="G51" i="163" s="1"/>
  <c r="L51" i="163" s="1"/>
  <c r="G55" i="163" a="1"/>
  <c r="G55" i="163" s="1"/>
  <c r="L55" i="163" s="1"/>
  <c r="H49" i="163" a="1"/>
  <c r="H49" i="163" s="1"/>
  <c r="M49" i="163" s="1"/>
  <c r="H52" i="163" a="1"/>
  <c r="H52" i="163" s="1"/>
  <c r="M52" i="163" s="1"/>
  <c r="I55" i="163" a="1"/>
  <c r="I55" i="163" s="1"/>
  <c r="N55" i="163" s="1"/>
  <c r="I49" i="163" a="1"/>
  <c r="I49" i="163" s="1"/>
  <c r="N49" i="163" s="1"/>
  <c r="G50" i="163" a="1"/>
  <c r="G50" i="163" s="1"/>
  <c r="L50" i="163" s="1"/>
  <c r="I48" i="163" a="1"/>
  <c r="I48" i="163" s="1"/>
  <c r="N48" i="163" s="1"/>
  <c r="R48" i="163" l="1"/>
  <c r="B48" i="155"/>
  <c r="S48" i="163"/>
  <c r="E107" i="155" l="1"/>
  <c r="E96" i="155"/>
  <c r="E99" i="155"/>
  <c r="E100" i="155"/>
  <c r="E95" i="155"/>
  <c r="E134" i="155"/>
  <c r="E106" i="155"/>
  <c r="E97" i="155"/>
  <c r="E98" i="155"/>
  <c r="E129" i="155"/>
  <c r="E94" i="155"/>
  <c r="E130" i="155"/>
  <c r="E131" i="155"/>
  <c r="E132" i="155"/>
  <c r="E133" i="155"/>
  <c r="E128" i="155"/>
  <c r="E135" i="155" l="1"/>
  <c r="B72" i="155" s="1"/>
  <c r="E108" i="155"/>
  <c r="B70" i="155" s="1"/>
  <c r="B147" i="155"/>
  <c r="B148" i="155"/>
  <c r="B145" i="155"/>
  <c r="E101" i="155"/>
  <c r="B69" i="155" s="1"/>
  <c r="B143" i="155"/>
  <c r="B146" i="155"/>
  <c r="B144" i="155"/>
  <c r="B149" i="155"/>
  <c r="B150" i="155" l="1"/>
  <c r="C147" i="155" s="1"/>
  <c r="B73" i="155"/>
  <c r="C148" i="155" l="1"/>
  <c r="C143" i="155"/>
  <c r="C144" i="155"/>
  <c r="C145" i="155"/>
  <c r="C146" i="155"/>
  <c r="C149" i="155"/>
  <c r="C71" i="155"/>
  <c r="C68" i="155"/>
  <c r="C70" i="155"/>
  <c r="C72" i="155"/>
  <c r="C69" i="155"/>
  <c r="C150" i="155" l="1"/>
  <c r="C73" i="155"/>
  <c r="AJ6" i="129" l="1"/>
  <c r="AJ5" i="129"/>
  <c r="AJ15" i="129"/>
  <c r="AJ13" i="129"/>
  <c r="AB73" i="129"/>
  <c r="AJ49" i="129"/>
  <c r="AJ9" i="129"/>
  <c r="AI9" i="129"/>
  <c r="AJ34" i="129"/>
  <c r="AK53" i="129"/>
  <c r="AJ22" i="129"/>
  <c r="AJ48" i="129"/>
  <c r="AK44" i="129"/>
  <c r="AB81" i="129"/>
  <c r="AJ27" i="129"/>
  <c r="AK27" i="129"/>
  <c r="AK9" i="129"/>
  <c r="AK13" i="129"/>
  <c r="AB74" i="129"/>
  <c r="AJ24" i="129"/>
  <c r="AB143" i="129"/>
  <c r="AK28" i="129"/>
  <c r="AB4" i="129"/>
  <c r="AJ4" i="129"/>
  <c r="AI4" i="129" s="1"/>
  <c r="AB90" i="129"/>
  <c r="AB162" i="129"/>
  <c r="AB156" i="129"/>
  <c r="AB166" i="129"/>
  <c r="AB110" i="129"/>
  <c r="AB165" i="129"/>
  <c r="AB80" i="129"/>
  <c r="AK21" i="129"/>
  <c r="AJ21" i="129"/>
  <c r="AB79" i="129"/>
  <c r="AJ40" i="129"/>
  <c r="AK49" i="129"/>
  <c r="AI49" i="129" s="1"/>
  <c r="AK54" i="129"/>
  <c r="AB113" i="129"/>
  <c r="AB150" i="129"/>
  <c r="AJ35" i="129"/>
  <c r="AK23" i="129"/>
  <c r="AB138" i="129"/>
  <c r="AJ7" i="129"/>
  <c r="AK7" i="129"/>
  <c r="AK48" i="129"/>
  <c r="AB133" i="129"/>
  <c r="AB77" i="129"/>
  <c r="AJ44" i="129"/>
  <c r="AK4" i="129"/>
  <c r="AK5" i="129"/>
  <c r="AK6" i="129"/>
  <c r="AB121" i="129"/>
  <c r="AB5" i="129"/>
  <c r="AB65" i="129"/>
  <c r="AI48" i="129" l="1"/>
  <c r="AI5" i="129"/>
  <c r="AI6" i="129"/>
  <c r="AI27" i="129"/>
  <c r="AI13" i="129"/>
  <c r="AI44" i="129"/>
  <c r="H3" i="164"/>
  <c r="AK34" i="129"/>
  <c r="AI34" i="129" s="1"/>
  <c r="AJ18" i="129"/>
  <c r="AI21" i="129"/>
  <c r="AB93" i="129"/>
  <c r="AK14" i="129"/>
  <c r="AB129" i="129"/>
  <c r="AK18" i="129"/>
  <c r="AK35" i="129"/>
  <c r="AI35" i="129" s="1"/>
  <c r="AB94" i="129"/>
  <c r="AB136" i="129"/>
  <c r="AB149" i="129"/>
  <c r="AJ47" i="129"/>
  <c r="AB119" i="129"/>
  <c r="AB63" i="129"/>
  <c r="AJ50" i="129"/>
  <c r="AB109" i="129"/>
  <c r="AK50" i="129"/>
  <c r="AJ46" i="129"/>
  <c r="AB161" i="129"/>
  <c r="AI7" i="129"/>
  <c r="AJ14" i="129"/>
  <c r="AB128" i="129"/>
  <c r="AJ8" i="129"/>
  <c r="AB123" i="129"/>
  <c r="AK8" i="129"/>
  <c r="AB67" i="129"/>
  <c r="AB66" i="129"/>
  <c r="AK24" i="129"/>
  <c r="AI24" i="129" s="1"/>
  <c r="AB72" i="129"/>
  <c r="AK22" i="129"/>
  <c r="AI22" i="129" s="1"/>
  <c r="AB99" i="129"/>
  <c r="AB139" i="129"/>
  <c r="AB137" i="129"/>
  <c r="AB106" i="129"/>
  <c r="AJ31" i="129"/>
  <c r="AK31" i="129"/>
  <c r="AB146" i="129"/>
  <c r="AK47" i="129"/>
  <c r="AB122" i="129"/>
  <c r="AB83" i="129"/>
  <c r="AB103" i="129"/>
  <c r="AB159" i="129"/>
  <c r="AJ52" i="129"/>
  <c r="AB167" i="129"/>
  <c r="AK52" i="129"/>
  <c r="AB111" i="129"/>
  <c r="AB169" i="129"/>
  <c r="AB86" i="129"/>
  <c r="AB142" i="129"/>
  <c r="AJ41" i="129"/>
  <c r="AK41" i="129"/>
  <c r="AB100" i="129"/>
  <c r="AJ54" i="129"/>
  <c r="AI54" i="129" s="1"/>
  <c r="AB105" i="129"/>
  <c r="AB164" i="129"/>
  <c r="AK46" i="129"/>
  <c r="AB108" i="129"/>
  <c r="AB112" i="129"/>
  <c r="AB168" i="129"/>
  <c r="AJ53" i="129"/>
  <c r="AI53" i="129" s="1"/>
  <c r="AK40" i="129"/>
  <c r="AI40" i="129" s="1"/>
  <c r="AB155" i="129"/>
  <c r="AJ51" i="129"/>
  <c r="AK51" i="129"/>
  <c r="AJ11" i="129"/>
  <c r="AB70" i="129"/>
  <c r="AK11" i="129"/>
  <c r="AB126" i="129"/>
  <c r="AB170" i="129"/>
  <c r="AB163" i="129"/>
  <c r="AB135" i="129"/>
  <c r="AB130" i="129"/>
  <c r="AB124" i="129"/>
  <c r="AJ28" i="129"/>
  <c r="AI28" i="129" s="1"/>
  <c r="AB114" i="129"/>
  <c r="AJ55" i="129"/>
  <c r="AB87" i="129"/>
  <c r="AK55" i="129"/>
  <c r="AK15" i="129"/>
  <c r="AI15" i="129" s="1"/>
  <c r="AJ23" i="129"/>
  <c r="AI23" i="129" s="1"/>
  <c r="AB107" i="129"/>
  <c r="AB68" i="129"/>
  <c r="AB64" i="129"/>
  <c r="AJ20" i="129"/>
  <c r="AB82" i="129"/>
  <c r="AK20" i="129"/>
  <c r="AB120" i="129"/>
  <c r="AB154" i="129" l="1"/>
  <c r="AB98" i="129"/>
  <c r="AK39" i="129"/>
  <c r="AJ39" i="129"/>
  <c r="AI39" i="129" s="1"/>
  <c r="AI20" i="129"/>
  <c r="AK26" i="129"/>
  <c r="AB141" i="129"/>
  <c r="AB85" i="129"/>
  <c r="AJ26" i="129"/>
  <c r="AI51" i="129"/>
  <c r="AI47" i="129"/>
  <c r="AK30" i="129"/>
  <c r="AB89" i="129"/>
  <c r="AB145" i="129"/>
  <c r="AJ30" i="129"/>
  <c r="I14" i="163" a="1"/>
  <c r="I14" i="163" s="1"/>
  <c r="M13" i="163" s="1"/>
  <c r="I15" i="163" a="1"/>
  <c r="I15" i="163" s="1"/>
  <c r="I12" i="163" a="1"/>
  <c r="I12" i="163" s="1"/>
  <c r="M12" i="163" s="1"/>
  <c r="I18" i="163" a="1"/>
  <c r="I18" i="163" s="1"/>
  <c r="I17" i="163" a="1"/>
  <c r="I17" i="163" s="1"/>
  <c r="I13" i="163" a="1"/>
  <c r="I13" i="163" s="1"/>
  <c r="I16" i="163" a="1"/>
  <c r="I16" i="163" s="1"/>
  <c r="AB152" i="129"/>
  <c r="AB96" i="129"/>
  <c r="AK37" i="129"/>
  <c r="AJ37" i="129"/>
  <c r="AI37" i="129" s="1"/>
  <c r="AJ36" i="129"/>
  <c r="AB151" i="129"/>
  <c r="AB95" i="129"/>
  <c r="AK36" i="129"/>
  <c r="AI52" i="129"/>
  <c r="AB160" i="129"/>
  <c r="AJ45" i="129"/>
  <c r="AK45" i="129"/>
  <c r="AB104" i="129"/>
  <c r="AJ42" i="129"/>
  <c r="AB157" i="129"/>
  <c r="AB101" i="129"/>
  <c r="AK42" i="129"/>
  <c r="AI55" i="129"/>
  <c r="AI18" i="129"/>
  <c r="AI11" i="129"/>
  <c r="AI41" i="129"/>
  <c r="AK25" i="129"/>
  <c r="AB140" i="129"/>
  <c r="AB84" i="129"/>
  <c r="AJ25" i="129"/>
  <c r="AB78" i="129"/>
  <c r="AB134" i="129"/>
  <c r="AK19" i="129"/>
  <c r="AJ19" i="129"/>
  <c r="AI31" i="129"/>
  <c r="AB69" i="129"/>
  <c r="AJ10" i="129"/>
  <c r="AB125" i="129"/>
  <c r="AK10" i="129"/>
  <c r="AB132" i="129"/>
  <c r="AJ17" i="129"/>
  <c r="AK17" i="129"/>
  <c r="AB76" i="129"/>
  <c r="AI50" i="129"/>
  <c r="AK29" i="129"/>
  <c r="AB144" i="129"/>
  <c r="AJ29" i="129"/>
  <c r="AI29" i="129" s="1"/>
  <c r="AB88" i="129"/>
  <c r="AK16" i="129"/>
  <c r="AJ16" i="129"/>
  <c r="AI16" i="129" s="1"/>
  <c r="AB75" i="129"/>
  <c r="AB131" i="129"/>
  <c r="AB71" i="129"/>
  <c r="AJ12" i="129"/>
  <c r="AB127" i="129"/>
  <c r="AK12" i="129"/>
  <c r="AK33" i="129"/>
  <c r="AJ33" i="129"/>
  <c r="AI33" i="129" s="1"/>
  <c r="AB92" i="129"/>
  <c r="AB148" i="129"/>
  <c r="AI46" i="129"/>
  <c r="AK32" i="129"/>
  <c r="AJ32" i="129"/>
  <c r="AI32" i="129" s="1"/>
  <c r="AB91" i="129"/>
  <c r="AB147" i="129"/>
  <c r="AI8" i="129"/>
  <c r="AJ38" i="129"/>
  <c r="AB153" i="129"/>
  <c r="AK38" i="129"/>
  <c r="AB97" i="129"/>
  <c r="AK43" i="129"/>
  <c r="AB102" i="129"/>
  <c r="AJ43" i="129"/>
  <c r="AI43" i="129" s="1"/>
  <c r="AB158" i="129"/>
  <c r="AI14" i="129"/>
  <c r="AI17" i="129" l="1"/>
  <c r="AI12" i="129"/>
  <c r="AI25" i="129"/>
  <c r="AI45" i="129"/>
  <c r="AI26" i="129"/>
  <c r="AI30" i="129"/>
  <c r="AI10" i="129"/>
  <c r="AI36" i="129"/>
  <c r="M15" i="163"/>
  <c r="M14" i="163"/>
  <c r="M16" i="163"/>
  <c r="M63" i="163"/>
  <c r="AI19" i="129"/>
  <c r="AI38" i="129"/>
  <c r="AI42" i="129"/>
  <c r="M64" i="163" l="1"/>
  <c r="R53" i="163" s="1"/>
  <c r="N66" i="163"/>
  <c r="M62" i="163"/>
  <c r="R50" i="163" s="1"/>
  <c r="N63" i="163"/>
  <c r="L64" i="163"/>
  <c r="N65" i="163"/>
  <c r="L60" i="163"/>
  <c r="Q49" i="163" s="1"/>
  <c r="B72" i="154" s="1"/>
  <c r="N61" i="163"/>
  <c r="N60" i="163"/>
  <c r="S49" i="163" s="1"/>
  <c r="D72" i="154" s="1"/>
  <c r="L65" i="163"/>
  <c r="M59" i="163"/>
  <c r="L66" i="163"/>
  <c r="N59" i="163"/>
  <c r="M60" i="163"/>
  <c r="R49" i="163" s="1"/>
  <c r="C72" i="154" s="1"/>
  <c r="L63" i="163"/>
  <c r="M61" i="163"/>
  <c r="L62" i="163"/>
  <c r="Q50" i="163" s="1"/>
  <c r="L61" i="163"/>
  <c r="N64" i="163"/>
  <c r="R52" i="163"/>
  <c r="N62" i="163"/>
  <c r="S50" i="163" s="1"/>
  <c r="L59" i="163"/>
  <c r="M65" i="163"/>
  <c r="M66" i="163"/>
  <c r="R51" i="163" l="1"/>
  <c r="K155" i="154"/>
  <c r="K120" i="154"/>
  <c r="K117" i="154"/>
  <c r="K130" i="154"/>
  <c r="K154" i="154"/>
  <c r="K121" i="154"/>
  <c r="K119" i="154"/>
  <c r="K151" i="154"/>
  <c r="K153" i="154"/>
  <c r="K122" i="154"/>
  <c r="K157" i="154"/>
  <c r="K156" i="154"/>
  <c r="K123" i="154"/>
  <c r="K129" i="154"/>
  <c r="K131" i="154" s="1"/>
  <c r="C93" i="154" s="1"/>
  <c r="K152" i="154"/>
  <c r="K118" i="154"/>
  <c r="S53" i="163"/>
  <c r="S52" i="163"/>
  <c r="S51" i="163"/>
  <c r="Q52" i="163"/>
  <c r="Q51" i="163"/>
  <c r="Q53" i="163"/>
  <c r="J151" i="154"/>
  <c r="J120" i="154"/>
  <c r="J119" i="154"/>
  <c r="J155" i="154"/>
  <c r="J123" i="154"/>
  <c r="J154" i="154"/>
  <c r="J122" i="154"/>
  <c r="J121" i="154"/>
  <c r="J130" i="154"/>
  <c r="J153" i="154"/>
  <c r="J152" i="154"/>
  <c r="J118" i="154"/>
  <c r="J156" i="154"/>
  <c r="J157" i="154"/>
  <c r="J129" i="154"/>
  <c r="J131" i="154" s="1"/>
  <c r="B93" i="154" s="1"/>
  <c r="J117" i="154"/>
  <c r="L119" i="154"/>
  <c r="L130" i="154"/>
  <c r="L153" i="154"/>
  <c r="L117" i="154"/>
  <c r="L155" i="154"/>
  <c r="L120" i="154"/>
  <c r="L121" i="154"/>
  <c r="L152" i="154"/>
  <c r="L118" i="154"/>
  <c r="L157" i="154"/>
  <c r="L151" i="154"/>
  <c r="L123" i="154"/>
  <c r="L156" i="154"/>
  <c r="L154" i="154"/>
  <c r="L129" i="154"/>
  <c r="L122" i="154"/>
  <c r="J124" i="154" l="1"/>
  <c r="B92" i="154" s="1"/>
  <c r="K158" i="154"/>
  <c r="C95" i="154" s="1"/>
  <c r="K124" i="154"/>
  <c r="C92" i="154" s="1"/>
  <c r="L158" i="154"/>
  <c r="D95" i="154" s="1"/>
  <c r="L131" i="154"/>
  <c r="D93" i="154" s="1"/>
  <c r="J158" i="154"/>
  <c r="B95" i="154" s="1"/>
  <c r="L124" i="154"/>
  <c r="D92" i="154" s="1"/>
  <c r="D96" i="154" s="1"/>
  <c r="B96" i="154" l="1"/>
  <c r="C96" i="15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<sst xmlns="http://schemas.openxmlformats.org/spreadsheetml/2006/main" count="2085" uniqueCount="576">
  <si>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</si>
  <si>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</si>
  <si>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</si>
  <si>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</si>
  <si>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</si>
  <si>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</si>
  <si>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</si>
  <si>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</si>
  <si>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</si>
  <si>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</si>
  <si>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</si>
  <si>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</si>
  <si>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</si>
  <si>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</si>
  <si>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</si>
  <si>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</si>
  <si>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</si>
  <si>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</si>
  <si>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</si>
  <si>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</si>
  <si>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</si>
  <si>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</si>
  <si>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</si>
  <si>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</si>
  <si>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</si>
  <si>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</si>
  <si>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</si>
  <si>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</si>
  <si>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</si>
  <si>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</si>
  <si>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</si>
  <si>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</si>
  <si>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</si>
  <si>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</si>
  <si>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</si>
  <si>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</si>
  <si>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</si>
  <si>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</si>
  <si>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</si>
  <si>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</si>
  <si>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</si>
  <si>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</si>
  <si>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</si>
  <si>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</si>
  <si>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</si>
  <si>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</si>
  <si>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</si>
  <si>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</si>
  <si>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</si>
  <si>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</si>
  <si>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</si>
  <si>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</si>
  <si>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</si>
  <si>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</si>
  <si>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</si>
  <si>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</si>
  <si>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</si>
  <si>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</si>
  <si>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</si>
  <si>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</si>
  <si>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</si>
  <si>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</si>
  <si>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</si>
  <si>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</si>
  <si>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</si>
  <si>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</si>
  <si>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</si>
  <si>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</si>
  <si>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</si>
  <si>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</si>
  <si>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</si>
  <si>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</si>
  <si>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</si>
  <si>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</si>
  <si>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</si>
  <si>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</si>
  <si>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</si>
  <si>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</si>
  <si>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</si>
  <si>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</si>
  <si>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</si>
  <si>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</si>
  <si>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</si>
  <si>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</si>
  <si>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</si>
  <si>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</si>
  <si>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</si>
  <si>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</si>
  <si>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</si>
  <si>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</si>
  <si>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</si>
  <si>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</si>
  <si>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</si>
  <si>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</si>
  <si>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</si>
  <si>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</si>
  <si>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</si>
  <si>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</si>
  <si>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</si>
  <si>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</si>
  <si>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</si>
  <si>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</si>
  <si>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</si>
  <si>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</si>
  <si>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</si>
  <si>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</si>
  <si>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</si>
  <si>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</si>
  <si>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</si>
  <si>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</si>
  <si>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</si>
  <si>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</si>
  <si>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</si>
  <si>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</si>
  <si>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</si>
  <si>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</si>
  <si>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</si>
  <si>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</si>
  <si>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</si>
  <si>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</si>
  <si>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</si>
  <si>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</si>
  <si>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</si>
  <si>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</si>
  <si>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</si>
  <si>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</si>
  <si>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</si>
  <si>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</si>
  <si>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</si>
  <si>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</si>
  <si>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</si>
  <si>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</si>
  <si>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</si>
  <si>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</si>
  <si>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</si>
  <si>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</si>
  <si>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</si>
  <si>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</si>
  <si>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</si>
  <si>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</si>
  <si>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</si>
  <si>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</si>
  <si>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</si>
  <si>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</si>
  <si>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</si>
  <si>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</si>
  <si>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</si>
  <si>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</si>
  <si>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</si>
  <si>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</si>
  <si>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</si>
  <si>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</si>
  <si>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</si>
  <si>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</si>
  <si>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</si>
  <si>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</si>
  <si>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</si>
  <si>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</si>
  <si>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</si>
  <si>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</si>
  <si>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</si>
  <si>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</si>
  <si>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</si>
  <si>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</si>
  <si>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</si>
  <si>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</si>
  <si>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</si>
  <si>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</si>
  <si>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</si>
  <si>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</si>
  <si>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</si>
  <si>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</si>
  <si>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</si>
  <si>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</si>
  <si>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</si>
  <si>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</si>
  <si>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</si>
  <si>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</si>
  <si>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</si>
  <si>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</si>
  <si>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</si>
  <si>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</si>
  <si>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</si>
  <si>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</si>
  <si>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</si>
  <si>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</si>
  <si>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</si>
  <si>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</si>
  <si>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</si>
  <si>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</si>
  <si>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</si>
  <si>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</si>
  <si>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</si>
  <si>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</si>
  <si>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</si>
  <si>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</si>
  <si>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</si>
  <si>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</si>
  <si>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</si>
  <si>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</si>
  <si>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</si>
  <si>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</si>
  <si>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</si>
  <si>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</si>
  <si>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</si>
  <si>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</si>
  <si>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</si>
  <si>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</si>
  <si>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</si>
  <si>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</si>
  <si>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</si>
  <si>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</si>
  <si>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</si>
  <si>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</si>
  <si>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</si>
  <si>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</si>
  <si>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</si>
  <si>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</si>
  <si>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</si>
  <si>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</si>
  <si>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</si>
  <si>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</si>
  <si>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</si>
  <si>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</si>
  <si>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</si>
  <si>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</si>
  <si>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</si>
  <si>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</si>
  <si>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</si>
  <si>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</si>
  <si>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</si>
  <si>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</si>
  <si>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</si>
  <si>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</si>
  <si>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</si>
  <si>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</si>
  <si>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</si>
  <si>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</si>
  <si>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</si>
  <si>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</si>
  <si>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</si>
  <si>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</si>
  <si>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</si>
  <si>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</si>
  <si>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</si>
  <si>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</si>
  <si>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</si>
  <si>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</si>
  <si>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</si>
  <si>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</si>
  <si>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</si>
  <si>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</si>
  <si>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</si>
  <si>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</si>
  <si>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</si>
  <si>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</si>
  <si>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</si>
  <si>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</si>
  <si>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</si>
  <si>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</si>
  <si>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</si>
  <si>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</si>
  <si>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</si>
  <si>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</si>
  <si>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</si>
  <si>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</si>
  <si>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</si>
  <si>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</si>
  <si>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</si>
  <si>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</si>
  <si>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</si>
  <si>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</si>
  <si>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</si>
  <si>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</si>
  <si>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</si>
  <si>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</si>
  <si>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</si>
  <si>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</si>
  <si>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</si>
  <si>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</si>
  <si>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</si>
  <si>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</si>
  <si>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</si>
  <si>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</si>
  <si>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</si>
  <si>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</si>
  <si>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</si>
  <si>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</si>
  <si>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</si>
  <si>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</si>
  <si>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</si>
  <si>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</si>
  <si>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</si>
  <si>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</si>
  <si>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</si>
  <si>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</si>
  <si>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</si>
  <si>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</si>
  <si>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</si>
  <si>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</si>
  <si>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</si>
  <si>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</si>
  <si>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</si>
  <si>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</si>
  <si>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</si>
  <si>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</si>
  <si>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</si>
  <si>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</si>
  <si>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</si>
  <si>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</si>
  <si>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</si>
  <si>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</si>
  <si>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</si>
  <si>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</si>
  <si>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</si>
  <si>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</si>
  <si>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</si>
  <si>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</si>
  <si>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</si>
  <si>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</si>
  <si>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</si>
  <si>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</si>
  <si>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</si>
  <si>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</si>
  <si>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</si>
  <si>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</si>
  <si>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</si>
  <si>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</si>
  <si>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</si>
  <si>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</si>
  <si>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</si>
  <si>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</si>
  <si>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$mUSD</t>
  </si>
  <si>
    <t>Operation and maintenance</t>
  </si>
  <si>
    <t>The site is designed for a 20 year lifespan.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</si>
  <si>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</si>
  <si>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</si>
  <si>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</si>
  <si>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</si>
  <si>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</si>
  <si>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</si>
  <si>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</si>
  <si>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</si>
  <si>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Evaluating commercial costs using bottom-up endogenous pricing (e.g., based on estimated costs of production). 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</si>
  <si>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</si>
  <si>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</si>
  <si>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</si>
  <si>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</si>
  <si>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</si>
  <si>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</si>
  <si>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</si>
  <si>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</si>
  <si>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</si>
  <si>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</si>
  <si>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</si>
  <si>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</si>
  <si>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</si>
  <si>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</si>
  <si>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</si>
  <si>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</si>
  <si>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</si>
  <si>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</si>
  <si>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</si>
  <si>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</si>
  <si>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</si>
  <si>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</si>
  <si>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</si>
  <si>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User-defined price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</si>
  <si>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</si>
  <si>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</si>
  <si>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</si>
  <si>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</si>
  <si>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</si>
  <si>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</si>
  <si>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</si>
  <si>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</si>
  <si>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</si>
  <si>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</si>
  <si>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</si>
  <si>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</si>
  <si>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</si>
  <si>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</si>
  <si>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</si>
  <si>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</si>
  <si>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</si>
  <si>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</si>
  <si>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</si>
  <si>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</si>
  <si>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</si>
  <si>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</si>
  <si>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</si>
  <si>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</si>
  <si>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</si>
  <si>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</si>
  <si>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</si>
  <si>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</si>
  <si>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</si>
  <si>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</si>
  <si>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</si>
  <si>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</si>
  <si>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</si>
  <si>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</si>
  <si>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</si>
  <si>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</si>
  <si>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</si>
  <si>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</si>
  <si>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</si>
  <si>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</si>
  <si>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</si>
  <si>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</si>
  <si>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</si>
  <si>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</si>
  <si>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</si>
  <si>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</si>
  <si>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</si>
  <si>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</si>
  <si>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</si>
  <si>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</si>
  <si>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</si>
  <si>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</si>
  <si>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</si>
  <si>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</si>
  <si>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</si>
  <si>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</si>
  <si>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</si>
  <si>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</si>
  <si>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</si>
  <si>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</si>
  <si>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</si>
  <si>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</si>
  <si>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</si>
  <si>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</si>
  <si>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</si>
  <si>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</si>
  <si>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</si>
  <si>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</si>
  <si>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</si>
  <si>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</si>
  <si>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</si>
  <si>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</si>
  <si>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</si>
  <si>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</si>
  <si>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(1.1.2) Or specify a user-defined price.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</si>
  <si>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</si>
  <si>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</si>
  <si>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</si>
  <si>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</si>
  <si>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</si>
  <si>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</si>
  <si>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 xml:space="preserve">Step 2: Next, we need to specify the price per minute, either based on a pre-defined price (e.g., NASA MOCS), price scenario, or a user-defined value.  </t>
  </si>
  <si>
    <t>(2.2.2) Specify a user-defined price.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</si>
  <si>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</si>
  <si>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</si>
  <si>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</si>
  <si>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 xml:space="preserve">Step 1: First, we need to specify the price per minute, either based on a pre-defined price (e.g., NASA MOCS), price scenario, or a user-defined value.  </t>
  </si>
  <si>
    <t>Current Demand (Minutes)</t>
  </si>
  <si>
    <t>Current Cost (US$)</t>
  </si>
  <si>
    <t>Notes:</t>
  </si>
  <si>
    <t>Scenarios</t>
  </si>
  <si>
    <t>There are two main categories of scenarios, including (i) price scenarios and (ii) mission scenarios.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</si>
  <si>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price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</si>
  <si>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price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</si>
  <si>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price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</si>
  <si>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price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</si>
  <si>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price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</si>
  <si>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price (US$/Min) based on seven contracted DTE providers.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</si>
  <si>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price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</si>
  <si>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price (US$/Min) based on four contracted providers (2 LEO, 2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</si>
  <si>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price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</si>
  <si>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price (US$/Min) based on six contracted providers (2 LEO 4 GEO). </t>
    </r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</si>
  <si>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</si>
  <si>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</si>
  <si>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</si>
  <si>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Price scenarios are based on the number and type of awarded suppliers with equal marketshare, detailed as follows:</t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</si>
  <si>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</si>
  <si>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</si>
  <si>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</si>
  <si>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</si>
  <si>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</si>
  <si>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</si>
  <si>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</si>
  <si>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</si>
  <si>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</si>
  <si>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>Note: To set a user-defined price, make sure (2.2.1) is set to "User-defined price".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</si>
  <si>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</si>
  <si>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</si>
  <si>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</si>
  <si>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</si>
  <si>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</si>
  <si>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price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</si>
  <si>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price (US$/Min):</t>
    </r>
  </si>
  <si>
    <t>- Exogenous prices are based on NASA's MOCS prices or a user-defined price based on a commerical providers RFP response.</t>
  </si>
  <si>
    <t xml:space="preserve">    - ASCEND only considers prices with respect to a given US$/minute value, based on a traditional space communications pricing approach. Alternative pricing methods require further research for integration into ASCEND. 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</si>
  <si>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</si>
  <si>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</si>
  <si>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 xml:space="preserve">(2.2.1) Specify a pre-defined price or price scenario based on the estimated cost of production.  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</si>
  <si>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</si>
  <si>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</si>
  <si>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</si>
  <si>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</si>
  <si>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</si>
  <si>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</si>
  <si>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</si>
  <si>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</si>
  <si>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</si>
  <si>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</si>
  <si>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</si>
  <si>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 xml:space="preserve">Step 4: Additionally, any price scenario requires us to define an expected profit margin.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</si>
  <si>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</si>
  <si>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</si>
  <si>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</si>
  <si>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</si>
  <si>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</si>
  <si>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</si>
  <si>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 xml:space="preserve">Step 6: Additionally, any price scenario requires us to define an expected profit margin.  </t>
  </si>
  <si>
    <t>(2.6) If using a price scenario, set the expected profit margin.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</si>
  <si>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</si>
  <si>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</si>
  <si>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</si>
  <si>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</si>
  <si>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</si>
  <si>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</si>
  <si>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</si>
  <si>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 xml:space="preserve">    - Assessing commercial costs using top-down exogenous pricing, based on either NASA Mission Operations and Communications Services (MOCS) pricing or a commercial provider's response to an RFP (e.g., a given price/minute).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</si>
  <si>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</si>
  <si>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</si>
  <si>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</si>
  <si>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What is the impact on total cost of a supplier quoting a specific service price (US$/minute)?</t>
  </si>
  <si>
    <t>- How do the costs of production change based on awarding contracts to a different number of suppliers (US$)?</t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</si>
  <si>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price (US$/Min) based on two contracted providers (2 LEO).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</si>
  <si>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price (US$/Min) based on six contracted providers (3 LEO 3 GEO). </t>
    </r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</si>
  <si>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</si>
  <si>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</si>
  <si>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</si>
  <si>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</si>
  <si>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Now we can view the estimated annual cost by service method</t>
  </si>
  <si>
    <t>Finally, we can view the number of minutes and cost by detailed use case</t>
  </si>
  <si>
    <t>IRIS</t>
  </si>
  <si>
    <t>Count Share (%)</t>
  </si>
  <si>
    <t>Mean Minutes by Use Case</t>
  </si>
  <si>
    <t>Total DTE Minutes</t>
  </si>
  <si>
    <t>Total SR Minutes</t>
  </si>
  <si>
    <t>Total LE Minutes</t>
  </si>
  <si>
    <t>DTE Cost ($)</t>
  </si>
  <si>
    <t>SR Cost ($)</t>
  </si>
  <si>
    <t>LE Cost ($)</t>
  </si>
  <si>
    <t>Total cost ($)</t>
  </si>
  <si>
    <t>Cost/Minute</t>
  </si>
  <si>
    <t>Current_Cost sheet</t>
  </si>
  <si>
    <t>Future_Cost sheet</t>
  </si>
  <si>
    <t>Share (%)</t>
  </si>
  <si>
    <t>Total annual cost by use case</t>
  </si>
  <si>
    <t>Total NASA Future Minutes</t>
  </si>
  <si>
    <t>Total Operator Future Minutes Sold Elsewhere</t>
  </si>
  <si>
    <t>Total NASA Minutes</t>
  </si>
  <si>
    <t>Total Operator Minutes Sold Elsewhere</t>
  </si>
  <si>
    <t>ADD</t>
  </si>
  <si>
    <t>FDDN</t>
  </si>
  <si>
    <t>DTE CS1 (2 Providers)</t>
  </si>
  <si>
    <t>DTE CS2 (3 Providers)</t>
  </si>
  <si>
    <t>DTE CS3 (4 Providers)</t>
  </si>
  <si>
    <t>DTE CS4 (5 Providers)</t>
  </si>
  <si>
    <t>DTE CS5 (6 Providers)</t>
  </si>
  <si>
    <t>DTE CS6 (7 Providers)</t>
  </si>
  <si>
    <t>SR CS1 (2 LEO)</t>
  </si>
  <si>
    <t>SR CS2 (1 LEO, 1 GEO)</t>
  </si>
  <si>
    <t>SR CS3 (2 LEO, 2 GEO)</t>
  </si>
  <si>
    <t>SR CS4 (3 LEO 3 GEO)</t>
  </si>
  <si>
    <t>SR CS5 (4 LEO 2 GEO)</t>
  </si>
  <si>
    <t>SR CS6 (2 LEO 4 GEO)</t>
  </si>
  <si>
    <t>Current</t>
  </si>
  <si>
    <t>Mission scenarios (m)</t>
  </si>
  <si>
    <t>Use cases (i)</t>
  </si>
  <si>
    <t>Service (j)</t>
  </si>
  <si>
    <t>Method (k)</t>
  </si>
  <si>
    <t>Cost scenarios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</si>
</sst>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  <numFmt numFmtId="173" formatCode="_(* #,##0.000_);_(* \(#,##0.000\);_(* &quot;-&quot;??_);_(@_)"/>
    <numFmt numFmtId="174" formatCode="_(* #,##0.0_);_(* \(#,##0.0\);_(* &quot;-&quot;?_);_(@_)"/>
  </numFmts>
  <fonts count="5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  <font>
      <b/>
      <sz val="10"/>
      <name val="Helvetica"/>
    </font>
    <font>
      <sz val="10"/>
      <color theme="1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45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30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30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0" fontId="29" fillId="0" borderId="1" xfId="0" applyFont="1" applyBorder="1"/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0" fillId="38" borderId="1" xfId="0" applyFont="1" applyFill="1" applyBorder="1" applyAlignment="1">
      <alignment horizontal="center" vertical="center"/>
    </xf>
    <xf numFmtId="0" fontId="41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1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2" fillId="0" borderId="1" xfId="0" applyFont="1" applyBorder="1"/>
    <xf numFmtId="43" fontId="21" fillId="0" borderId="38" xfId="0" applyNumberFormat="1" applyFont="1" applyBorder="1" applyAlignment="1">
      <alignment horizontal="center" vertical="center"/>
    </xf>
    <xf numFmtId="43" fontId="21" fillId="0" borderId="42" xfId="0" applyNumberFormat="1" applyFont="1" applyBorder="1" applyAlignment="1">
      <alignment horizontal="center" vertical="center"/>
    </xf>
    <xf numFmtId="43" fontId="21" fillId="0" borderId="39" xfId="0" applyNumberFormat="1" applyFont="1" applyBorder="1" applyAlignment="1">
      <alignment horizontal="center" vertical="center"/>
    </xf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2" fontId="21" fillId="0" borderId="1" xfId="0" applyNumberFormat="1" applyFont="1" applyBorder="1"/>
    <xf numFmtId="2" fontId="21" fillId="0" borderId="9" xfId="0" applyNumberFormat="1" applyFont="1" applyBorder="1"/>
    <xf numFmtId="0" fontId="42" fillId="0" borderId="9" xfId="0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9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9" xfId="0" applyNumberFormat="1" applyFont="1" applyBorder="1"/>
    <xf numFmtId="0" fontId="0" fillId="0" borderId="29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3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4" fillId="0" borderId="0" xfId="0" applyFont="1"/>
    <xf numFmtId="0" fontId="34" fillId="0" borderId="0" xfId="0" applyFont="1" applyFill="1" applyBorder="1" applyAlignment="1"/>
    <xf numFmtId="0" fontId="46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7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5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2" xfId="0" applyFont="1" applyBorder="1" applyAlignment="1">
      <alignment horizontal="left"/>
    </xf>
    <xf numFmtId="0" fontId="30" fillId="0" borderId="1" xfId="0" applyFont="1" applyBorder="1"/>
    <xf numFmtId="0" fontId="29" fillId="0" borderId="26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66" fontId="21" fillId="0" borderId="27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6" xfId="0" applyFont="1" applyBorder="1"/>
    <xf numFmtId="0" fontId="21" fillId="0" borderId="28" xfId="0" applyFont="1" applyBorder="1"/>
    <xf numFmtId="166" fontId="21" fillId="0" borderId="27" xfId="2" applyNumberFormat="1" applyFont="1" applyBorder="1"/>
    <xf numFmtId="9" fontId="21" fillId="0" borderId="29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30" xfId="0" applyNumberFormat="1" applyFont="1" applyFill="1" applyBorder="1" applyAlignment="1">
      <alignment horizontal="center" vertical="center"/>
    </xf>
    <xf numFmtId="1" fontId="20" fillId="3" borderId="30" xfId="0" applyNumberFormat="1" applyFont="1" applyFill="1" applyBorder="1" applyAlignment="1">
      <alignment horizontal="center" vertical="center"/>
    </xf>
    <xf numFmtId="9" fontId="20" fillId="0" borderId="30" xfId="1" applyFont="1" applyBorder="1" applyAlignment="1">
      <alignment horizontal="center" vertical="center"/>
    </xf>
    <xf numFmtId="166" fontId="20" fillId="0" borderId="30" xfId="2" applyNumberFormat="1" applyFont="1" applyBorder="1" applyAlignment="1">
      <alignment horizontal="center" vertical="center"/>
    </xf>
    <xf numFmtId="0" fontId="50" fillId="0" borderId="0" xfId="0" applyFont="1"/>
    <xf numFmtId="0" fontId="39" fillId="0" borderId="0" xfId="0" applyFont="1" applyAlignment="1">
      <alignment horizontal="right"/>
    </xf>
    <xf numFmtId="5" fontId="36" fillId="0" borderId="0" xfId="2" applyNumberFormat="1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vertical="center"/>
    </xf>
    <xf numFmtId="5" fontId="21" fillId="0" borderId="4" xfId="2" applyNumberFormat="1" applyFont="1" applyBorder="1" applyAlignment="1">
      <alignment horizontal="center"/>
    </xf>
    <xf numFmtId="5" fontId="21" fillId="0" borderId="1" xfId="2" applyNumberFormat="1" applyFont="1" applyBorder="1" applyAlignment="1">
      <alignment horizontal="center"/>
    </xf>
    <xf numFmtId="5" fontId="21" fillId="0" borderId="5" xfId="2" applyNumberFormat="1" applyFont="1" applyBorder="1" applyAlignment="1">
      <alignment horizontal="center"/>
    </xf>
    <xf numFmtId="5" fontId="21" fillId="0" borderId="6" xfId="2" applyNumberFormat="1" applyFont="1" applyBorder="1" applyAlignment="1">
      <alignment horizontal="center"/>
    </xf>
    <xf numFmtId="5" fontId="21" fillId="0" borderId="9" xfId="2" applyNumberFormat="1" applyFont="1" applyBorder="1" applyAlignment="1">
      <alignment horizontal="center"/>
    </xf>
    <xf numFmtId="5" fontId="21" fillId="0" borderId="7" xfId="2" applyNumberFormat="1" applyFont="1" applyBorder="1" applyAlignment="1">
      <alignment horizont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horizontal="left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7" fillId="0" borderId="0" xfId="0" applyFont="1"/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37" fontId="0" fillId="0" borderId="0" xfId="0" applyNumberFormat="1"/>
    <xf numFmtId="9" fontId="1" fillId="0" borderId="1" xfId="1" applyBorder="1" applyAlignment="1">
      <alignment horizontal="center"/>
    </xf>
    <xf numFmtId="9" fontId="1" fillId="0" borderId="9" xfId="1" applyBorder="1" applyAlignment="1">
      <alignment horizontal="center"/>
    </xf>
    <xf numFmtId="9" fontId="21" fillId="0" borderId="1" xfId="2" applyNumberFormat="1" applyFont="1" applyBorder="1" applyAlignment="1">
      <alignment horizontal="center" vertical="center"/>
    </xf>
    <xf numFmtId="9" fontId="21" fillId="0" borderId="9" xfId="2" applyNumberFormat="1" applyFont="1" applyBorder="1" applyAlignment="1">
      <alignment horizontal="center" vertical="center"/>
    </xf>
    <xf numFmtId="172" fontId="20" fillId="0" borderId="7" xfId="2" applyNumberFormat="1" applyFont="1" applyBorder="1" applyAlignment="1">
      <alignment horizontal="center" vertical="center"/>
    </xf>
    <xf numFmtId="0" fontId="38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/>
    </xf>
    <xf numFmtId="0" fontId="21" fillId="40" borderId="1" xfId="0" applyFont="1" applyFill="1" applyBorder="1" applyAlignment="1">
      <alignment horizontal="center" vertical="center"/>
    </xf>
    <xf numFmtId="166" fontId="21" fillId="0" borderId="45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0" fontId="29" fillId="40" borderId="4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37" fontId="21" fillId="2" borderId="5" xfId="2" applyNumberFormat="1" applyFont="1" applyFill="1" applyBorder="1" applyAlignment="1">
      <alignment horizontal="center"/>
    </xf>
    <xf numFmtId="37" fontId="21" fillId="2" borderId="7" xfId="2" applyNumberFormat="1" applyFont="1" applyFill="1" applyBorder="1" applyAlignment="1">
      <alignment horizontal="center"/>
    </xf>
    <xf numFmtId="171" fontId="21" fillId="3" borderId="1" xfId="47" applyNumberFormat="1" applyFont="1" applyFill="1" applyBorder="1" applyAlignment="1">
      <alignment horizontal="center" vertical="center"/>
    </xf>
    <xf numFmtId="171" fontId="29" fillId="3" borderId="9" xfId="47" applyNumberFormat="1" applyFont="1" applyFill="1" applyBorder="1"/>
    <xf numFmtId="9" fontId="20" fillId="3" borderId="7" xfId="0" applyNumberFormat="1" applyFont="1" applyFill="1" applyBorder="1"/>
    <xf numFmtId="9" fontId="21" fillId="0" borderId="5" xfId="1" applyFont="1" applyBorder="1"/>
    <xf numFmtId="9" fontId="21" fillId="0" borderId="5" xfId="1" applyNumberFormat="1" applyFont="1" applyBorder="1"/>
    <xf numFmtId="172" fontId="20" fillId="3" borderId="1" xfId="2" applyNumberFormat="1" applyFont="1" applyFill="1" applyBorder="1" applyAlignment="1">
      <alignment horizontal="center"/>
    </xf>
    <xf numFmtId="172" fontId="23" fillId="0" borderId="9" xfId="1" applyNumberFormat="1" applyFont="1" applyBorder="1" applyAlignment="1">
      <alignment horizontal="center" vertical="center"/>
    </xf>
    <xf numFmtId="9" fontId="21" fillId="0" borderId="7" xfId="1" applyFont="1" applyBorder="1" applyAlignment="1">
      <alignment horizontal="center"/>
    </xf>
    <xf numFmtId="9" fontId="21" fillId="0" borderId="5" xfId="1" applyNumberFormat="1" applyFont="1" applyBorder="1" applyAlignment="1">
      <alignment horizontal="center"/>
    </xf>
    <xf numFmtId="0" fontId="29" fillId="40" borderId="8" xfId="0" applyFont="1" applyFill="1" applyBorder="1" applyAlignment="1">
      <alignment horizontal="center"/>
    </xf>
    <xf numFmtId="173" fontId="21" fillId="0" borderId="1" xfId="0" applyNumberFormat="1" applyFont="1" applyBorder="1"/>
    <xf numFmtId="173" fontId="21" fillId="0" borderId="9" xfId="0" applyNumberFormat="1" applyFont="1" applyBorder="1"/>
    <xf numFmtId="173" fontId="21" fillId="0" borderId="1" xfId="2" applyNumberFormat="1" applyFont="1" applyBorder="1" applyAlignment="1">
      <alignment horizontal="center" vertical="center" wrapText="1"/>
    </xf>
    <xf numFmtId="0" fontId="29" fillId="40" borderId="2" xfId="0" applyFont="1" applyFill="1" applyBorder="1" applyAlignment="1">
      <alignment vertical="center" wrapText="1"/>
    </xf>
    <xf numFmtId="0" fontId="29" fillId="40" borderId="8" xfId="0" applyFont="1" applyFill="1" applyBorder="1" applyAlignment="1">
      <alignment vertical="center" wrapText="1"/>
    </xf>
    <xf numFmtId="0" fontId="31" fillId="40" borderId="8" xfId="0" applyFont="1" applyFill="1" applyBorder="1" applyAlignment="1">
      <alignment vertical="center" wrapText="1"/>
    </xf>
    <xf numFmtId="0" fontId="31" fillId="40" borderId="3" xfId="0" applyFont="1" applyFill="1" applyBorder="1" applyAlignment="1">
      <alignment vertical="center" wrapText="1"/>
    </xf>
    <xf numFmtId="166" fontId="21" fillId="0" borderId="4" xfId="2" applyNumberFormat="1" applyFont="1" applyBorder="1" applyAlignment="1"/>
    <xf numFmtId="0" fontId="21" fillId="0" borderId="1" xfId="0" applyFont="1" applyBorder="1" applyAlignment="1"/>
    <xf numFmtId="0" fontId="21" fillId="0" borderId="5" xfId="0" applyFont="1" applyBorder="1" applyAlignment="1"/>
    <xf numFmtId="166" fontId="21" fillId="0" borderId="1" xfId="0" applyNumberFormat="1" applyFont="1" applyBorder="1" applyAlignment="1"/>
    <xf numFmtId="43" fontId="21" fillId="0" borderId="1" xfId="0" applyNumberFormat="1" applyFont="1" applyBorder="1" applyAlignment="1"/>
    <xf numFmtId="43" fontId="21" fillId="0" borderId="5" xfId="0" applyNumberFormat="1" applyFont="1" applyBorder="1" applyAlignment="1"/>
    <xf numFmtId="166" fontId="21" fillId="0" borderId="6" xfId="2" applyNumberFormat="1" applyFont="1" applyBorder="1" applyAlignment="1"/>
    <xf numFmtId="0" fontId="21" fillId="0" borderId="9" xfId="0" applyFont="1" applyBorder="1" applyAlignment="1"/>
    <xf numFmtId="166" fontId="21" fillId="0" borderId="9" xfId="0" applyNumberFormat="1" applyFont="1" applyBorder="1" applyAlignment="1"/>
    <xf numFmtId="43" fontId="21" fillId="0" borderId="9" xfId="0" applyNumberFormat="1" applyFont="1" applyBorder="1" applyAlignment="1"/>
    <xf numFmtId="43" fontId="21" fillId="0" borderId="7" xfId="0" applyNumberFormat="1" applyFont="1" applyBorder="1" applyAlignment="1"/>
    <xf numFmtId="173" fontId="21" fillId="0" borderId="1" xfId="0" applyNumberFormat="1" applyFont="1" applyBorder="1" applyAlignment="1"/>
    <xf numFmtId="173" fontId="21" fillId="0" borderId="9" xfId="0" applyNumberFormat="1" applyFont="1" applyBorder="1" applyAlignment="1"/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1" fontId="0" fillId="0" borderId="0" xfId="0" applyNumberFormat="1"/>
    <xf numFmtId="166" fontId="21" fillId="0" borderId="46" xfId="2" applyNumberFormat="1" applyFont="1" applyBorder="1"/>
    <xf numFmtId="174" fontId="21" fillId="0" borderId="0" xfId="0" applyNumberFormat="1" applyFont="1"/>
    <xf numFmtId="9" fontId="1" fillId="0" borderId="0" xfId="1"/>
    <xf numFmtId="167" fontId="1" fillId="0" borderId="0" xfId="1" applyNumberFormat="1"/>
    <xf numFmtId="43" fontId="21" fillId="0" borderId="0" xfId="2" applyFont="1"/>
    <xf numFmtId="0" fontId="22" fillId="39" borderId="0" xfId="0" applyFont="1" applyFill="1" applyAlignment="1">
      <alignment horizontal="center" vertical="center"/>
    </xf>
    <xf numFmtId="0" fontId="23" fillId="40" borderId="25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23" fillId="40" borderId="36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23" fillId="40" borderId="41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/>
    </xf>
    <xf numFmtId="0" fontId="36" fillId="0" borderId="29" xfId="0" applyFont="1" applyFill="1" applyBorder="1" applyAlignment="1">
      <alignment horizontal="left" wrapText="1"/>
    </xf>
    <xf numFmtId="0" fontId="23" fillId="40" borderId="25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6" fillId="0" borderId="29" xfId="0" applyFont="1" applyFill="1" applyBorder="1" applyAlignment="1">
      <alignment horizontal="center" wrapText="1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9" fillId="40" borderId="43" xfId="0" applyFont="1" applyFill="1" applyBorder="1" applyAlignment="1">
      <alignment horizontal="center" vertical="center" wrapText="1"/>
    </xf>
    <xf numFmtId="0" fontId="29" fillId="40" borderId="31" xfId="0" applyFont="1" applyFill="1" applyBorder="1" applyAlignment="1">
      <alignment horizontal="center" vertical="center" wrapText="1"/>
    </xf>
    <xf numFmtId="0" fontId="29" fillId="40" borderId="37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34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40" xfId="0" applyFont="1" applyFill="1" applyBorder="1" applyAlignment="1">
      <alignment horizontal="center" wrapText="1"/>
    </xf>
    <xf numFmtId="0" fontId="23" fillId="40" borderId="41" xfId="0" applyFont="1" applyFill="1" applyBorder="1" applyAlignment="1">
      <alignment horizontal="center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14" fontId="23" fillId="40" borderId="36" xfId="0" applyNumberFormat="1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14" fontId="23" fillId="40" borderId="2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45" fillId="0" borderId="3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14" fontId="23" fillId="40" borderId="36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34" fillId="3" borderId="29" xfId="0" applyFont="1" applyFill="1" applyBorder="1" applyAlignment="1">
      <alignment horizontal="center" wrapText="1"/>
    </xf>
    <xf numFmtId="0" fontId="29" fillId="40" borderId="8" xfId="0" applyFont="1" applyFill="1" applyBorder="1" applyAlignment="1">
      <alignment horizontal="center"/>
    </xf>
    <xf numFmtId="0" fontId="23" fillId="40" borderId="24" xfId="0" applyFont="1" applyFill="1" applyBorder="1" applyAlignment="1">
      <alignment horizontal="center" vertical="center"/>
    </xf>
    <xf numFmtId="0" fontId="23" fillId="40" borderId="31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/>
    </xf>
    <xf numFmtId="0" fontId="29" fillId="0" borderId="1" xfId="0" applyFont="1" applyBorder="1" applyAlignment="1">
      <alignment horizontal="right" wrapText="1"/>
    </xf>
    <xf numFmtId="0" fontId="29" fillId="0" borderId="23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0" fontId="29" fillId="0" borderId="29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2" fillId="0" borderId="0" xfId="0" applyFont="1" applyAlignment="1">
      <alignment horizontal="left"/>
    </xf>
    <xf numFmtId="0" fontId="38" fillId="0" borderId="29" xfId="0" applyFont="1" applyBorder="1" applyAlignment="1">
      <alignment horizontal="center" wrapText="1"/>
    </xf>
    <xf numFmtId="0" fontId="29" fillId="0" borderId="29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128918340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60192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128918340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394289.51100713009</c:v>
                </c:pt>
                <c:pt idx="1">
                  <c:v>732773.20073529414</c:v>
                </c:pt>
                <c:pt idx="2">
                  <c:v>1283739.5493983957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1249219.3869047619</c:v>
                </c:pt>
                <c:pt idx="1">
                  <c:v>2748202.9511904758</c:v>
                </c:pt>
                <c:pt idx="2">
                  <c:v>4665397.6011904757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158312.3976545842</c:v>
                </c:pt>
                <c:pt idx="2">
                  <c:v>211083.19687277894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348181.03065953654</c:v>
                </c:pt>
                <c:pt idx="1">
                  <c:v>585793.70401069522</c:v>
                </c:pt>
                <c:pt idx="2">
                  <c:v>1136760.0526737967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832862.04880952381</c:v>
                </c:pt>
                <c:pt idx="1">
                  <c:v>2247254.2214285713</c:v>
                </c:pt>
                <c:pt idx="2">
                  <c:v>4164503.4964285712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2930093.5758173415</c:v>
                </c:pt>
                <c:pt idx="1">
                  <c:v>6472336.4750196207</c:v>
                </c:pt>
                <c:pt idx="2">
                  <c:v>11461483.89656402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9112308.0742347334</c:v>
                </c:pt>
                <c:pt idx="1">
                  <c:v>16934904.34626931</c:v>
                </c:pt>
                <c:pt idx="2">
                  <c:v>29668124.397521503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39975020.380952381</c:v>
                </c:pt>
                <c:pt idx="1">
                  <c:v>87942494.438095227</c:v>
                </c:pt>
                <c:pt idx="2">
                  <c:v>149292723.23809522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3377331.149964463</c:v>
                </c:pt>
                <c:pt idx="1">
                  <c:v>5065996.7249466944</c:v>
                </c:pt>
                <c:pt idx="2">
                  <c:v>6754662.2999289259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8046708.6453052815</c:v>
                </c:pt>
                <c:pt idx="1">
                  <c:v>13538104.74252256</c:v>
                </c:pt>
                <c:pt idx="2">
                  <c:v>26271324.793774746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26651585.561904762</c:v>
                </c:pt>
                <c:pt idx="1">
                  <c:v>71912135.085714281</c:v>
                </c:pt>
                <c:pt idx="2">
                  <c:v>133264111.88571428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87162953.812361628</c:v>
                </c:pt>
                <c:pt idx="1">
                  <c:v>195393635.33754808</c:v>
                </c:pt>
                <c:pt idx="2">
                  <c:v>345250946.6150347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DTE'!$AF$4:$AF$28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99.004124999771705</c:v>
                </c:pt>
                <c:pt idx="2">
                  <c:v>99.004124999771705</c:v>
                </c:pt>
                <c:pt idx="3">
                  <c:v>99.004124999771705</c:v>
                </c:pt>
                <c:pt idx="4">
                  <c:v>99.004124999771705</c:v>
                </c:pt>
                <c:pt idx="5">
                  <c:v>99.004124999771705</c:v>
                </c:pt>
                <c:pt idx="6">
                  <c:v>99.004124999771705</c:v>
                </c:pt>
                <c:pt idx="7">
                  <c:v>99.004124999771705</c:v>
                </c:pt>
                <c:pt idx="8">
                  <c:v>99.004124999771705</c:v>
                </c:pt>
                <c:pt idx="9">
                  <c:v>99.004124999771705</c:v>
                </c:pt>
                <c:pt idx="10">
                  <c:v>99.004124999771705</c:v>
                </c:pt>
                <c:pt idx="11">
                  <c:v>99.004124999771705</c:v>
                </c:pt>
                <c:pt idx="12">
                  <c:v>99.004124999771705</c:v>
                </c:pt>
                <c:pt idx="13">
                  <c:v>99.004124999771705</c:v>
                </c:pt>
                <c:pt idx="14">
                  <c:v>99.004124999771705</c:v>
                </c:pt>
                <c:pt idx="15">
                  <c:v>99.004124999771705</c:v>
                </c:pt>
                <c:pt idx="16">
                  <c:v>99.004124999771705</c:v>
                </c:pt>
                <c:pt idx="17">
                  <c:v>99.004124999771705</c:v>
                </c:pt>
                <c:pt idx="18">
                  <c:v>99.004124999771705</c:v>
                </c:pt>
                <c:pt idx="19">
                  <c:v>99.004124999771705</c:v>
                </c:pt>
                <c:pt idx="20">
                  <c:v>99.004124999771705</c:v>
                </c:pt>
                <c:pt idx="21">
                  <c:v>99.004124999771705</c:v>
                </c:pt>
                <c:pt idx="22">
                  <c:v>99.004124999771705</c:v>
                </c:pt>
                <c:pt idx="23">
                  <c:v>99.004124999771705</c:v>
                </c:pt>
                <c:pt idx="24">
                  <c:v>99.004124999771705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DTE'!$AG$4:$AG$28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8.5279384192706686</c:v>
                </c:pt>
                <c:pt idx="2">
                  <c:v>17.055876838541337</c:v>
                </c:pt>
                <c:pt idx="3">
                  <c:v>25.583815257812006</c:v>
                </c:pt>
                <c:pt idx="4">
                  <c:v>34.111753677082675</c:v>
                </c:pt>
                <c:pt idx="5">
                  <c:v>42.639692096353343</c:v>
                </c:pt>
                <c:pt idx="6">
                  <c:v>51.167630515624012</c:v>
                </c:pt>
                <c:pt idx="7">
                  <c:v>59.695568934894681</c:v>
                </c:pt>
                <c:pt idx="8">
                  <c:v>68.223507354165349</c:v>
                </c:pt>
                <c:pt idx="9">
                  <c:v>76.751445773436018</c:v>
                </c:pt>
                <c:pt idx="10">
                  <c:v>85.279384192706686</c:v>
                </c:pt>
                <c:pt idx="11">
                  <c:v>93.807322611977355</c:v>
                </c:pt>
                <c:pt idx="12">
                  <c:v>102.33526103124802</c:v>
                </c:pt>
                <c:pt idx="13">
                  <c:v>110.86319945051869</c:v>
                </c:pt>
                <c:pt idx="14">
                  <c:v>119.39113786978936</c:v>
                </c:pt>
                <c:pt idx="15">
                  <c:v>127.91907628906003</c:v>
                </c:pt>
                <c:pt idx="16">
                  <c:v>136.4470147083307</c:v>
                </c:pt>
                <c:pt idx="17">
                  <c:v>144.97495312760137</c:v>
                </c:pt>
                <c:pt idx="18">
                  <c:v>153.50289154687204</c:v>
                </c:pt>
                <c:pt idx="19">
                  <c:v>162.0308299661427</c:v>
                </c:pt>
                <c:pt idx="20">
                  <c:v>170.55876838541337</c:v>
                </c:pt>
                <c:pt idx="21">
                  <c:v>179.08670680468404</c:v>
                </c:pt>
                <c:pt idx="22">
                  <c:v>187.61464522395471</c:v>
                </c:pt>
                <c:pt idx="23">
                  <c:v>196.14258364322538</c:v>
                </c:pt>
                <c:pt idx="24">
                  <c:v>204.67052206249605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DTE'!$AE$4:$AE$28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107.53206341904237</c:v>
                </c:pt>
                <c:pt idx="2">
                  <c:v>116.06000183831304</c:v>
                </c:pt>
                <c:pt idx="3">
                  <c:v>124.58794025758371</c:v>
                </c:pt>
                <c:pt idx="4">
                  <c:v>133.11587867685438</c:v>
                </c:pt>
                <c:pt idx="5">
                  <c:v>141.64381709612505</c:v>
                </c:pt>
                <c:pt idx="6">
                  <c:v>150.17175551539572</c:v>
                </c:pt>
                <c:pt idx="7">
                  <c:v>158.69969393466639</c:v>
                </c:pt>
                <c:pt idx="8">
                  <c:v>167.22763235393705</c:v>
                </c:pt>
                <c:pt idx="9">
                  <c:v>175.75557077320772</c:v>
                </c:pt>
                <c:pt idx="10">
                  <c:v>184.28350919247839</c:v>
                </c:pt>
                <c:pt idx="11">
                  <c:v>192.81144761174906</c:v>
                </c:pt>
                <c:pt idx="12">
                  <c:v>201.33938603101973</c:v>
                </c:pt>
                <c:pt idx="13">
                  <c:v>209.8673244502904</c:v>
                </c:pt>
                <c:pt idx="14">
                  <c:v>218.39526286956107</c:v>
                </c:pt>
                <c:pt idx="15">
                  <c:v>226.92320128883173</c:v>
                </c:pt>
                <c:pt idx="16">
                  <c:v>235.4511397081024</c:v>
                </c:pt>
                <c:pt idx="17">
                  <c:v>243.97907812737307</c:v>
                </c:pt>
                <c:pt idx="18">
                  <c:v>252.50701654664374</c:v>
                </c:pt>
                <c:pt idx="19">
                  <c:v>261.03495496591438</c:v>
                </c:pt>
                <c:pt idx="20">
                  <c:v>269.56289338518508</c:v>
                </c:pt>
                <c:pt idx="21">
                  <c:v>278.09083180445577</c:v>
                </c:pt>
                <c:pt idx="22">
                  <c:v>286.61877022372641</c:v>
                </c:pt>
                <c:pt idx="23">
                  <c:v>295.14670864299705</c:v>
                </c:pt>
                <c:pt idx="24">
                  <c:v>303.67464706226775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DTE'!$AI$4:$AI$28</c:f>
              <c:numCache>
                <c:formatCode>_(* #,##0_);_(* \(#,##0\);_(* "-"??_);_(@_)</c:formatCode>
                <c:ptCount val="25"/>
                <c:pt idx="0">
                  <c:v>188.36401255664327</c:v>
                </c:pt>
                <c:pt idx="1">
                  <c:v>94.182006278321637</c:v>
                </c:pt>
                <c:pt idx="2">
                  <c:v>62.788004185547749</c:v>
                </c:pt>
                <c:pt idx="3">
                  <c:v>47.091003139160819</c:v>
                </c:pt>
                <c:pt idx="4">
                  <c:v>37.672802511328655</c:v>
                </c:pt>
                <c:pt idx="5">
                  <c:v>31.394002092773874</c:v>
                </c:pt>
                <c:pt idx="6">
                  <c:v>26.909144650949038</c:v>
                </c:pt>
                <c:pt idx="7">
                  <c:v>23.545501569580409</c:v>
                </c:pt>
                <c:pt idx="8">
                  <c:v>20.929334728515922</c:v>
                </c:pt>
                <c:pt idx="9">
                  <c:v>18.836401255664327</c:v>
                </c:pt>
                <c:pt idx="10">
                  <c:v>17.124001141513027</c:v>
                </c:pt>
                <c:pt idx="11">
                  <c:v>15.697001046386937</c:v>
                </c:pt>
                <c:pt idx="12">
                  <c:v>14.489539427434098</c:v>
                </c:pt>
                <c:pt idx="13">
                  <c:v>13.454572325474519</c:v>
                </c:pt>
                <c:pt idx="14">
                  <c:v>12.55760083710955</c:v>
                </c:pt>
                <c:pt idx="15">
                  <c:v>11.772750784790205</c:v>
                </c:pt>
                <c:pt idx="16">
                  <c:v>11.080236032743722</c:v>
                </c:pt>
                <c:pt idx="17">
                  <c:v>10.464667364257961</c:v>
                </c:pt>
                <c:pt idx="18">
                  <c:v>9.9138953977180666</c:v>
                </c:pt>
                <c:pt idx="19">
                  <c:v>9.4182006278321637</c:v>
                </c:pt>
                <c:pt idx="20">
                  <c:v>8.9697148836496794</c:v>
                </c:pt>
                <c:pt idx="21">
                  <c:v>8.5620005707565134</c:v>
                </c:pt>
                <c:pt idx="22">
                  <c:v>8.1897396763757939</c:v>
                </c:pt>
                <c:pt idx="23">
                  <c:v>7.8485005231934686</c:v>
                </c:pt>
                <c:pt idx="24">
                  <c:v>7.5345605022657312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DTE'!$AJ$4:$AJ$28</c:f>
              <c:numCache>
                <c:formatCode>_(* #,##0_);_(* \(#,##0\);_(* "-"??_);_(@_)</c:formatCode>
                <c:ptCount val="25"/>
                <c:pt idx="0">
                  <c:v>0</c:v>
                </c:pt>
                <c:pt idx="1">
                  <c:v>8.112574599762814</c:v>
                </c:pt>
                <c:pt idx="2">
                  <c:v>10.816766133017083</c:v>
                </c:pt>
                <c:pt idx="3">
                  <c:v>12.168861899644218</c:v>
                </c:pt>
                <c:pt idx="4">
                  <c:v>12.980119359620501</c:v>
                </c:pt>
                <c:pt idx="5">
                  <c:v>13.520957666271356</c:v>
                </c:pt>
                <c:pt idx="6">
                  <c:v>13.907270742450535</c:v>
                </c:pt>
                <c:pt idx="7">
                  <c:v>14.197005549584922</c:v>
                </c:pt>
                <c:pt idx="8">
                  <c:v>14.422354844022779</c:v>
                </c:pt>
                <c:pt idx="9">
                  <c:v>14.602634279573063</c:v>
                </c:pt>
                <c:pt idx="10">
                  <c:v>14.750135635932386</c:v>
                </c:pt>
                <c:pt idx="11">
                  <c:v>14.873053432898489</c:v>
                </c:pt>
                <c:pt idx="12">
                  <c:v>14.977060799562116</c:v>
                </c:pt>
                <c:pt idx="13">
                  <c:v>15.06620997098808</c:v>
                </c:pt>
                <c:pt idx="14">
                  <c:v>15.143472586223917</c:v>
                </c:pt>
                <c:pt idx="15">
                  <c:v>15.211077374555273</c:v>
                </c:pt>
                <c:pt idx="16">
                  <c:v>15.27072865837706</c:v>
                </c:pt>
                <c:pt idx="17">
                  <c:v>15.323752021774201</c:v>
                </c:pt>
                <c:pt idx="18">
                  <c:v>15.37119397849796</c:v>
                </c:pt>
                <c:pt idx="19">
                  <c:v>15.413891739549346</c:v>
                </c:pt>
                <c:pt idx="20">
                  <c:v>15.452523047167261</c:v>
                </c:pt>
                <c:pt idx="21">
                  <c:v>15.487642417729004</c:v>
                </c:pt>
                <c:pt idx="22">
                  <c:v>15.519707929981033</c:v>
                </c:pt>
                <c:pt idx="23">
                  <c:v>15.549101316212059</c:v>
                </c:pt>
                <c:pt idx="24">
                  <c:v>15.5761432315446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DTE'!$AH$4:$AH$28</c:f>
              <c:numCache>
                <c:formatCode>_(* #,##0_);_(* \(#,##0\);_(* "-"??_);_(@_)</c:formatCode>
                <c:ptCount val="25"/>
                <c:pt idx="0">
                  <c:v>188.36401255664327</c:v>
                </c:pt>
                <c:pt idx="1">
                  <c:v>102.29458087808445</c:v>
                </c:pt>
                <c:pt idx="2">
                  <c:v>73.604770318564832</c:v>
                </c:pt>
                <c:pt idx="3">
                  <c:v>59.259865038805039</c:v>
                </c:pt>
                <c:pt idx="4">
                  <c:v>50.652921870949157</c:v>
                </c:pt>
                <c:pt idx="5">
                  <c:v>44.914959759045232</c:v>
                </c:pt>
                <c:pt idx="6">
                  <c:v>40.816415393399573</c:v>
                </c:pt>
                <c:pt idx="7">
                  <c:v>37.742507119165332</c:v>
                </c:pt>
                <c:pt idx="8">
                  <c:v>35.351689572538703</c:v>
                </c:pt>
                <c:pt idx="9">
                  <c:v>33.439035535237394</c:v>
                </c:pt>
                <c:pt idx="10">
                  <c:v>31.874136777445415</c:v>
                </c:pt>
                <c:pt idx="11">
                  <c:v>30.570054479285425</c:v>
                </c:pt>
                <c:pt idx="12">
                  <c:v>29.466600226996214</c:v>
                </c:pt>
                <c:pt idx="13">
                  <c:v>28.520782296462599</c:v>
                </c:pt>
                <c:pt idx="14">
                  <c:v>27.701073423333469</c:v>
                </c:pt>
                <c:pt idx="15">
                  <c:v>26.983828159345478</c:v>
                </c:pt>
                <c:pt idx="16">
                  <c:v>26.35096469112078</c:v>
                </c:pt>
                <c:pt idx="17">
                  <c:v>25.78841938603216</c:v>
                </c:pt>
                <c:pt idx="18">
                  <c:v>25.285089376216028</c:v>
                </c:pt>
                <c:pt idx="19">
                  <c:v>24.832092367381509</c:v>
                </c:pt>
                <c:pt idx="20">
                  <c:v>24.422237930816941</c:v>
                </c:pt>
                <c:pt idx="21">
                  <c:v>24.049642988485516</c:v>
                </c:pt>
                <c:pt idx="22">
                  <c:v>23.709447606356825</c:v>
                </c:pt>
                <c:pt idx="23">
                  <c:v>23.397601839405528</c:v>
                </c:pt>
                <c:pt idx="24">
                  <c:v>23.110703733810332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LEO'!$AF$4:$AF$55</c:f>
              <c:numCache>
                <c:formatCode>_(* #,##0_);_(* \(#,##0\);_(* "-"??_);_(@_)</c:formatCode>
                <c:ptCount val="52"/>
                <c:pt idx="0">
                  <c:v>1410.8870482186715</c:v>
                </c:pt>
                <c:pt idx="1">
                  <c:v>1410.8870482186715</c:v>
                </c:pt>
                <c:pt idx="2">
                  <c:v>1410.8870482186715</c:v>
                </c:pt>
                <c:pt idx="3">
                  <c:v>1410.8870482186715</c:v>
                </c:pt>
                <c:pt idx="4">
                  <c:v>1410.8870482186715</c:v>
                </c:pt>
                <c:pt idx="5">
                  <c:v>1410.8870482186715</c:v>
                </c:pt>
                <c:pt idx="6">
                  <c:v>1410.8870482186715</c:v>
                </c:pt>
                <c:pt idx="7">
                  <c:v>1410.8870482186715</c:v>
                </c:pt>
                <c:pt idx="8">
                  <c:v>1410.8870482186715</c:v>
                </c:pt>
                <c:pt idx="9">
                  <c:v>1410.8870482186715</c:v>
                </c:pt>
                <c:pt idx="10">
                  <c:v>1410.8870482186715</c:v>
                </c:pt>
                <c:pt idx="11">
                  <c:v>1410.8870482186715</c:v>
                </c:pt>
                <c:pt idx="12">
                  <c:v>1410.8870482186715</c:v>
                </c:pt>
                <c:pt idx="13">
                  <c:v>1410.8870482186715</c:v>
                </c:pt>
                <c:pt idx="14">
                  <c:v>1410.8870482186715</c:v>
                </c:pt>
                <c:pt idx="15">
                  <c:v>1410.8870482186715</c:v>
                </c:pt>
                <c:pt idx="16">
                  <c:v>1410.8870482186715</c:v>
                </c:pt>
                <c:pt idx="17">
                  <c:v>1410.8870482186715</c:v>
                </c:pt>
                <c:pt idx="18">
                  <c:v>1410.8870482186715</c:v>
                </c:pt>
                <c:pt idx="19">
                  <c:v>1410.8870482186715</c:v>
                </c:pt>
                <c:pt idx="20">
                  <c:v>1410.8870482186715</c:v>
                </c:pt>
                <c:pt idx="21">
                  <c:v>1410.8870482186715</c:v>
                </c:pt>
                <c:pt idx="22">
                  <c:v>1410.8870482186715</c:v>
                </c:pt>
                <c:pt idx="23">
                  <c:v>1410.8870482186715</c:v>
                </c:pt>
                <c:pt idx="24">
                  <c:v>1410.8870482186715</c:v>
                </c:pt>
                <c:pt idx="25">
                  <c:v>1410.8870482186715</c:v>
                </c:pt>
                <c:pt idx="26">
                  <c:v>1410.8870482186715</c:v>
                </c:pt>
                <c:pt idx="27">
                  <c:v>1410.8870482186715</c:v>
                </c:pt>
                <c:pt idx="28">
                  <c:v>1410.8870482186715</c:v>
                </c:pt>
                <c:pt idx="29">
                  <c:v>1410.8870482186715</c:v>
                </c:pt>
                <c:pt idx="30">
                  <c:v>1410.8870482186715</c:v>
                </c:pt>
                <c:pt idx="31">
                  <c:v>1410.8870482186715</c:v>
                </c:pt>
                <c:pt idx="32">
                  <c:v>1410.8870482186715</c:v>
                </c:pt>
                <c:pt idx="33">
                  <c:v>1410.8870482186715</c:v>
                </c:pt>
                <c:pt idx="34">
                  <c:v>1410.8870482186715</c:v>
                </c:pt>
                <c:pt idx="35">
                  <c:v>1410.8870482186715</c:v>
                </c:pt>
                <c:pt idx="36">
                  <c:v>1410.8870482186715</c:v>
                </c:pt>
                <c:pt idx="37">
                  <c:v>1410.8870482186715</c:v>
                </c:pt>
                <c:pt idx="38">
                  <c:v>1410.8870482186715</c:v>
                </c:pt>
                <c:pt idx="39">
                  <c:v>1410.8870482186715</c:v>
                </c:pt>
                <c:pt idx="40">
                  <c:v>1410.8870482186715</c:v>
                </c:pt>
                <c:pt idx="41">
                  <c:v>1410.8870482186715</c:v>
                </c:pt>
                <c:pt idx="42">
                  <c:v>1410.8870482186715</c:v>
                </c:pt>
                <c:pt idx="43">
                  <c:v>1410.8870482186715</c:v>
                </c:pt>
                <c:pt idx="44">
                  <c:v>1410.8870482186715</c:v>
                </c:pt>
                <c:pt idx="45">
                  <c:v>1410.8870482186715</c:v>
                </c:pt>
                <c:pt idx="46">
                  <c:v>1410.8870482186715</c:v>
                </c:pt>
                <c:pt idx="47">
                  <c:v>1410.8870482186715</c:v>
                </c:pt>
                <c:pt idx="48">
                  <c:v>1410.8870482186715</c:v>
                </c:pt>
                <c:pt idx="49">
                  <c:v>1410.8870482186715</c:v>
                </c:pt>
                <c:pt idx="50">
                  <c:v>1410.8870482186715</c:v>
                </c:pt>
                <c:pt idx="51">
                  <c:v>1410.8870482186715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LEO'!$AG$4:$AG$55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93.239800129849542</c:v>
                </c:pt>
                <c:pt idx="2">
                  <c:v>186.47960025969908</c:v>
                </c:pt>
                <c:pt idx="3">
                  <c:v>279.71940038954864</c:v>
                </c:pt>
                <c:pt idx="4">
                  <c:v>372.95920051939817</c:v>
                </c:pt>
                <c:pt idx="5">
                  <c:v>466.19900064924769</c:v>
                </c:pt>
                <c:pt idx="6">
                  <c:v>559.43880077909728</c:v>
                </c:pt>
                <c:pt idx="7">
                  <c:v>652.67860090894681</c:v>
                </c:pt>
                <c:pt idx="8">
                  <c:v>745.91840103879633</c:v>
                </c:pt>
                <c:pt idx="9">
                  <c:v>839.15820116864586</c:v>
                </c:pt>
                <c:pt idx="10">
                  <c:v>932.39800129849539</c:v>
                </c:pt>
                <c:pt idx="11">
                  <c:v>1025.637801428345</c:v>
                </c:pt>
                <c:pt idx="12">
                  <c:v>1118.8776015581946</c:v>
                </c:pt>
                <c:pt idx="13">
                  <c:v>1212.1174016880441</c:v>
                </c:pt>
                <c:pt idx="14">
                  <c:v>1305.3572018178936</c:v>
                </c:pt>
                <c:pt idx="15">
                  <c:v>1398.5970019477431</c:v>
                </c:pt>
                <c:pt idx="16">
                  <c:v>1491.8368020775927</c:v>
                </c:pt>
                <c:pt idx="17">
                  <c:v>1585.0766022074422</c:v>
                </c:pt>
                <c:pt idx="18">
                  <c:v>1678.3164023372917</c:v>
                </c:pt>
                <c:pt idx="19">
                  <c:v>1771.5562024671412</c:v>
                </c:pt>
                <c:pt idx="20">
                  <c:v>1864.7960025969908</c:v>
                </c:pt>
                <c:pt idx="21">
                  <c:v>1958.0358027268403</c:v>
                </c:pt>
                <c:pt idx="22">
                  <c:v>2051.2756028566901</c:v>
                </c:pt>
                <c:pt idx="23">
                  <c:v>2144.5154029865398</c:v>
                </c:pt>
                <c:pt idx="24">
                  <c:v>2237.7552031163896</c:v>
                </c:pt>
                <c:pt idx="25">
                  <c:v>2330.9950032462393</c:v>
                </c:pt>
                <c:pt idx="26">
                  <c:v>2424.2348033760891</c:v>
                </c:pt>
                <c:pt idx="27">
                  <c:v>2517.4746035059388</c:v>
                </c:pt>
                <c:pt idx="28">
                  <c:v>2610.7144036357886</c:v>
                </c:pt>
                <c:pt idx="29">
                  <c:v>2703.9542037656383</c:v>
                </c:pt>
                <c:pt idx="30">
                  <c:v>2797.1940038954881</c:v>
                </c:pt>
                <c:pt idx="31">
                  <c:v>2890.4338040253378</c:v>
                </c:pt>
                <c:pt idx="32">
                  <c:v>2983.6736041551876</c:v>
                </c:pt>
                <c:pt idx="33">
                  <c:v>3076.9134042850374</c:v>
                </c:pt>
                <c:pt idx="34">
                  <c:v>3170.1532044148871</c:v>
                </c:pt>
                <c:pt idx="35">
                  <c:v>3263.3930045447369</c:v>
                </c:pt>
                <c:pt idx="36">
                  <c:v>3356.6328046745866</c:v>
                </c:pt>
                <c:pt idx="37">
                  <c:v>3449.8726048044364</c:v>
                </c:pt>
                <c:pt idx="38">
                  <c:v>3543.1124049342861</c:v>
                </c:pt>
                <c:pt idx="39">
                  <c:v>3636.3522050641359</c:v>
                </c:pt>
                <c:pt idx="40">
                  <c:v>3729.5920051939856</c:v>
                </c:pt>
                <c:pt idx="41">
                  <c:v>3822.8318053238354</c:v>
                </c:pt>
                <c:pt idx="42">
                  <c:v>3916.0716054536852</c:v>
                </c:pt>
                <c:pt idx="43">
                  <c:v>4009.3114055835349</c:v>
                </c:pt>
                <c:pt idx="44">
                  <c:v>4102.5512057133847</c:v>
                </c:pt>
                <c:pt idx="45">
                  <c:v>4195.7910058432344</c:v>
                </c:pt>
                <c:pt idx="46">
                  <c:v>4289.0308059730842</c:v>
                </c:pt>
                <c:pt idx="47">
                  <c:v>4382.2706061029339</c:v>
                </c:pt>
                <c:pt idx="48">
                  <c:v>4475.5104062327837</c:v>
                </c:pt>
                <c:pt idx="49">
                  <c:v>4568.7502063626334</c:v>
                </c:pt>
                <c:pt idx="50">
                  <c:v>4661.9900064924832</c:v>
                </c:pt>
                <c:pt idx="51">
                  <c:v>4755.2298066223329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LEO'!$AE$4:$AE$55</c:f>
              <c:numCache>
                <c:formatCode>_(* #,##0_);_(* \(#,##0\);_(* "-"??_);_(@_)</c:formatCode>
                <c:ptCount val="52"/>
                <c:pt idx="0">
                  <c:v>1410.8870482186715</c:v>
                </c:pt>
                <c:pt idx="1">
                  <c:v>1504.126848348521</c:v>
                </c:pt>
                <c:pt idx="2">
                  <c:v>1597.3666484783705</c:v>
                </c:pt>
                <c:pt idx="3">
                  <c:v>1690.60644860822</c:v>
                </c:pt>
                <c:pt idx="4">
                  <c:v>1783.8462487380696</c:v>
                </c:pt>
                <c:pt idx="5">
                  <c:v>1877.0860488679191</c:v>
                </c:pt>
                <c:pt idx="6">
                  <c:v>1970.3258489977688</c:v>
                </c:pt>
                <c:pt idx="7">
                  <c:v>2063.5656491276181</c:v>
                </c:pt>
                <c:pt idx="8">
                  <c:v>2156.8054492574679</c:v>
                </c:pt>
                <c:pt idx="9">
                  <c:v>2250.0452493873172</c:v>
                </c:pt>
                <c:pt idx="10">
                  <c:v>2343.285049517167</c:v>
                </c:pt>
                <c:pt idx="11">
                  <c:v>2436.5248496470167</c:v>
                </c:pt>
                <c:pt idx="12">
                  <c:v>2529.764649776866</c:v>
                </c:pt>
                <c:pt idx="13">
                  <c:v>2623.0044499067153</c:v>
                </c:pt>
                <c:pt idx="14">
                  <c:v>2716.2442500365651</c:v>
                </c:pt>
                <c:pt idx="15">
                  <c:v>2809.4840501664148</c:v>
                </c:pt>
                <c:pt idx="16">
                  <c:v>2902.7238502962641</c:v>
                </c:pt>
                <c:pt idx="17">
                  <c:v>2995.9636504261134</c:v>
                </c:pt>
                <c:pt idx="18">
                  <c:v>3089.2034505559632</c:v>
                </c:pt>
                <c:pt idx="19">
                  <c:v>3182.4432506858129</c:v>
                </c:pt>
                <c:pt idx="20">
                  <c:v>3275.6830508156622</c:v>
                </c:pt>
                <c:pt idx="21">
                  <c:v>3368.9228509455115</c:v>
                </c:pt>
                <c:pt idx="22">
                  <c:v>3462.1626510753613</c:v>
                </c:pt>
                <c:pt idx="23">
                  <c:v>3555.402451205211</c:v>
                </c:pt>
                <c:pt idx="24">
                  <c:v>3648.6422513350608</c:v>
                </c:pt>
                <c:pt idx="25">
                  <c:v>3741.8820514649105</c:v>
                </c:pt>
                <c:pt idx="26">
                  <c:v>3835.1218515947603</c:v>
                </c:pt>
                <c:pt idx="27">
                  <c:v>3928.3616517246101</c:v>
                </c:pt>
                <c:pt idx="28">
                  <c:v>4021.6014518544598</c:v>
                </c:pt>
                <c:pt idx="29">
                  <c:v>4114.8412519843096</c:v>
                </c:pt>
                <c:pt idx="30">
                  <c:v>4208.0810521141593</c:v>
                </c:pt>
                <c:pt idx="31">
                  <c:v>4301.3208522440091</c:v>
                </c:pt>
                <c:pt idx="32">
                  <c:v>4394.5606523738588</c:v>
                </c:pt>
                <c:pt idx="33">
                  <c:v>4487.8004525037086</c:v>
                </c:pt>
                <c:pt idx="34">
                  <c:v>4581.0402526335583</c:v>
                </c:pt>
                <c:pt idx="35">
                  <c:v>4674.2800527634081</c:v>
                </c:pt>
                <c:pt idx="36">
                  <c:v>4767.5198528932578</c:v>
                </c:pt>
                <c:pt idx="37">
                  <c:v>4860.7596530231076</c:v>
                </c:pt>
                <c:pt idx="38">
                  <c:v>4953.9994531529574</c:v>
                </c:pt>
                <c:pt idx="39">
                  <c:v>5047.2392532828071</c:v>
                </c:pt>
                <c:pt idx="40">
                  <c:v>5140.4790534126569</c:v>
                </c:pt>
                <c:pt idx="41">
                  <c:v>5233.7188535425066</c:v>
                </c:pt>
                <c:pt idx="42">
                  <c:v>5326.9586536723564</c:v>
                </c:pt>
                <c:pt idx="43">
                  <c:v>5420.1984538022061</c:v>
                </c:pt>
                <c:pt idx="44">
                  <c:v>5513.4382539320559</c:v>
                </c:pt>
                <c:pt idx="45">
                  <c:v>5606.6780540619056</c:v>
                </c:pt>
                <c:pt idx="46">
                  <c:v>5699.9178541917554</c:v>
                </c:pt>
                <c:pt idx="47">
                  <c:v>5793.1576543216052</c:v>
                </c:pt>
                <c:pt idx="48">
                  <c:v>5886.3974544514549</c:v>
                </c:pt>
                <c:pt idx="49">
                  <c:v>5979.6372545813047</c:v>
                </c:pt>
                <c:pt idx="50">
                  <c:v>6072.8770547111544</c:v>
                </c:pt>
                <c:pt idx="51">
                  <c:v>6166.1168548410042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LEO'!$AI$4:$AI$55</c:f>
              <c:numCache>
                <c:formatCode>0</c:formatCode>
                <c:ptCount val="52"/>
                <c:pt idx="0">
                  <c:v>67.18509753422245</c:v>
                </c:pt>
                <c:pt idx="1">
                  <c:v>33.592548767111225</c:v>
                </c:pt>
                <c:pt idx="2">
                  <c:v>22.395032511407486</c:v>
                </c:pt>
                <c:pt idx="3">
                  <c:v>16.796274383555613</c:v>
                </c:pt>
                <c:pt idx="4">
                  <c:v>13.437019506844491</c:v>
                </c:pt>
                <c:pt idx="5">
                  <c:v>11.197516255703743</c:v>
                </c:pt>
                <c:pt idx="6">
                  <c:v>9.5978710763174924</c:v>
                </c:pt>
                <c:pt idx="7">
                  <c:v>8.3981371917778063</c:v>
                </c:pt>
                <c:pt idx="8">
                  <c:v>7.4650108371358277</c:v>
                </c:pt>
                <c:pt idx="9">
                  <c:v>6.7185097534222455</c:v>
                </c:pt>
                <c:pt idx="10">
                  <c:v>6.1077361394747678</c:v>
                </c:pt>
                <c:pt idx="11">
                  <c:v>5.5987581278518714</c:v>
                </c:pt>
                <c:pt idx="12">
                  <c:v>5.1680844257094192</c:v>
                </c:pt>
                <c:pt idx="13">
                  <c:v>4.7989355381587462</c:v>
                </c:pt>
                <c:pt idx="14">
                  <c:v>4.4790065022814973</c:v>
                </c:pt>
                <c:pt idx="15">
                  <c:v>4.1990685958889031</c:v>
                </c:pt>
                <c:pt idx="16">
                  <c:v>3.9520645608366145</c:v>
                </c:pt>
                <c:pt idx="17">
                  <c:v>3.7325054185679138</c:v>
                </c:pt>
                <c:pt idx="18">
                  <c:v>3.5360577649590765</c:v>
                </c:pt>
                <c:pt idx="19">
                  <c:v>3.3592548767111228</c:v>
                </c:pt>
                <c:pt idx="20">
                  <c:v>3.1992903587724975</c:v>
                </c:pt>
                <c:pt idx="21">
                  <c:v>3.0538680697373839</c:v>
                </c:pt>
                <c:pt idx="22">
                  <c:v>2.9210911971401066</c:v>
                </c:pt>
                <c:pt idx="23">
                  <c:v>2.7993790639259357</c:v>
                </c:pt>
                <c:pt idx="24">
                  <c:v>2.687403901368898</c:v>
                </c:pt>
                <c:pt idx="25">
                  <c:v>2.5840422128547096</c:v>
                </c:pt>
                <c:pt idx="26">
                  <c:v>2.4883369457119429</c:v>
                </c:pt>
                <c:pt idx="27">
                  <c:v>2.3994677690793731</c:v>
                </c:pt>
                <c:pt idx="28">
                  <c:v>2.3167275011800847</c:v>
                </c:pt>
                <c:pt idx="29">
                  <c:v>2.2395032511407487</c:v>
                </c:pt>
                <c:pt idx="30">
                  <c:v>2.1672612107813696</c:v>
                </c:pt>
                <c:pt idx="31">
                  <c:v>2.0995342979444516</c:v>
                </c:pt>
                <c:pt idx="32">
                  <c:v>2.0359120464915894</c:v>
                </c:pt>
                <c:pt idx="33">
                  <c:v>1.9760322804183073</c:v>
                </c:pt>
                <c:pt idx="34">
                  <c:v>1.9195742152634985</c:v>
                </c:pt>
                <c:pt idx="35">
                  <c:v>1.8662527092839569</c:v>
                </c:pt>
                <c:pt idx="36">
                  <c:v>1.8158134468708771</c:v>
                </c:pt>
                <c:pt idx="37">
                  <c:v>1.7680288824795383</c:v>
                </c:pt>
                <c:pt idx="38">
                  <c:v>1.7226948085698064</c:v>
                </c:pt>
                <c:pt idx="39">
                  <c:v>1.6796274383555614</c:v>
                </c:pt>
                <c:pt idx="40">
                  <c:v>1.6386609154688403</c:v>
                </c:pt>
                <c:pt idx="41">
                  <c:v>1.5996451793862487</c:v>
                </c:pt>
                <c:pt idx="42">
                  <c:v>1.5624441287028477</c:v>
                </c:pt>
                <c:pt idx="43">
                  <c:v>1.5269340348686919</c:v>
                </c:pt>
                <c:pt idx="44">
                  <c:v>1.4930021674271656</c:v>
                </c:pt>
                <c:pt idx="45">
                  <c:v>1.4605455985700533</c:v>
                </c:pt>
                <c:pt idx="46">
                  <c:v>1.4294701603026052</c:v>
                </c:pt>
                <c:pt idx="47">
                  <c:v>1.3996895319629679</c:v>
                </c:pt>
                <c:pt idx="48">
                  <c:v>1.3711244394739275</c:v>
                </c:pt>
                <c:pt idx="49">
                  <c:v>1.343701950684449</c:v>
                </c:pt>
                <c:pt idx="50">
                  <c:v>1.3173548536122048</c:v>
                </c:pt>
                <c:pt idx="51">
                  <c:v>1.2920211064273548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LEO'!$AJ$4:$AJ$55</c:f>
              <c:numCache>
                <c:formatCode>0</c:formatCode>
                <c:ptCount val="52"/>
                <c:pt idx="0">
                  <c:v>0</c:v>
                </c:pt>
                <c:pt idx="1">
                  <c:v>2.219995241186894</c:v>
                </c:pt>
                <c:pt idx="2">
                  <c:v>2.9599936549158583</c:v>
                </c:pt>
                <c:pt idx="3">
                  <c:v>3.3299928617803412</c:v>
                </c:pt>
                <c:pt idx="4">
                  <c:v>3.5519923858990299</c:v>
                </c:pt>
                <c:pt idx="5">
                  <c:v>3.6999920686448231</c:v>
                </c:pt>
                <c:pt idx="6">
                  <c:v>3.805706127748961</c:v>
                </c:pt>
                <c:pt idx="7">
                  <c:v>3.8849916720770641</c:v>
                </c:pt>
                <c:pt idx="8">
                  <c:v>3.9466582065544782</c:v>
                </c:pt>
                <c:pt idx="9">
                  <c:v>3.9959914341364091</c:v>
                </c:pt>
                <c:pt idx="10">
                  <c:v>4.036354983976171</c:v>
                </c:pt>
                <c:pt idx="11">
                  <c:v>4.0699912755093051</c:v>
                </c:pt>
                <c:pt idx="12">
                  <c:v>4.0984527529604193</c:v>
                </c:pt>
                <c:pt idx="13">
                  <c:v>4.1228483050613747</c:v>
                </c:pt>
                <c:pt idx="14">
                  <c:v>4.1439911168822015</c:v>
                </c:pt>
                <c:pt idx="15">
                  <c:v>4.1624910772254262</c:v>
                </c:pt>
                <c:pt idx="16">
                  <c:v>4.1788145716459182</c:v>
                </c:pt>
                <c:pt idx="17">
                  <c:v>4.1933243444641333</c:v>
                </c:pt>
                <c:pt idx="18">
                  <c:v>4.206306772775168</c:v>
                </c:pt>
                <c:pt idx="19">
                  <c:v>4.2179909582550978</c:v>
                </c:pt>
                <c:pt idx="20">
                  <c:v>4.2285623641655121</c:v>
                </c:pt>
                <c:pt idx="21">
                  <c:v>4.238172733174979</c:v>
                </c:pt>
                <c:pt idx="22">
                  <c:v>4.2469474179227538</c:v>
                </c:pt>
                <c:pt idx="23">
                  <c:v>4.2549908789415474</c:v>
                </c:pt>
                <c:pt idx="24">
                  <c:v>4.2623908630788376</c:v>
                </c:pt>
                <c:pt idx="25">
                  <c:v>4.269221617667105</c:v>
                </c:pt>
                <c:pt idx="26">
                  <c:v>4.2755463904340196</c:v>
                </c:pt>
                <c:pt idx="27">
                  <c:v>4.2814193937175835</c:v>
                </c:pt>
                <c:pt idx="28">
                  <c:v>4.2868873622919352</c:v>
                </c:pt>
                <c:pt idx="29">
                  <c:v>4.2919907996279978</c:v>
                </c:pt>
                <c:pt idx="30">
                  <c:v>4.2967649829423777</c:v>
                </c:pt>
                <c:pt idx="31">
                  <c:v>4.3012407797996097</c:v>
                </c:pt>
                <c:pt idx="32">
                  <c:v>4.3054453162412516</c:v>
                </c:pt>
                <c:pt idx="33">
                  <c:v>4.3094025270098566</c:v>
                </c:pt>
                <c:pt idx="34">
                  <c:v>4.3131336114488263</c:v>
                </c:pt>
                <c:pt idx="35">
                  <c:v>4.3166574134189641</c:v>
                </c:pt>
                <c:pt idx="36">
                  <c:v>4.3199907396069328</c:v>
                </c:pt>
                <c:pt idx="37">
                  <c:v>4.3231486275744819</c:v>
                </c:pt>
                <c:pt idx="38">
                  <c:v>4.3261445725693362</c:v>
                </c:pt>
                <c:pt idx="39">
                  <c:v>4.3289907203144473</c:v>
                </c:pt>
                <c:pt idx="40">
                  <c:v>4.3316980315841871</c:v>
                </c:pt>
                <c:pt idx="41">
                  <c:v>4.3342764232696549</c:v>
                </c:pt>
                <c:pt idx="42">
                  <c:v>4.3367348897604483</c:v>
                </c:pt>
                <c:pt idx="43">
                  <c:v>4.3390816077743883</c:v>
                </c:pt>
                <c:pt idx="44">
                  <c:v>4.3413240272099305</c:v>
                </c:pt>
                <c:pt idx="45">
                  <c:v>4.3434689501482762</c:v>
                </c:pt>
                <c:pt idx="46">
                  <c:v>4.3455225997700957</c:v>
                </c:pt>
                <c:pt idx="47">
                  <c:v>4.3474906806576721</c:v>
                </c:pt>
                <c:pt idx="48">
                  <c:v>4.3493784317131041</c:v>
                </c:pt>
                <c:pt idx="49">
                  <c:v>4.3511906727263172</c:v>
                </c:pt>
                <c:pt idx="50">
                  <c:v>4.3529318454645036</c:v>
                </c:pt>
                <c:pt idx="51">
                  <c:v>4.3546060500204513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LEO'!$AH$2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LEO'!$AH$4:$AH$55</c:f>
              <c:numCache>
                <c:formatCode>_(* #,##0.0_);_(* \(#,##0.0\);_(* "-"??_);_(@_)</c:formatCode>
                <c:ptCount val="52"/>
                <c:pt idx="0">
                  <c:v>67.18509753422245</c:v>
                </c:pt>
                <c:pt idx="1">
                  <c:v>35.812544008298119</c:v>
                </c:pt>
                <c:pt idx="2">
                  <c:v>25.355026166323345</c:v>
                </c:pt>
                <c:pt idx="3">
                  <c:v>20.126267245335953</c:v>
                </c:pt>
                <c:pt idx="4">
                  <c:v>16.98901189274352</c:v>
                </c:pt>
                <c:pt idx="5">
                  <c:v>14.897508324348566</c:v>
                </c:pt>
                <c:pt idx="6">
                  <c:v>13.403577204066453</c:v>
                </c:pt>
                <c:pt idx="7">
                  <c:v>12.28312886385487</c:v>
                </c:pt>
                <c:pt idx="8">
                  <c:v>11.411669043690306</c:v>
                </c:pt>
                <c:pt idx="9">
                  <c:v>10.714501187558655</c:v>
                </c:pt>
                <c:pt idx="10">
                  <c:v>10.144091123450938</c:v>
                </c:pt>
                <c:pt idx="11">
                  <c:v>9.6687494033611756</c:v>
                </c:pt>
                <c:pt idx="12">
                  <c:v>9.2665371786698394</c:v>
                </c:pt>
                <c:pt idx="13">
                  <c:v>8.9217838432201209</c:v>
                </c:pt>
                <c:pt idx="14">
                  <c:v>8.6229976191636979</c:v>
                </c:pt>
                <c:pt idx="15">
                  <c:v>8.3615596731143285</c:v>
                </c:pt>
                <c:pt idx="16">
                  <c:v>8.1308791324825336</c:v>
                </c:pt>
                <c:pt idx="17">
                  <c:v>7.9258297630320467</c:v>
                </c:pt>
                <c:pt idx="18">
                  <c:v>7.7423645377342449</c:v>
                </c:pt>
                <c:pt idx="19">
                  <c:v>7.5772458349662202</c:v>
                </c:pt>
                <c:pt idx="20">
                  <c:v>7.4278527229380096</c:v>
                </c:pt>
                <c:pt idx="21">
                  <c:v>7.2920408029123625</c:v>
                </c:pt>
                <c:pt idx="22">
                  <c:v>7.1680386150628603</c:v>
                </c:pt>
                <c:pt idx="23">
                  <c:v>7.0543699428674831</c:v>
                </c:pt>
                <c:pt idx="24">
                  <c:v>6.949794764447736</c:v>
                </c:pt>
                <c:pt idx="25">
                  <c:v>6.853263830521815</c:v>
                </c:pt>
                <c:pt idx="26">
                  <c:v>6.7638833361459625</c:v>
                </c:pt>
                <c:pt idx="27">
                  <c:v>6.6808871627969566</c:v>
                </c:pt>
                <c:pt idx="28">
                  <c:v>6.6036148634720195</c:v>
                </c:pt>
                <c:pt idx="29">
                  <c:v>6.531494050768746</c:v>
                </c:pt>
                <c:pt idx="30">
                  <c:v>6.4640261937237469</c:v>
                </c:pt>
                <c:pt idx="31">
                  <c:v>6.4007750777440613</c:v>
                </c:pt>
                <c:pt idx="32">
                  <c:v>6.3413573627328415</c:v>
                </c:pt>
                <c:pt idx="33">
                  <c:v>6.2854348074281639</c:v>
                </c:pt>
                <c:pt idx="34">
                  <c:v>6.2327078267123248</c:v>
                </c:pt>
                <c:pt idx="35">
                  <c:v>6.1829101227029213</c:v>
                </c:pt>
                <c:pt idx="36">
                  <c:v>6.1358041864778095</c:v>
                </c:pt>
                <c:pt idx="37">
                  <c:v>6.0911775100540204</c:v>
                </c:pt>
                <c:pt idx="38">
                  <c:v>6.0488393811391425</c:v>
                </c:pt>
                <c:pt idx="39">
                  <c:v>6.0086181586700089</c:v>
                </c:pt>
                <c:pt idx="40">
                  <c:v>5.9703589470530272</c:v>
                </c:pt>
                <c:pt idx="41">
                  <c:v>5.9339216026559036</c:v>
                </c:pt>
                <c:pt idx="42">
                  <c:v>5.899179018463296</c:v>
                </c:pt>
                <c:pt idx="43">
                  <c:v>5.8660156426430801</c:v>
                </c:pt>
                <c:pt idx="44">
                  <c:v>5.8343261946370966</c:v>
                </c:pt>
                <c:pt idx="45">
                  <c:v>5.8040145487183299</c:v>
                </c:pt>
                <c:pt idx="46">
                  <c:v>5.7749927600727009</c:v>
                </c:pt>
                <c:pt idx="47">
                  <c:v>5.7471802126206395</c:v>
                </c:pt>
                <c:pt idx="48">
                  <c:v>5.7205028711870316</c:v>
                </c:pt>
                <c:pt idx="49">
                  <c:v>5.694892623410766</c:v>
                </c:pt>
                <c:pt idx="50">
                  <c:v>5.6702866990767085</c:v>
                </c:pt>
                <c:pt idx="51">
                  <c:v>5.6466271564478063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42000000</c:v>
                </c:pt>
                <c:pt idx="1">
                  <c:v>63000000</c:v>
                </c:pt>
                <c:pt idx="2">
                  <c:v>84000000</c:v>
                </c:pt>
                <c:pt idx="3">
                  <c:v>105000000</c:v>
                </c:pt>
                <c:pt idx="4">
                  <c:v>126000000</c:v>
                </c:pt>
                <c:pt idx="5">
                  <c:v>147000000</c:v>
                </c:pt>
                <c:pt idx="6">
                  <c:v>168000000</c:v>
                </c:pt>
                <c:pt idx="7">
                  <c:v>189000000</c:v>
                </c:pt>
                <c:pt idx="8">
                  <c:v>210000000</c:v>
                </c:pt>
                <c:pt idx="9">
                  <c:v>231000000</c:v>
                </c:pt>
                <c:pt idx="10">
                  <c:v>252000000</c:v>
                </c:pt>
                <c:pt idx="11">
                  <c:v>273000000</c:v>
                </c:pt>
                <c:pt idx="12">
                  <c:v>294000000</c:v>
                </c:pt>
                <c:pt idx="13">
                  <c:v>315000000</c:v>
                </c:pt>
                <c:pt idx="14">
                  <c:v>336000000</c:v>
                </c:pt>
                <c:pt idx="15">
                  <c:v>357000000</c:v>
                </c:pt>
                <c:pt idx="16">
                  <c:v>378000000</c:v>
                </c:pt>
                <c:pt idx="17">
                  <c:v>399000000</c:v>
                </c:pt>
                <c:pt idx="18">
                  <c:v>420000000</c:v>
                </c:pt>
                <c:pt idx="19">
                  <c:v>441000000</c:v>
                </c:pt>
                <c:pt idx="20">
                  <c:v>462000000</c:v>
                </c:pt>
                <c:pt idx="21">
                  <c:v>483000000</c:v>
                </c:pt>
                <c:pt idx="22">
                  <c:v>504000000</c:v>
                </c:pt>
                <c:pt idx="23">
                  <c:v>525000000</c:v>
                </c:pt>
                <c:pt idx="24">
                  <c:v>546000000</c:v>
                </c:pt>
                <c:pt idx="25">
                  <c:v>567000000</c:v>
                </c:pt>
                <c:pt idx="26">
                  <c:v>588000000</c:v>
                </c:pt>
                <c:pt idx="27">
                  <c:v>609000000</c:v>
                </c:pt>
                <c:pt idx="28">
                  <c:v>630000000</c:v>
                </c:pt>
                <c:pt idx="29">
                  <c:v>651000000</c:v>
                </c:pt>
                <c:pt idx="30">
                  <c:v>672000000</c:v>
                </c:pt>
                <c:pt idx="31">
                  <c:v>693000000</c:v>
                </c:pt>
                <c:pt idx="32">
                  <c:v>714000000</c:v>
                </c:pt>
                <c:pt idx="33">
                  <c:v>735000000</c:v>
                </c:pt>
                <c:pt idx="34">
                  <c:v>756000000</c:v>
                </c:pt>
                <c:pt idx="35">
                  <c:v>777000000</c:v>
                </c:pt>
                <c:pt idx="36">
                  <c:v>798000000</c:v>
                </c:pt>
                <c:pt idx="37">
                  <c:v>819000000</c:v>
                </c:pt>
                <c:pt idx="38">
                  <c:v>840000000</c:v>
                </c:pt>
                <c:pt idx="39">
                  <c:v>861000000</c:v>
                </c:pt>
                <c:pt idx="40">
                  <c:v>882000000</c:v>
                </c:pt>
                <c:pt idx="41">
                  <c:v>903000000</c:v>
                </c:pt>
                <c:pt idx="42">
                  <c:v>924000000</c:v>
                </c:pt>
                <c:pt idx="43">
                  <c:v>945000000</c:v>
                </c:pt>
                <c:pt idx="44">
                  <c:v>966000000</c:v>
                </c:pt>
                <c:pt idx="45">
                  <c:v>987000000</c:v>
                </c:pt>
                <c:pt idx="46">
                  <c:v>1008000000</c:v>
                </c:pt>
                <c:pt idx="47">
                  <c:v>1029000000</c:v>
                </c:pt>
                <c:pt idx="48">
                  <c:v>1050000000</c:v>
                </c:pt>
                <c:pt idx="49">
                  <c:v>1071000000</c:v>
                </c:pt>
                <c:pt idx="50">
                  <c:v>1092000000</c:v>
                </c:pt>
              </c:numCache>
            </c:numRef>
          </c:cat>
          <c:val>
            <c:numRef>
              <c:f>'Costs - SR - GEO'!$AG$4:$AG$55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1518.427193582557</c:v>
                </c:pt>
                <c:pt idx="2">
                  <c:v>1518.427193582557</c:v>
                </c:pt>
                <c:pt idx="3">
                  <c:v>1518.427193582557</c:v>
                </c:pt>
                <c:pt idx="4">
                  <c:v>1518.427193582557</c:v>
                </c:pt>
                <c:pt idx="5">
                  <c:v>1518.427193582557</c:v>
                </c:pt>
                <c:pt idx="6">
                  <c:v>1518.427193582557</c:v>
                </c:pt>
                <c:pt idx="7">
                  <c:v>1518.427193582557</c:v>
                </c:pt>
                <c:pt idx="8">
                  <c:v>1518.427193582557</c:v>
                </c:pt>
                <c:pt idx="9">
                  <c:v>1518.427193582557</c:v>
                </c:pt>
                <c:pt idx="10">
                  <c:v>1518.427193582557</c:v>
                </c:pt>
                <c:pt idx="11">
                  <c:v>1518.427193582557</c:v>
                </c:pt>
                <c:pt idx="12">
                  <c:v>1518.427193582557</c:v>
                </c:pt>
                <c:pt idx="13">
                  <c:v>1518.427193582557</c:v>
                </c:pt>
                <c:pt idx="14">
                  <c:v>1518.427193582557</c:v>
                </c:pt>
                <c:pt idx="15">
                  <c:v>1518.427193582557</c:v>
                </c:pt>
                <c:pt idx="16">
                  <c:v>1518.427193582557</c:v>
                </c:pt>
                <c:pt idx="17">
                  <c:v>1518.427193582557</c:v>
                </c:pt>
                <c:pt idx="18">
                  <c:v>1518.427193582557</c:v>
                </c:pt>
                <c:pt idx="19">
                  <c:v>1518.427193582557</c:v>
                </c:pt>
                <c:pt idx="20">
                  <c:v>1518.427193582557</c:v>
                </c:pt>
                <c:pt idx="21">
                  <c:v>1518.427193582557</c:v>
                </c:pt>
                <c:pt idx="22">
                  <c:v>1518.427193582557</c:v>
                </c:pt>
                <c:pt idx="23">
                  <c:v>1518.427193582557</c:v>
                </c:pt>
                <c:pt idx="24">
                  <c:v>1518.427193582557</c:v>
                </c:pt>
                <c:pt idx="25">
                  <c:v>1518.427193582557</c:v>
                </c:pt>
                <c:pt idx="26">
                  <c:v>1518.427193582557</c:v>
                </c:pt>
                <c:pt idx="27">
                  <c:v>1518.427193582557</c:v>
                </c:pt>
                <c:pt idx="28">
                  <c:v>1518.427193582557</c:v>
                </c:pt>
                <c:pt idx="29">
                  <c:v>1518.427193582557</c:v>
                </c:pt>
                <c:pt idx="30">
                  <c:v>1518.427193582557</c:v>
                </c:pt>
                <c:pt idx="31">
                  <c:v>1518.427193582557</c:v>
                </c:pt>
                <c:pt idx="32">
                  <c:v>1518.427193582557</c:v>
                </c:pt>
                <c:pt idx="33">
                  <c:v>1518.427193582557</c:v>
                </c:pt>
                <c:pt idx="34">
                  <c:v>1518.427193582557</c:v>
                </c:pt>
                <c:pt idx="35">
                  <c:v>1518.427193582557</c:v>
                </c:pt>
                <c:pt idx="36">
                  <c:v>1518.427193582557</c:v>
                </c:pt>
                <c:pt idx="37">
                  <c:v>1518.427193582557</c:v>
                </c:pt>
                <c:pt idx="38">
                  <c:v>1518.427193582557</c:v>
                </c:pt>
                <c:pt idx="39">
                  <c:v>1518.427193582557</c:v>
                </c:pt>
                <c:pt idx="40">
                  <c:v>1518.427193582557</c:v>
                </c:pt>
                <c:pt idx="41">
                  <c:v>1518.427193582557</c:v>
                </c:pt>
                <c:pt idx="42">
                  <c:v>1518.427193582557</c:v>
                </c:pt>
                <c:pt idx="43">
                  <c:v>1518.427193582557</c:v>
                </c:pt>
                <c:pt idx="44">
                  <c:v>1518.427193582557</c:v>
                </c:pt>
                <c:pt idx="45">
                  <c:v>1518.427193582557</c:v>
                </c:pt>
                <c:pt idx="46">
                  <c:v>1518.427193582557</c:v>
                </c:pt>
                <c:pt idx="47">
                  <c:v>1518.427193582557</c:v>
                </c:pt>
                <c:pt idx="48">
                  <c:v>1518.427193582557</c:v>
                </c:pt>
                <c:pt idx="49">
                  <c:v>1518.427193582557</c:v>
                </c:pt>
                <c:pt idx="50">
                  <c:v>1518.427193582557</c:v>
                </c:pt>
                <c:pt idx="51">
                  <c:v>1518.427193582557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42000000</c:v>
                </c:pt>
                <c:pt idx="1">
                  <c:v>63000000</c:v>
                </c:pt>
                <c:pt idx="2">
                  <c:v>84000000</c:v>
                </c:pt>
                <c:pt idx="3">
                  <c:v>105000000</c:v>
                </c:pt>
                <c:pt idx="4">
                  <c:v>126000000</c:v>
                </c:pt>
                <c:pt idx="5">
                  <c:v>147000000</c:v>
                </c:pt>
                <c:pt idx="6">
                  <c:v>168000000</c:v>
                </c:pt>
                <c:pt idx="7">
                  <c:v>189000000</c:v>
                </c:pt>
                <c:pt idx="8">
                  <c:v>210000000</c:v>
                </c:pt>
                <c:pt idx="9">
                  <c:v>231000000</c:v>
                </c:pt>
                <c:pt idx="10">
                  <c:v>252000000</c:v>
                </c:pt>
                <c:pt idx="11">
                  <c:v>273000000</c:v>
                </c:pt>
                <c:pt idx="12">
                  <c:v>294000000</c:v>
                </c:pt>
                <c:pt idx="13">
                  <c:v>315000000</c:v>
                </c:pt>
                <c:pt idx="14">
                  <c:v>336000000</c:v>
                </c:pt>
                <c:pt idx="15">
                  <c:v>357000000</c:v>
                </c:pt>
                <c:pt idx="16">
                  <c:v>378000000</c:v>
                </c:pt>
                <c:pt idx="17">
                  <c:v>399000000</c:v>
                </c:pt>
                <c:pt idx="18">
                  <c:v>420000000</c:v>
                </c:pt>
                <c:pt idx="19">
                  <c:v>441000000</c:v>
                </c:pt>
                <c:pt idx="20">
                  <c:v>462000000</c:v>
                </c:pt>
                <c:pt idx="21">
                  <c:v>483000000</c:v>
                </c:pt>
                <c:pt idx="22">
                  <c:v>504000000</c:v>
                </c:pt>
                <c:pt idx="23">
                  <c:v>525000000</c:v>
                </c:pt>
                <c:pt idx="24">
                  <c:v>546000000</c:v>
                </c:pt>
                <c:pt idx="25">
                  <c:v>567000000</c:v>
                </c:pt>
                <c:pt idx="26">
                  <c:v>588000000</c:v>
                </c:pt>
                <c:pt idx="27">
                  <c:v>609000000</c:v>
                </c:pt>
                <c:pt idx="28">
                  <c:v>630000000</c:v>
                </c:pt>
                <c:pt idx="29">
                  <c:v>651000000</c:v>
                </c:pt>
                <c:pt idx="30">
                  <c:v>672000000</c:v>
                </c:pt>
                <c:pt idx="31">
                  <c:v>693000000</c:v>
                </c:pt>
                <c:pt idx="32">
                  <c:v>714000000</c:v>
                </c:pt>
                <c:pt idx="33">
                  <c:v>735000000</c:v>
                </c:pt>
                <c:pt idx="34">
                  <c:v>756000000</c:v>
                </c:pt>
                <c:pt idx="35">
                  <c:v>777000000</c:v>
                </c:pt>
                <c:pt idx="36">
                  <c:v>798000000</c:v>
                </c:pt>
                <c:pt idx="37">
                  <c:v>819000000</c:v>
                </c:pt>
                <c:pt idx="38">
                  <c:v>840000000</c:v>
                </c:pt>
                <c:pt idx="39">
                  <c:v>861000000</c:v>
                </c:pt>
                <c:pt idx="40">
                  <c:v>882000000</c:v>
                </c:pt>
                <c:pt idx="41">
                  <c:v>903000000</c:v>
                </c:pt>
                <c:pt idx="42">
                  <c:v>924000000</c:v>
                </c:pt>
                <c:pt idx="43">
                  <c:v>945000000</c:v>
                </c:pt>
                <c:pt idx="44">
                  <c:v>966000000</c:v>
                </c:pt>
                <c:pt idx="45">
                  <c:v>987000000</c:v>
                </c:pt>
                <c:pt idx="46">
                  <c:v>1008000000</c:v>
                </c:pt>
                <c:pt idx="47">
                  <c:v>1029000000</c:v>
                </c:pt>
                <c:pt idx="48">
                  <c:v>1050000000</c:v>
                </c:pt>
                <c:pt idx="49">
                  <c:v>1071000000</c:v>
                </c:pt>
                <c:pt idx="50">
                  <c:v>1092000000</c:v>
                </c:pt>
              </c:numCache>
            </c:numRef>
          </c:cat>
          <c:val>
            <c:numRef>
              <c:f>'Costs - SR - GEO'!$AH$4:$AH$55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433.93557647937666</c:v>
                </c:pt>
                <c:pt idx="2">
                  <c:v>867.87115295875333</c:v>
                </c:pt>
                <c:pt idx="3">
                  <c:v>1301.8067294381299</c:v>
                </c:pt>
                <c:pt idx="4">
                  <c:v>1735.7423059175067</c:v>
                </c:pt>
                <c:pt idx="5">
                  <c:v>2169.6778823968834</c:v>
                </c:pt>
                <c:pt idx="6">
                  <c:v>2603.6134588762602</c:v>
                </c:pt>
                <c:pt idx="7">
                  <c:v>3037.549035355637</c:v>
                </c:pt>
                <c:pt idx="8">
                  <c:v>3471.4846118350138</c:v>
                </c:pt>
                <c:pt idx="9">
                  <c:v>3905.4201883143905</c:v>
                </c:pt>
                <c:pt idx="10">
                  <c:v>4339.3557647937669</c:v>
                </c:pt>
                <c:pt idx="11">
                  <c:v>4773.2913412731432</c:v>
                </c:pt>
                <c:pt idx="12">
                  <c:v>5207.2269177525195</c:v>
                </c:pt>
                <c:pt idx="13">
                  <c:v>5641.1624942318958</c:v>
                </c:pt>
                <c:pt idx="14">
                  <c:v>6075.0980707112722</c:v>
                </c:pt>
                <c:pt idx="15">
                  <c:v>6509.0336471906485</c:v>
                </c:pt>
                <c:pt idx="16">
                  <c:v>6942.9692236700248</c:v>
                </c:pt>
                <c:pt idx="17">
                  <c:v>7376.9048001494011</c:v>
                </c:pt>
                <c:pt idx="18">
                  <c:v>7810.8403766287774</c:v>
                </c:pt>
                <c:pt idx="19">
                  <c:v>8244.7759531081538</c:v>
                </c:pt>
                <c:pt idx="20">
                  <c:v>8678.7115295875301</c:v>
                </c:pt>
                <c:pt idx="21">
                  <c:v>9112.6471060669064</c:v>
                </c:pt>
                <c:pt idx="22">
                  <c:v>9546.5826825462827</c:v>
                </c:pt>
                <c:pt idx="23">
                  <c:v>9980.5182590256591</c:v>
                </c:pt>
                <c:pt idx="24">
                  <c:v>10414.453835505035</c:v>
                </c:pt>
                <c:pt idx="25">
                  <c:v>10848.389411984412</c:v>
                </c:pt>
                <c:pt idx="26">
                  <c:v>11282.324988463788</c:v>
                </c:pt>
                <c:pt idx="27">
                  <c:v>11716.260564943164</c:v>
                </c:pt>
                <c:pt idx="28">
                  <c:v>12150.196141422541</c:v>
                </c:pt>
                <c:pt idx="29">
                  <c:v>12584.131717901917</c:v>
                </c:pt>
                <c:pt idx="30">
                  <c:v>13018.067294381293</c:v>
                </c:pt>
                <c:pt idx="31">
                  <c:v>13452.00287086067</c:v>
                </c:pt>
                <c:pt idx="32">
                  <c:v>13885.938447340046</c:v>
                </c:pt>
                <c:pt idx="33">
                  <c:v>14319.874023819422</c:v>
                </c:pt>
                <c:pt idx="34">
                  <c:v>14753.809600298799</c:v>
                </c:pt>
                <c:pt idx="35">
                  <c:v>15187.745176778175</c:v>
                </c:pt>
                <c:pt idx="36">
                  <c:v>15621.680753257551</c:v>
                </c:pt>
                <c:pt idx="37">
                  <c:v>16055.616329736928</c:v>
                </c:pt>
                <c:pt idx="38">
                  <c:v>16489.551906216304</c:v>
                </c:pt>
                <c:pt idx="39">
                  <c:v>16923.48748269568</c:v>
                </c:pt>
                <c:pt idx="40">
                  <c:v>17357.423059175057</c:v>
                </c:pt>
                <c:pt idx="41">
                  <c:v>17791.358635654433</c:v>
                </c:pt>
                <c:pt idx="42">
                  <c:v>18225.294212133809</c:v>
                </c:pt>
                <c:pt idx="43">
                  <c:v>18659.229788613186</c:v>
                </c:pt>
                <c:pt idx="44">
                  <c:v>19093.165365092562</c:v>
                </c:pt>
                <c:pt idx="45">
                  <c:v>19527.100941571938</c:v>
                </c:pt>
                <c:pt idx="46">
                  <c:v>19961.036518051314</c:v>
                </c:pt>
                <c:pt idx="47">
                  <c:v>20394.972094530691</c:v>
                </c:pt>
                <c:pt idx="48">
                  <c:v>20828.907671010067</c:v>
                </c:pt>
                <c:pt idx="49">
                  <c:v>21262.843247489443</c:v>
                </c:pt>
                <c:pt idx="50">
                  <c:v>21696.77882396882</c:v>
                </c:pt>
                <c:pt idx="51">
                  <c:v>22130.714400448196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42000000</c:v>
                </c:pt>
                <c:pt idx="1">
                  <c:v>63000000</c:v>
                </c:pt>
                <c:pt idx="2">
                  <c:v>84000000</c:v>
                </c:pt>
                <c:pt idx="3">
                  <c:v>105000000</c:v>
                </c:pt>
                <c:pt idx="4">
                  <c:v>126000000</c:v>
                </c:pt>
                <c:pt idx="5">
                  <c:v>147000000</c:v>
                </c:pt>
                <c:pt idx="6">
                  <c:v>168000000</c:v>
                </c:pt>
                <c:pt idx="7">
                  <c:v>189000000</c:v>
                </c:pt>
                <c:pt idx="8">
                  <c:v>210000000</c:v>
                </c:pt>
                <c:pt idx="9">
                  <c:v>231000000</c:v>
                </c:pt>
                <c:pt idx="10">
                  <c:v>252000000</c:v>
                </c:pt>
                <c:pt idx="11">
                  <c:v>273000000</c:v>
                </c:pt>
                <c:pt idx="12">
                  <c:v>294000000</c:v>
                </c:pt>
                <c:pt idx="13">
                  <c:v>315000000</c:v>
                </c:pt>
                <c:pt idx="14">
                  <c:v>336000000</c:v>
                </c:pt>
                <c:pt idx="15">
                  <c:v>357000000</c:v>
                </c:pt>
                <c:pt idx="16">
                  <c:v>378000000</c:v>
                </c:pt>
                <c:pt idx="17">
                  <c:v>399000000</c:v>
                </c:pt>
                <c:pt idx="18">
                  <c:v>420000000</c:v>
                </c:pt>
                <c:pt idx="19">
                  <c:v>441000000</c:v>
                </c:pt>
                <c:pt idx="20">
                  <c:v>462000000</c:v>
                </c:pt>
                <c:pt idx="21">
                  <c:v>483000000</c:v>
                </c:pt>
                <c:pt idx="22">
                  <c:v>504000000</c:v>
                </c:pt>
                <c:pt idx="23">
                  <c:v>525000000</c:v>
                </c:pt>
                <c:pt idx="24">
                  <c:v>546000000</c:v>
                </c:pt>
                <c:pt idx="25">
                  <c:v>567000000</c:v>
                </c:pt>
                <c:pt idx="26">
                  <c:v>588000000</c:v>
                </c:pt>
                <c:pt idx="27">
                  <c:v>609000000</c:v>
                </c:pt>
                <c:pt idx="28">
                  <c:v>630000000</c:v>
                </c:pt>
                <c:pt idx="29">
                  <c:v>651000000</c:v>
                </c:pt>
                <c:pt idx="30">
                  <c:v>672000000</c:v>
                </c:pt>
                <c:pt idx="31">
                  <c:v>693000000</c:v>
                </c:pt>
                <c:pt idx="32">
                  <c:v>714000000</c:v>
                </c:pt>
                <c:pt idx="33">
                  <c:v>735000000</c:v>
                </c:pt>
                <c:pt idx="34">
                  <c:v>756000000</c:v>
                </c:pt>
                <c:pt idx="35">
                  <c:v>777000000</c:v>
                </c:pt>
                <c:pt idx="36">
                  <c:v>798000000</c:v>
                </c:pt>
                <c:pt idx="37">
                  <c:v>819000000</c:v>
                </c:pt>
                <c:pt idx="38">
                  <c:v>840000000</c:v>
                </c:pt>
                <c:pt idx="39">
                  <c:v>861000000</c:v>
                </c:pt>
                <c:pt idx="40">
                  <c:v>882000000</c:v>
                </c:pt>
                <c:pt idx="41">
                  <c:v>903000000</c:v>
                </c:pt>
                <c:pt idx="42">
                  <c:v>924000000</c:v>
                </c:pt>
                <c:pt idx="43">
                  <c:v>945000000</c:v>
                </c:pt>
                <c:pt idx="44">
                  <c:v>966000000</c:v>
                </c:pt>
                <c:pt idx="45">
                  <c:v>987000000</c:v>
                </c:pt>
                <c:pt idx="46">
                  <c:v>1008000000</c:v>
                </c:pt>
                <c:pt idx="47">
                  <c:v>1029000000</c:v>
                </c:pt>
                <c:pt idx="48">
                  <c:v>1050000000</c:v>
                </c:pt>
                <c:pt idx="49">
                  <c:v>1071000000</c:v>
                </c:pt>
                <c:pt idx="50">
                  <c:v>1092000000</c:v>
                </c:pt>
              </c:numCache>
            </c:numRef>
          </c:cat>
          <c:val>
            <c:numRef>
              <c:f>'Costs - SR - GEO'!$AF$4:$AF$55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1952.3627700619336</c:v>
                </c:pt>
                <c:pt idx="2">
                  <c:v>2386.2983465413104</c:v>
                </c:pt>
                <c:pt idx="3">
                  <c:v>2820.2339230206871</c:v>
                </c:pt>
                <c:pt idx="4">
                  <c:v>3254.1694995000635</c:v>
                </c:pt>
                <c:pt idx="5">
                  <c:v>3688.1050759794407</c:v>
                </c:pt>
                <c:pt idx="6">
                  <c:v>4122.040652458817</c:v>
                </c:pt>
                <c:pt idx="7">
                  <c:v>4555.9762289381943</c:v>
                </c:pt>
                <c:pt idx="8">
                  <c:v>4989.9118054175706</c:v>
                </c:pt>
                <c:pt idx="9">
                  <c:v>5423.8473818969478</c:v>
                </c:pt>
                <c:pt idx="10">
                  <c:v>5857.7829583763241</c:v>
                </c:pt>
                <c:pt idx="11">
                  <c:v>6291.7185348557005</c:v>
                </c:pt>
                <c:pt idx="12">
                  <c:v>6725.6541113350768</c:v>
                </c:pt>
                <c:pt idx="13">
                  <c:v>7159.5896878144531</c:v>
                </c:pt>
                <c:pt idx="14">
                  <c:v>7593.5252642938294</c:v>
                </c:pt>
                <c:pt idx="15">
                  <c:v>8027.4608407732057</c:v>
                </c:pt>
                <c:pt idx="16">
                  <c:v>8461.3964172525812</c:v>
                </c:pt>
                <c:pt idx="17">
                  <c:v>8895.3319937319575</c:v>
                </c:pt>
                <c:pt idx="18">
                  <c:v>9329.2675702113338</c:v>
                </c:pt>
                <c:pt idx="19">
                  <c:v>9763.2031466907101</c:v>
                </c:pt>
                <c:pt idx="20">
                  <c:v>10197.138723170086</c:v>
                </c:pt>
                <c:pt idx="21">
                  <c:v>10631.074299649463</c:v>
                </c:pt>
                <c:pt idx="22">
                  <c:v>11065.009876128839</c:v>
                </c:pt>
                <c:pt idx="23">
                  <c:v>11498.945452608215</c:v>
                </c:pt>
                <c:pt idx="24">
                  <c:v>11932.881029087592</c:v>
                </c:pt>
                <c:pt idx="25">
                  <c:v>12366.816605566968</c:v>
                </c:pt>
                <c:pt idx="26">
                  <c:v>12800.752182046344</c:v>
                </c:pt>
                <c:pt idx="27">
                  <c:v>13234.687758525721</c:v>
                </c:pt>
                <c:pt idx="28">
                  <c:v>13668.623335005097</c:v>
                </c:pt>
                <c:pt idx="29">
                  <c:v>14102.558911484473</c:v>
                </c:pt>
                <c:pt idx="30">
                  <c:v>14536.49448796385</c:v>
                </c:pt>
                <c:pt idx="31">
                  <c:v>14970.430064443226</c:v>
                </c:pt>
                <c:pt idx="32">
                  <c:v>15404.365640922602</c:v>
                </c:pt>
                <c:pt idx="33">
                  <c:v>15838.301217401979</c:v>
                </c:pt>
                <c:pt idx="34">
                  <c:v>16272.236793881355</c:v>
                </c:pt>
                <c:pt idx="35">
                  <c:v>16706.172370360731</c:v>
                </c:pt>
                <c:pt idx="36">
                  <c:v>17140.107946840108</c:v>
                </c:pt>
                <c:pt idx="37">
                  <c:v>17574.043523319484</c:v>
                </c:pt>
                <c:pt idx="38">
                  <c:v>18007.97909979886</c:v>
                </c:pt>
                <c:pt idx="39">
                  <c:v>18441.914676278237</c:v>
                </c:pt>
                <c:pt idx="40">
                  <c:v>18875.850252757613</c:v>
                </c:pt>
                <c:pt idx="41">
                  <c:v>19309.785829236989</c:v>
                </c:pt>
                <c:pt idx="42">
                  <c:v>19743.721405716366</c:v>
                </c:pt>
                <c:pt idx="43">
                  <c:v>20177.656982195742</c:v>
                </c:pt>
                <c:pt idx="44">
                  <c:v>20611.592558675118</c:v>
                </c:pt>
                <c:pt idx="45">
                  <c:v>21045.528135154495</c:v>
                </c:pt>
                <c:pt idx="46">
                  <c:v>21479.463711633871</c:v>
                </c:pt>
                <c:pt idx="47">
                  <c:v>21913.399288113247</c:v>
                </c:pt>
                <c:pt idx="48">
                  <c:v>22347.334864592623</c:v>
                </c:pt>
                <c:pt idx="49">
                  <c:v>22781.270441072</c:v>
                </c:pt>
                <c:pt idx="50">
                  <c:v>23215.206017551376</c:v>
                </c:pt>
                <c:pt idx="51">
                  <c:v>23649.141594030752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42000000</c:v>
                </c:pt>
                <c:pt idx="1">
                  <c:v>63000000</c:v>
                </c:pt>
                <c:pt idx="2">
                  <c:v>84000000</c:v>
                </c:pt>
                <c:pt idx="3">
                  <c:v>105000000</c:v>
                </c:pt>
                <c:pt idx="4">
                  <c:v>126000000</c:v>
                </c:pt>
                <c:pt idx="5">
                  <c:v>147000000</c:v>
                </c:pt>
                <c:pt idx="6">
                  <c:v>168000000</c:v>
                </c:pt>
                <c:pt idx="7">
                  <c:v>189000000</c:v>
                </c:pt>
                <c:pt idx="8">
                  <c:v>210000000</c:v>
                </c:pt>
                <c:pt idx="9">
                  <c:v>231000000</c:v>
                </c:pt>
                <c:pt idx="10">
                  <c:v>252000000</c:v>
                </c:pt>
                <c:pt idx="11">
                  <c:v>273000000</c:v>
                </c:pt>
                <c:pt idx="12">
                  <c:v>294000000</c:v>
                </c:pt>
                <c:pt idx="13">
                  <c:v>315000000</c:v>
                </c:pt>
                <c:pt idx="14">
                  <c:v>336000000</c:v>
                </c:pt>
                <c:pt idx="15">
                  <c:v>357000000</c:v>
                </c:pt>
                <c:pt idx="16">
                  <c:v>378000000</c:v>
                </c:pt>
                <c:pt idx="17">
                  <c:v>399000000</c:v>
                </c:pt>
                <c:pt idx="18">
                  <c:v>420000000</c:v>
                </c:pt>
                <c:pt idx="19">
                  <c:v>441000000</c:v>
                </c:pt>
                <c:pt idx="20">
                  <c:v>462000000</c:v>
                </c:pt>
                <c:pt idx="21">
                  <c:v>483000000</c:v>
                </c:pt>
                <c:pt idx="22">
                  <c:v>504000000</c:v>
                </c:pt>
                <c:pt idx="23">
                  <c:v>525000000</c:v>
                </c:pt>
                <c:pt idx="24">
                  <c:v>546000000</c:v>
                </c:pt>
                <c:pt idx="25">
                  <c:v>567000000</c:v>
                </c:pt>
                <c:pt idx="26">
                  <c:v>588000000</c:v>
                </c:pt>
                <c:pt idx="27">
                  <c:v>609000000</c:v>
                </c:pt>
                <c:pt idx="28">
                  <c:v>630000000</c:v>
                </c:pt>
                <c:pt idx="29">
                  <c:v>651000000</c:v>
                </c:pt>
                <c:pt idx="30">
                  <c:v>672000000</c:v>
                </c:pt>
                <c:pt idx="31">
                  <c:v>693000000</c:v>
                </c:pt>
                <c:pt idx="32">
                  <c:v>714000000</c:v>
                </c:pt>
                <c:pt idx="33">
                  <c:v>735000000</c:v>
                </c:pt>
                <c:pt idx="34">
                  <c:v>756000000</c:v>
                </c:pt>
                <c:pt idx="35">
                  <c:v>777000000</c:v>
                </c:pt>
                <c:pt idx="36">
                  <c:v>798000000</c:v>
                </c:pt>
                <c:pt idx="37">
                  <c:v>819000000</c:v>
                </c:pt>
                <c:pt idx="38">
                  <c:v>840000000</c:v>
                </c:pt>
                <c:pt idx="39">
                  <c:v>861000000</c:v>
                </c:pt>
                <c:pt idx="40">
                  <c:v>882000000</c:v>
                </c:pt>
                <c:pt idx="41">
                  <c:v>903000000</c:v>
                </c:pt>
                <c:pt idx="42">
                  <c:v>924000000</c:v>
                </c:pt>
                <c:pt idx="43">
                  <c:v>945000000</c:v>
                </c:pt>
                <c:pt idx="44">
                  <c:v>966000000</c:v>
                </c:pt>
                <c:pt idx="45">
                  <c:v>987000000</c:v>
                </c:pt>
                <c:pt idx="46">
                  <c:v>1008000000</c:v>
                </c:pt>
                <c:pt idx="47">
                  <c:v>1029000000</c:v>
                </c:pt>
                <c:pt idx="48">
                  <c:v>1050000000</c:v>
                </c:pt>
                <c:pt idx="49">
                  <c:v>1071000000</c:v>
                </c:pt>
                <c:pt idx="50">
                  <c:v>1092000000</c:v>
                </c:pt>
              </c:numCache>
            </c:numRef>
          </c:cat>
          <c:val>
            <c:numRef>
              <c:f>'Costs - SR - GEO'!$AJ$4:$AJ$55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36.15302841863231</c:v>
                </c:pt>
                <c:pt idx="2">
                  <c:v>24.102018945754875</c:v>
                </c:pt>
                <c:pt idx="3">
                  <c:v>18.076514209316155</c:v>
                </c:pt>
                <c:pt idx="4">
                  <c:v>14.461211367452925</c:v>
                </c:pt>
                <c:pt idx="5">
                  <c:v>12.051009472877437</c:v>
                </c:pt>
                <c:pt idx="6">
                  <c:v>10.329436691037802</c:v>
                </c:pt>
                <c:pt idx="7">
                  <c:v>9.0382571046580775</c:v>
                </c:pt>
                <c:pt idx="8">
                  <c:v>8.0340063152516255</c:v>
                </c:pt>
                <c:pt idx="9">
                  <c:v>7.2306056837264627</c:v>
                </c:pt>
                <c:pt idx="10">
                  <c:v>6.5732778942967842</c:v>
                </c:pt>
                <c:pt idx="11">
                  <c:v>6.0255047364387186</c:v>
                </c:pt>
                <c:pt idx="12">
                  <c:v>5.5620043720972792</c:v>
                </c:pt>
                <c:pt idx="13">
                  <c:v>5.1647183455189012</c:v>
                </c:pt>
                <c:pt idx="14">
                  <c:v>4.8204037891509746</c:v>
                </c:pt>
                <c:pt idx="15">
                  <c:v>4.5191285523290388</c:v>
                </c:pt>
                <c:pt idx="16">
                  <c:v>4.253297461015566</c:v>
                </c:pt>
                <c:pt idx="17">
                  <c:v>4.0170031576258127</c:v>
                </c:pt>
                <c:pt idx="18">
                  <c:v>3.8055819388034009</c:v>
                </c:pt>
                <c:pt idx="19">
                  <c:v>3.6153028418632314</c:v>
                </c:pt>
                <c:pt idx="20">
                  <c:v>3.4431455636792676</c:v>
                </c:pt>
                <c:pt idx="21">
                  <c:v>3.2866389471483921</c:v>
                </c:pt>
                <c:pt idx="22">
                  <c:v>3.1437416016202011</c:v>
                </c:pt>
                <c:pt idx="23">
                  <c:v>3.0127523682193593</c:v>
                </c:pt>
                <c:pt idx="24">
                  <c:v>2.8922422734905848</c:v>
                </c:pt>
                <c:pt idx="25">
                  <c:v>2.7810021860486396</c:v>
                </c:pt>
                <c:pt idx="26">
                  <c:v>2.6780021050838747</c:v>
                </c:pt>
                <c:pt idx="27">
                  <c:v>2.5823591727594506</c:v>
                </c:pt>
                <c:pt idx="28">
                  <c:v>2.493312304733263</c:v>
                </c:pt>
                <c:pt idx="29">
                  <c:v>2.4102018945754873</c:v>
                </c:pt>
                <c:pt idx="30">
                  <c:v>2.3324534463633748</c:v>
                </c:pt>
                <c:pt idx="31">
                  <c:v>2.2595642761645194</c:v>
                </c:pt>
                <c:pt idx="32">
                  <c:v>2.1910926314322614</c:v>
                </c:pt>
                <c:pt idx="33">
                  <c:v>2.126648730507783</c:v>
                </c:pt>
                <c:pt idx="34">
                  <c:v>2.0658873382075607</c:v>
                </c:pt>
                <c:pt idx="35">
                  <c:v>2.0085015788129064</c:v>
                </c:pt>
                <c:pt idx="36">
                  <c:v>1.9542177523585031</c:v>
                </c:pt>
                <c:pt idx="37">
                  <c:v>1.9027909694017004</c:v>
                </c:pt>
                <c:pt idx="38">
                  <c:v>1.8540014573657595</c:v>
                </c:pt>
                <c:pt idx="39">
                  <c:v>1.8076514209316157</c:v>
                </c:pt>
                <c:pt idx="40">
                  <c:v>1.7635623618845031</c:v>
                </c:pt>
                <c:pt idx="41">
                  <c:v>1.7215727818396338</c:v>
                </c:pt>
                <c:pt idx="42">
                  <c:v>1.681536205517782</c:v>
                </c:pt>
                <c:pt idx="43">
                  <c:v>1.6433194735741961</c:v>
                </c:pt>
                <c:pt idx="44">
                  <c:v>1.6068012630503248</c:v>
                </c:pt>
                <c:pt idx="45">
                  <c:v>1.5718708008101006</c:v>
                </c:pt>
                <c:pt idx="46">
                  <c:v>1.5384267412183961</c:v>
                </c:pt>
                <c:pt idx="47">
                  <c:v>1.5063761841096797</c:v>
                </c:pt>
                <c:pt idx="48">
                  <c:v>1.4756338130054005</c:v>
                </c:pt>
                <c:pt idx="49">
                  <c:v>1.4461211367452924</c:v>
                </c:pt>
                <c:pt idx="50">
                  <c:v>1.4177658203385219</c:v>
                </c:pt>
                <c:pt idx="51">
                  <c:v>1.3905010930243198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42000000</c:v>
                </c:pt>
                <c:pt idx="1">
                  <c:v>63000000</c:v>
                </c:pt>
                <c:pt idx="2">
                  <c:v>84000000</c:v>
                </c:pt>
                <c:pt idx="3">
                  <c:v>105000000</c:v>
                </c:pt>
                <c:pt idx="4">
                  <c:v>126000000</c:v>
                </c:pt>
                <c:pt idx="5">
                  <c:v>147000000</c:v>
                </c:pt>
                <c:pt idx="6">
                  <c:v>168000000</c:v>
                </c:pt>
                <c:pt idx="7">
                  <c:v>189000000</c:v>
                </c:pt>
                <c:pt idx="8">
                  <c:v>210000000</c:v>
                </c:pt>
                <c:pt idx="9">
                  <c:v>231000000</c:v>
                </c:pt>
                <c:pt idx="10">
                  <c:v>252000000</c:v>
                </c:pt>
                <c:pt idx="11">
                  <c:v>273000000</c:v>
                </c:pt>
                <c:pt idx="12">
                  <c:v>294000000</c:v>
                </c:pt>
                <c:pt idx="13">
                  <c:v>315000000</c:v>
                </c:pt>
                <c:pt idx="14">
                  <c:v>336000000</c:v>
                </c:pt>
                <c:pt idx="15">
                  <c:v>357000000</c:v>
                </c:pt>
                <c:pt idx="16">
                  <c:v>378000000</c:v>
                </c:pt>
                <c:pt idx="17">
                  <c:v>399000000</c:v>
                </c:pt>
                <c:pt idx="18">
                  <c:v>420000000</c:v>
                </c:pt>
                <c:pt idx="19">
                  <c:v>441000000</c:v>
                </c:pt>
                <c:pt idx="20">
                  <c:v>462000000</c:v>
                </c:pt>
                <c:pt idx="21">
                  <c:v>483000000</c:v>
                </c:pt>
                <c:pt idx="22">
                  <c:v>504000000</c:v>
                </c:pt>
                <c:pt idx="23">
                  <c:v>525000000</c:v>
                </c:pt>
                <c:pt idx="24">
                  <c:v>546000000</c:v>
                </c:pt>
                <c:pt idx="25">
                  <c:v>567000000</c:v>
                </c:pt>
                <c:pt idx="26">
                  <c:v>588000000</c:v>
                </c:pt>
                <c:pt idx="27">
                  <c:v>609000000</c:v>
                </c:pt>
                <c:pt idx="28">
                  <c:v>630000000</c:v>
                </c:pt>
                <c:pt idx="29">
                  <c:v>651000000</c:v>
                </c:pt>
                <c:pt idx="30">
                  <c:v>672000000</c:v>
                </c:pt>
                <c:pt idx="31">
                  <c:v>693000000</c:v>
                </c:pt>
                <c:pt idx="32">
                  <c:v>714000000</c:v>
                </c:pt>
                <c:pt idx="33">
                  <c:v>735000000</c:v>
                </c:pt>
                <c:pt idx="34">
                  <c:v>756000000</c:v>
                </c:pt>
                <c:pt idx="35">
                  <c:v>777000000</c:v>
                </c:pt>
                <c:pt idx="36">
                  <c:v>798000000</c:v>
                </c:pt>
                <c:pt idx="37">
                  <c:v>819000000</c:v>
                </c:pt>
                <c:pt idx="38">
                  <c:v>840000000</c:v>
                </c:pt>
                <c:pt idx="39">
                  <c:v>861000000</c:v>
                </c:pt>
                <c:pt idx="40">
                  <c:v>882000000</c:v>
                </c:pt>
                <c:pt idx="41">
                  <c:v>903000000</c:v>
                </c:pt>
                <c:pt idx="42">
                  <c:v>924000000</c:v>
                </c:pt>
                <c:pt idx="43">
                  <c:v>945000000</c:v>
                </c:pt>
                <c:pt idx="44">
                  <c:v>966000000</c:v>
                </c:pt>
                <c:pt idx="45">
                  <c:v>987000000</c:v>
                </c:pt>
                <c:pt idx="46">
                  <c:v>1008000000</c:v>
                </c:pt>
                <c:pt idx="47">
                  <c:v>1029000000</c:v>
                </c:pt>
                <c:pt idx="48">
                  <c:v>1050000000</c:v>
                </c:pt>
                <c:pt idx="49">
                  <c:v>1071000000</c:v>
                </c:pt>
                <c:pt idx="50">
                  <c:v>1092000000</c:v>
                </c:pt>
              </c:numCache>
            </c:numRef>
          </c:cat>
          <c:val>
            <c:numRef>
              <c:f>'Costs - SR - GEO'!$AK$4:$AK$55</c:f>
              <c:numCache>
                <c:formatCode>0</c:formatCode>
                <c:ptCount val="52"/>
                <c:pt idx="0">
                  <c:v>0</c:v>
                </c:pt>
                <c:pt idx="1">
                  <c:v>10.331799439985158</c:v>
                </c:pt>
                <c:pt idx="2">
                  <c:v>13.775732586646878</c:v>
                </c:pt>
                <c:pt idx="3">
                  <c:v>15.497699159977737</c:v>
                </c:pt>
                <c:pt idx="4">
                  <c:v>16.530879103976254</c:v>
                </c:pt>
                <c:pt idx="5">
                  <c:v>17.219665733308599</c:v>
                </c:pt>
                <c:pt idx="6">
                  <c:v>17.7116561828317</c:v>
                </c:pt>
                <c:pt idx="7">
                  <c:v>18.080649019974032</c:v>
                </c:pt>
                <c:pt idx="8">
                  <c:v>18.367643448862506</c:v>
                </c:pt>
                <c:pt idx="9">
                  <c:v>18.597238991973288</c:v>
                </c:pt>
                <c:pt idx="10">
                  <c:v>18.785089890882109</c:v>
                </c:pt>
                <c:pt idx="11">
                  <c:v>18.941632306639459</c:v>
                </c:pt>
                <c:pt idx="12">
                  <c:v>19.074091273818752</c:v>
                </c:pt>
                <c:pt idx="13">
                  <c:v>19.187627531401006</c:v>
                </c:pt>
                <c:pt idx="14">
                  <c:v>19.286025621305626</c:v>
                </c:pt>
                <c:pt idx="15">
                  <c:v>19.372123949972167</c:v>
                </c:pt>
                <c:pt idx="16">
                  <c:v>19.448093063501467</c:v>
                </c:pt>
                <c:pt idx="17">
                  <c:v>19.515621164416405</c:v>
                </c:pt>
                <c:pt idx="18">
                  <c:v>19.5760410441824</c:v>
                </c:pt>
                <c:pt idx="19">
                  <c:v>19.630418935971793</c:v>
                </c:pt>
                <c:pt idx="20">
                  <c:v>19.679617980924107</c:v>
                </c:pt>
                <c:pt idx="21">
                  <c:v>19.724344385426207</c:v>
                </c:pt>
                <c:pt idx="22">
                  <c:v>19.765181537362906</c:v>
                </c:pt>
                <c:pt idx="23">
                  <c:v>19.802615593304878</c:v>
                </c:pt>
                <c:pt idx="24">
                  <c:v>19.837054924771493</c:v>
                </c:pt>
                <c:pt idx="25">
                  <c:v>19.868845076894527</c:v>
                </c:pt>
                <c:pt idx="26">
                  <c:v>19.898280402934372</c:v>
                </c:pt>
                <c:pt idx="27">
                  <c:v>19.925613205685654</c:v>
                </c:pt>
                <c:pt idx="28">
                  <c:v>19.95106098755754</c:v>
                </c:pt>
                <c:pt idx="29">
                  <c:v>19.974812250637964</c:v>
                </c:pt>
                <c:pt idx="30">
                  <c:v>19.997031174164814</c:v>
                </c:pt>
                <c:pt idx="31">
                  <c:v>20.017861414971236</c:v>
                </c:pt>
                <c:pt idx="32">
                  <c:v>20.037429216940904</c:v>
                </c:pt>
                <c:pt idx="33">
                  <c:v>20.055845971735884</c:v>
                </c:pt>
                <c:pt idx="34">
                  <c:v>20.073210340542584</c:v>
                </c:pt>
                <c:pt idx="35">
                  <c:v>20.089610022193352</c:v>
                </c:pt>
                <c:pt idx="36">
                  <c:v>20.105123234565706</c:v>
                </c:pt>
                <c:pt idx="37">
                  <c:v>20.119819962076352</c:v>
                </c:pt>
                <c:pt idx="38">
                  <c:v>20.133763011253119</c:v>
                </c:pt>
                <c:pt idx="39">
                  <c:v>20.147008907971049</c:v>
                </c:pt>
                <c:pt idx="40">
                  <c:v>20.159608663385665</c:v>
                </c:pt>
                <c:pt idx="41">
                  <c:v>20.171608430447204</c:v>
                </c:pt>
                <c:pt idx="42">
                  <c:v>20.183050068808207</c:v>
                </c:pt>
                <c:pt idx="43">
                  <c:v>20.193971632698254</c:v>
                </c:pt>
                <c:pt idx="44">
                  <c:v>20.204407793748743</c:v>
                </c:pt>
                <c:pt idx="45">
                  <c:v>20.214390208666604</c:v>
                </c:pt>
                <c:pt idx="46">
                  <c:v>20.223947839970936</c:v>
                </c:pt>
                <c:pt idx="47">
                  <c:v>20.23310723663759</c:v>
                </c:pt>
                <c:pt idx="48">
                  <c:v>20.241892780379072</c:v>
                </c:pt>
                <c:pt idx="49">
                  <c:v>20.250326902370901</c:v>
                </c:pt>
                <c:pt idx="50">
                  <c:v>20.258430274480691</c:v>
                </c:pt>
                <c:pt idx="51">
                  <c:v>20.266221978432412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GEO'!$AI$4:$AI$55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46.484827858617464</c:v>
                </c:pt>
                <c:pt idx="2">
                  <c:v>37.877751532401753</c:v>
                </c:pt>
                <c:pt idx="3">
                  <c:v>33.574213369293894</c:v>
                </c:pt>
                <c:pt idx="4">
                  <c:v>30.992090471429179</c:v>
                </c:pt>
                <c:pt idx="5">
                  <c:v>29.270675206186034</c:v>
                </c:pt>
                <c:pt idx="6">
                  <c:v>28.041092873869502</c:v>
                </c:pt>
                <c:pt idx="7">
                  <c:v>27.118906124632112</c:v>
                </c:pt>
                <c:pt idx="8">
                  <c:v>26.401649764114133</c:v>
                </c:pt>
                <c:pt idx="9">
                  <c:v>25.827844675699751</c:v>
                </c:pt>
                <c:pt idx="10">
                  <c:v>25.358367785178892</c:v>
                </c:pt>
                <c:pt idx="11">
                  <c:v>24.967137043078178</c:v>
                </c:pt>
                <c:pt idx="12">
                  <c:v>24.636095645916029</c:v>
                </c:pt>
                <c:pt idx="13">
                  <c:v>24.352345876919905</c:v>
                </c:pt>
                <c:pt idx="14">
                  <c:v>24.106429410456599</c:v>
                </c:pt>
                <c:pt idx="15">
                  <c:v>23.891252502301207</c:v>
                </c:pt>
                <c:pt idx="16">
                  <c:v>23.701390524517034</c:v>
                </c:pt>
                <c:pt idx="17">
                  <c:v>23.532624322042217</c:v>
                </c:pt>
                <c:pt idx="18">
                  <c:v>23.3816229829858</c:v>
                </c:pt>
                <c:pt idx="19">
                  <c:v>23.245721777835023</c:v>
                </c:pt>
                <c:pt idx="20">
                  <c:v>23.122763544603373</c:v>
                </c:pt>
                <c:pt idx="21">
                  <c:v>23.0109833325746</c:v>
                </c:pt>
                <c:pt idx="22">
                  <c:v>22.908923138983106</c:v>
                </c:pt>
                <c:pt idx="23">
                  <c:v>22.815367961524238</c:v>
                </c:pt>
                <c:pt idx="24">
                  <c:v>22.729297198262078</c:v>
                </c:pt>
                <c:pt idx="25">
                  <c:v>22.649847262943165</c:v>
                </c:pt>
                <c:pt idx="26">
                  <c:v>22.576282508018245</c:v>
                </c:pt>
                <c:pt idx="27">
                  <c:v>22.507972378445103</c:v>
                </c:pt>
                <c:pt idx="28">
                  <c:v>22.444373292290802</c:v>
                </c:pt>
                <c:pt idx="29">
                  <c:v>22.38501414521345</c:v>
                </c:pt>
                <c:pt idx="30">
                  <c:v>22.329484620528188</c:v>
                </c:pt>
                <c:pt idx="31">
                  <c:v>22.277425691135754</c:v>
                </c:pt>
                <c:pt idx="32">
                  <c:v>22.228521848373166</c:v>
                </c:pt>
                <c:pt idx="33">
                  <c:v>22.182494702243666</c:v>
                </c:pt>
                <c:pt idx="34">
                  <c:v>22.139097678750144</c:v>
                </c:pt>
                <c:pt idx="35">
                  <c:v>22.098111601006259</c:v>
                </c:pt>
                <c:pt idx="36">
                  <c:v>22.059340986924209</c:v>
                </c:pt>
                <c:pt idx="37">
                  <c:v>22.022610931478052</c:v>
                </c:pt>
                <c:pt idx="38">
                  <c:v>21.987764468618877</c:v>
                </c:pt>
                <c:pt idx="39">
                  <c:v>21.954660328902666</c:v>
                </c:pt>
                <c:pt idx="40">
                  <c:v>21.923171025270168</c:v>
                </c:pt>
                <c:pt idx="41">
                  <c:v>21.893181212286837</c:v>
                </c:pt>
                <c:pt idx="42">
                  <c:v>21.86458627432599</c:v>
                </c:pt>
                <c:pt idx="43">
                  <c:v>21.837291106272449</c:v>
                </c:pt>
                <c:pt idx="44">
                  <c:v>21.811209056799068</c:v>
                </c:pt>
                <c:pt idx="45">
                  <c:v>21.786261009476704</c:v>
                </c:pt>
                <c:pt idx="46">
                  <c:v>21.762374581189331</c:v>
                </c:pt>
                <c:pt idx="47">
                  <c:v>21.73948342074727</c:v>
                </c:pt>
                <c:pt idx="48">
                  <c:v>21.717526593384473</c:v>
                </c:pt>
                <c:pt idx="49">
                  <c:v>21.696448039116195</c:v>
                </c:pt>
                <c:pt idx="50">
                  <c:v>21.676196094819215</c:v>
                </c:pt>
                <c:pt idx="51">
                  <c:v>21.656723071456732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46</xdr:row>
      <xdr:rowOff>37061</xdr:rowOff>
    </xdr:from>
    <xdr:to>
      <xdr:col>14</xdr:col>
      <xdr:colOff>476242</xdr:colOff>
      <xdr:row>82</xdr:row>
      <xdr:rowOff>26287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FF83B-2BD6-49CF-96E4-A7E2CC4F7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" y="8121881"/>
          <a:ext cx="8477242" cy="6298586"/>
        </a:xfrm>
        <a:prstGeom prst="rect">
          <a:avLst/>
        </a:prstGeom>
        <a:ln>
          <a:solidFill>
            <a:srgbClr val="061F4A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193430</xdr:colOff>
      <xdr:row>51</xdr:row>
      <xdr:rowOff>69925</xdr:rowOff>
    </xdr:from>
    <xdr:to>
      <xdr:col>7</xdr:col>
      <xdr:colOff>339314</xdr:colOff>
      <xdr:row>62</xdr:row>
      <xdr:rowOff>115644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202768</xdr:colOff>
      <xdr:row>64</xdr:row>
      <xdr:rowOff>89648</xdr:rowOff>
    </xdr:from>
    <xdr:to>
      <xdr:col>7</xdr:col>
      <xdr:colOff>311075</xdr:colOff>
      <xdr:row>75</xdr:row>
      <xdr:rowOff>32274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1</xdr:row>
      <xdr:rowOff>10392</xdr:rowOff>
    </xdr:from>
    <xdr:to>
      <xdr:col>25</xdr:col>
      <xdr:colOff>190499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23</xdr:row>
      <xdr:rowOff>180014</xdr:rowOff>
    </xdr:from>
    <xdr:to>
      <xdr:col>25</xdr:col>
      <xdr:colOff>220980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0</xdr:row>
      <xdr:rowOff>189697</xdr:rowOff>
    </xdr:from>
    <xdr:to>
      <xdr:col>24</xdr:col>
      <xdr:colOff>601980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23</xdr:row>
      <xdr:rowOff>154123</xdr:rowOff>
    </xdr:from>
    <xdr:to>
      <xdr:col>24</xdr:col>
      <xdr:colOff>594360</xdr:colOff>
      <xdr:row>49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190157</xdr:rowOff>
    </xdr:from>
    <xdr:to>
      <xdr:col>25</xdr:col>
      <xdr:colOff>579120</xdr:colOff>
      <xdr:row>23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23</xdr:row>
      <xdr:rowOff>159133</xdr:rowOff>
    </xdr:from>
    <xdr:to>
      <xdr:col>25</xdr:col>
      <xdr:colOff>571500</xdr:colOff>
      <xdr:row>50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zoomScaleNormal="100" workbookViewId="0">
      <selection activeCell="K11" sqref="K11"/>
    </sheetView>
  </sheetViews>
  <sheetFormatPr defaultColWidth="8.88671875" defaultRowHeight="13.8" x14ac:dyDescent="0.25"/>
  <cols>
    <col min="1" max="1" width="5.77734375" style="2" customWidth="1"/>
    <col min="2" max="16384" width="8.88671875" style="2"/>
  </cols>
  <sheetData>
    <row r="1" spans="1:52" s="6" customFormat="1" ht="16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 x14ac:dyDescent="0.4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C7" s="1"/>
      <c r="D7" s="1"/>
      <c r="E7" s="1"/>
      <c r="F7" s="1"/>
      <c r="G7" s="1"/>
      <c r="H7" s="1"/>
      <c r="I7" s="1"/>
      <c r="J7" s="133" t="s">
        <v>372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1"/>
      <c r="C8" s="1"/>
      <c r="D8" s="1"/>
      <c r="E8" s="1"/>
      <c r="F8" s="1"/>
      <c r="G8" s="1"/>
      <c r="H8" s="1"/>
      <c r="I8" s="1"/>
      <c r="J8" s="134" t="s">
        <v>371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1"/>
      <c r="C9" s="1"/>
      <c r="D9" s="1"/>
      <c r="E9" s="1"/>
      <c r="F9" s="1"/>
      <c r="G9" s="1"/>
      <c r="H9" s="1"/>
      <c r="I9" s="1"/>
      <c r="J9" s="134" t="s">
        <v>373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 x14ac:dyDescent="0.35">
      <c r="A18" s="1"/>
      <c r="B18" s="106" t="s">
        <v>342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" t="s">
        <v>522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4" t="s">
        <v>410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4" t="s">
        <v>523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4" t="s">
        <v>343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4" t="s">
        <v>345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4" t="s">
        <v>492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 t="s">
        <v>339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 t="s">
        <v>340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4" t="s">
        <v>524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4" t="s">
        <v>341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 t="s">
        <v>344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topLeftCell="A46" zoomScaleNormal="100" workbookViewId="0">
      <selection activeCell="E42" sqref="E42"/>
    </sheetView>
  </sheetViews>
  <sheetFormatPr defaultColWidth="8.88671875" defaultRowHeight="13.8" x14ac:dyDescent="0.25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 x14ac:dyDescent="0.25">
      <c r="A1" s="471" t="s">
        <v>3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 x14ac:dyDescent="0.25">
      <c r="A2" s="471"/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 x14ac:dyDescent="0.25">
      <c r="A3" s="471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 x14ac:dyDescent="0.25">
      <c r="A4" s="471"/>
      <c r="B4" s="471"/>
      <c r="C4" s="471"/>
      <c r="D4" s="471"/>
      <c r="E4" s="471"/>
      <c r="F4" s="471"/>
      <c r="G4" s="471"/>
      <c r="H4" s="471"/>
      <c r="I4" s="471"/>
      <c r="J4" s="471"/>
      <c r="K4" s="471"/>
      <c r="L4" s="471"/>
      <c r="M4" s="471"/>
      <c r="N4" s="471"/>
      <c r="O4" s="471"/>
      <c r="P4" s="471"/>
      <c r="Q4" s="47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471"/>
      <c r="B5" s="471"/>
      <c r="C5" s="471"/>
      <c r="D5" s="471"/>
      <c r="E5" s="471"/>
      <c r="F5" s="471"/>
      <c r="G5" s="471"/>
      <c r="H5" s="471"/>
      <c r="I5" s="471"/>
      <c r="J5" s="471"/>
      <c r="K5" s="471"/>
      <c r="L5" s="471"/>
      <c r="M5" s="471"/>
      <c r="N5" s="471"/>
      <c r="O5" s="471"/>
      <c r="P5" s="471"/>
      <c r="Q5" s="47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471"/>
      <c r="B6" s="471"/>
      <c r="C6" s="471"/>
      <c r="D6" s="471"/>
      <c r="E6" s="471"/>
      <c r="F6" s="471"/>
      <c r="G6" s="471"/>
      <c r="H6" s="471"/>
      <c r="I6" s="471"/>
      <c r="J6" s="471"/>
      <c r="K6" s="471"/>
      <c r="L6" s="471"/>
      <c r="M6" s="471"/>
      <c r="N6" s="471"/>
      <c r="O6" s="471"/>
      <c r="P6" s="471"/>
      <c r="Q6" s="47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3" t="s">
        <v>346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526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525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07" t="s">
        <v>527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07" t="s">
        <v>528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107" t="s">
        <v>351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07" t="s">
        <v>350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4" t="s">
        <v>347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 x14ac:dyDescent="0.3">
      <c r="A18" s="1"/>
      <c r="B18" s="107" t="s">
        <v>348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07" t="s">
        <v>491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107" t="s">
        <v>349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07" t="s">
        <v>531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3" t="s">
        <v>458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 t="s">
        <v>459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 x14ac:dyDescent="0.3">
      <c r="A26" s="1"/>
      <c r="B26" s="338" t="s">
        <v>473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4" t="s">
        <v>460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4" t="s">
        <v>461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4" t="s">
        <v>462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4" t="s">
        <v>463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4" t="s">
        <v>464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4" t="s">
        <v>465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4" t="s">
        <v>529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 x14ac:dyDescent="0.25">
      <c r="A34" s="1"/>
      <c r="B34" s="4" t="s">
        <v>466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4" t="s">
        <v>467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4" t="s">
        <v>530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4" t="s">
        <v>468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4" t="s">
        <v>469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4.4" x14ac:dyDescent="0.3">
      <c r="A40" s="1"/>
      <c r="B40" s="338" t="s">
        <v>474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4" t="s">
        <v>470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4" t="s">
        <v>471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4" t="s">
        <v>472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403" t="s">
        <v>521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0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5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97"/>
  <sheetViews>
    <sheetView showGridLines="0" topLeftCell="A7" zoomScale="85" zoomScaleNormal="85" workbookViewId="0">
      <selection activeCell="B36" sqref="B36"/>
    </sheetView>
  </sheetViews>
  <sheetFormatPr defaultColWidth="8.88671875" defaultRowHeight="13.8" x14ac:dyDescent="0.25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7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76" customFormat="1" x14ac:dyDescent="0.25">
      <c r="S1" s="277"/>
    </row>
    <row r="2" spans="1:25" s="142" customFormat="1" x14ac:dyDescent="0.25">
      <c r="A2" s="139"/>
      <c r="B2" s="140"/>
      <c r="C2" s="139"/>
      <c r="D2" s="139"/>
      <c r="E2" s="139"/>
      <c r="F2" s="139"/>
      <c r="G2" s="141"/>
      <c r="H2" s="139"/>
      <c r="I2" s="139"/>
      <c r="J2" s="139"/>
      <c r="K2" s="139"/>
      <c r="M2" s="139"/>
      <c r="N2" s="139"/>
      <c r="O2" s="139"/>
      <c r="P2" s="139"/>
      <c r="Q2" s="139"/>
      <c r="R2" s="139"/>
      <c r="S2" s="143"/>
    </row>
    <row r="3" spans="1:25" s="279" customFormat="1" ht="14.4" customHeight="1" x14ac:dyDescent="0.25">
      <c r="A3" s="506" t="s">
        <v>476</v>
      </c>
      <c r="B3" s="506"/>
      <c r="C3" s="506"/>
      <c r="D3" s="506"/>
      <c r="E3" s="506"/>
      <c r="F3" s="506"/>
      <c r="G3" s="506"/>
      <c r="H3" s="506"/>
      <c r="I3" s="506"/>
    </row>
    <row r="4" spans="1:25" s="280" customFormat="1" ht="15.6" customHeight="1" x14ac:dyDescent="0.3">
      <c r="A4" s="507"/>
      <c r="B4" s="507"/>
      <c r="C4" s="507"/>
      <c r="D4" s="507"/>
      <c r="E4" s="507"/>
      <c r="F4" s="507"/>
      <c r="G4" s="507"/>
      <c r="H4" s="507"/>
      <c r="I4" s="507"/>
      <c r="J4" s="283"/>
      <c r="K4" s="283"/>
      <c r="L4" s="283"/>
      <c r="M4" s="283"/>
      <c r="N4" s="283"/>
      <c r="O4" s="283"/>
    </row>
    <row r="5" spans="1:25" s="280" customFormat="1" ht="15.6" x14ac:dyDescent="0.3">
      <c r="A5" s="281"/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</row>
    <row r="6" spans="1:25" s="32" customFormat="1" ht="13.8" customHeight="1" x14ac:dyDescent="0.25">
      <c r="D6" s="287"/>
      <c r="E6" s="286"/>
      <c r="F6" s="286"/>
    </row>
    <row r="7" spans="1:25" s="32" customFormat="1" ht="20.399999999999999" x14ac:dyDescent="0.35">
      <c r="A7" s="284" t="s">
        <v>454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</row>
    <row r="8" spans="1:25" x14ac:dyDescent="0.25">
      <c r="A8" s="282" t="s">
        <v>443</v>
      </c>
    </row>
    <row r="10" spans="1:25" ht="16.2" customHeight="1" thickBot="1" x14ac:dyDescent="0.35">
      <c r="A10" s="484" t="s">
        <v>493</v>
      </c>
      <c r="B10" s="484"/>
      <c r="C10" s="484"/>
      <c r="D10" s="480" t="s">
        <v>442</v>
      </c>
      <c r="E10" s="480"/>
      <c r="S10" s="472" t="s">
        <v>224</v>
      </c>
      <c r="T10" s="473"/>
      <c r="U10" s="473"/>
      <c r="V10" s="473"/>
      <c r="W10" s="473"/>
      <c r="X10" s="473"/>
      <c r="Y10" s="474"/>
    </row>
    <row r="11" spans="1:25" ht="14.4" x14ac:dyDescent="0.3">
      <c r="A11" s="135" t="s">
        <v>354</v>
      </c>
      <c r="B11" s="136" t="s">
        <v>245</v>
      </c>
      <c r="C11" s="37"/>
      <c r="D11" s="397" t="s">
        <v>354</v>
      </c>
      <c r="E11" s="223" t="s">
        <v>245</v>
      </c>
      <c r="S11" s="138" t="s">
        <v>266</v>
      </c>
      <c r="T11" s="481" t="s">
        <v>52</v>
      </c>
      <c r="U11" s="482"/>
      <c r="V11" s="483"/>
      <c r="W11" s="481" t="s">
        <v>53</v>
      </c>
      <c r="X11" s="482"/>
      <c r="Y11" s="483"/>
    </row>
    <row r="12" spans="1:25" ht="14.4" x14ac:dyDescent="0.3">
      <c r="A12" s="137" t="s">
        <v>243</v>
      </c>
      <c r="B12" s="129" t="s">
        <v>365</v>
      </c>
      <c r="C12" s="37"/>
      <c r="D12" s="396" t="s">
        <v>243</v>
      </c>
      <c r="E12" s="127" t="s">
        <v>10</v>
      </c>
      <c r="S12" s="239"/>
      <c r="T12" s="240" t="s">
        <v>7</v>
      </c>
      <c r="U12" s="240" t="s">
        <v>55</v>
      </c>
      <c r="V12" s="240" t="s">
        <v>6</v>
      </c>
      <c r="W12" s="240" t="s">
        <v>7</v>
      </c>
      <c r="X12" s="240" t="s">
        <v>55</v>
      </c>
      <c r="Y12" s="240" t="s">
        <v>6</v>
      </c>
    </row>
    <row r="13" spans="1:25" ht="15" thickBot="1" x14ac:dyDescent="0.35">
      <c r="A13" s="132" t="s">
        <v>244</v>
      </c>
      <c r="B13" s="130" t="s">
        <v>423</v>
      </c>
      <c r="C13" s="37"/>
      <c r="D13" s="132" t="s">
        <v>244</v>
      </c>
      <c r="E13" s="128" t="s">
        <v>10</v>
      </c>
      <c r="S13" s="148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 x14ac:dyDescent="0.25">
      <c r="B14" s="144"/>
      <c r="C14" s="145"/>
      <c r="G14" s="146"/>
      <c r="S14" s="148" t="s">
        <v>268</v>
      </c>
      <c r="T14" s="149">
        <v>89840</v>
      </c>
      <c r="U14" s="149">
        <v>250000</v>
      </c>
      <c r="V14" s="149">
        <v>525600</v>
      </c>
      <c r="W14" s="149">
        <v>525600</v>
      </c>
      <c r="X14" s="149">
        <v>750000</v>
      </c>
      <c r="Y14" s="149">
        <v>1000000</v>
      </c>
    </row>
    <row r="15" spans="1:25" ht="14.4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48" t="s">
        <v>264</v>
      </c>
      <c r="T15" s="150">
        <v>7.7533078571270795E-3</v>
      </c>
      <c r="U15" s="150">
        <v>0.5</v>
      </c>
      <c r="V15" s="150">
        <v>0.5</v>
      </c>
      <c r="W15" s="150">
        <v>0.5</v>
      </c>
      <c r="X15" s="150">
        <v>0.5</v>
      </c>
      <c r="Y15" s="150">
        <v>0.5</v>
      </c>
    </row>
    <row r="16" spans="1:25" s="31" customFormat="1" ht="20.399999999999999" x14ac:dyDescent="0.35">
      <c r="A16" s="284" t="s">
        <v>475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48" t="s">
        <v>265</v>
      </c>
      <c r="T16" s="150">
        <v>0.99224669214287287</v>
      </c>
      <c r="U16" s="150">
        <v>0.5</v>
      </c>
      <c r="V16" s="150">
        <v>0.5</v>
      </c>
      <c r="W16" s="150">
        <v>0.5</v>
      </c>
      <c r="X16" s="150">
        <v>0.5</v>
      </c>
      <c r="Y16" s="150">
        <v>0.5</v>
      </c>
    </row>
    <row r="17" spans="1:25" s="31" customFormat="1" ht="14.4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6.2" thickBot="1" x14ac:dyDescent="0.35">
      <c r="A18" s="479" t="s">
        <v>508</v>
      </c>
      <c r="B18" s="479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1"/>
      <c r="O18" s="1"/>
      <c r="P18" s="1"/>
      <c r="Q18" s="1"/>
    </row>
    <row r="19" spans="1:25" ht="14.4" x14ac:dyDescent="0.3">
      <c r="A19" s="475" t="s">
        <v>59</v>
      </c>
      <c r="B19" s="477" t="s">
        <v>375</v>
      </c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 x14ac:dyDescent="0.3">
      <c r="A20" s="476"/>
      <c r="B20" s="478"/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  <c r="W20"/>
    </row>
    <row r="21" spans="1:25" ht="14.4" x14ac:dyDescent="0.3">
      <c r="A21" s="169" t="s">
        <v>37</v>
      </c>
      <c r="B21" s="160" t="s">
        <v>374</v>
      </c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</row>
    <row r="22" spans="1:25" ht="14.4" x14ac:dyDescent="0.3">
      <c r="A22" s="169" t="s">
        <v>35</v>
      </c>
      <c r="B22" s="160" t="s">
        <v>374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 x14ac:dyDescent="0.3">
      <c r="A23" s="169" t="s">
        <v>34</v>
      </c>
      <c r="B23" s="160" t="s">
        <v>374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 x14ac:dyDescent="0.25">
      <c r="A24" s="169" t="s">
        <v>57</v>
      </c>
      <c r="B24" s="160" t="s">
        <v>374</v>
      </c>
      <c r="C24" s="152"/>
      <c r="D24" s="152"/>
      <c r="E24" s="152"/>
      <c r="F24" s="152"/>
      <c r="G24" s="152"/>
      <c r="H24" s="152"/>
      <c r="I24" s="152"/>
      <c r="J24" s="152"/>
      <c r="K24" s="152"/>
      <c r="L24" s="1"/>
      <c r="M24" s="1"/>
      <c r="N24" s="1"/>
      <c r="O24" s="1"/>
      <c r="P24" s="1"/>
      <c r="Q24" s="1"/>
    </row>
    <row r="25" spans="1:25" x14ac:dyDescent="0.25">
      <c r="A25" s="169" t="s">
        <v>38</v>
      </c>
      <c r="B25" s="160" t="s">
        <v>374</v>
      </c>
    </row>
    <row r="26" spans="1:25" ht="14.4" customHeight="1" x14ac:dyDescent="0.25">
      <c r="A26" s="169" t="s">
        <v>58</v>
      </c>
      <c r="B26" s="160" t="s">
        <v>374</v>
      </c>
    </row>
    <row r="27" spans="1:25" s="37" customFormat="1" ht="15" thickBot="1" x14ac:dyDescent="0.35">
      <c r="A27" s="168" t="s">
        <v>39</v>
      </c>
      <c r="B27" s="161" t="s">
        <v>374</v>
      </c>
    </row>
    <row r="28" spans="1:25" s="37" customFormat="1" ht="14.4" x14ac:dyDescent="0.3"/>
    <row r="30" spans="1:25" s="31" customFormat="1" ht="20.399999999999999" x14ac:dyDescent="0.35">
      <c r="A30" s="284" t="s">
        <v>506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1"/>
      <c r="M30" s="1"/>
      <c r="N30" s="37"/>
      <c r="O30" s="37"/>
      <c r="P30" s="1"/>
      <c r="Q30" s="1"/>
      <c r="S30" s="37"/>
      <c r="T30" s="37"/>
      <c r="U30" s="37"/>
      <c r="V30" s="37"/>
      <c r="W30" s="37"/>
      <c r="X30" s="37"/>
      <c r="Y30" s="37"/>
    </row>
    <row r="32" spans="1:25" ht="16.2" thickBot="1" x14ac:dyDescent="0.35">
      <c r="A32" s="505" t="s">
        <v>510</v>
      </c>
      <c r="B32" s="505"/>
    </row>
    <row r="33" spans="1:25" x14ac:dyDescent="0.25">
      <c r="A33" s="395" t="s">
        <v>354</v>
      </c>
      <c r="B33" s="223" t="s">
        <v>509</v>
      </c>
    </row>
    <row r="34" spans="1:25" x14ac:dyDescent="0.25">
      <c r="A34" s="394" t="s">
        <v>243</v>
      </c>
      <c r="B34" s="256">
        <v>10000000</v>
      </c>
    </row>
    <row r="35" spans="1:25" x14ac:dyDescent="0.25">
      <c r="A35" s="394" t="s">
        <v>368</v>
      </c>
      <c r="B35" s="256">
        <v>50000000</v>
      </c>
    </row>
    <row r="36" spans="1:25" ht="14.4" thickBot="1" x14ac:dyDescent="0.3">
      <c r="A36" s="132" t="s">
        <v>369</v>
      </c>
      <c r="B36" s="257">
        <v>50000000</v>
      </c>
    </row>
    <row r="37" spans="1:25" ht="14.4" x14ac:dyDescent="0.3">
      <c r="B37" s="37"/>
    </row>
    <row r="38" spans="1:25" s="37" customFormat="1" ht="14.4" x14ac:dyDescent="0.3"/>
    <row r="39" spans="1:25" s="31" customFormat="1" ht="20.399999999999999" x14ac:dyDescent="0.35">
      <c r="A39" s="284" t="s">
        <v>507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</row>
    <row r="40" spans="1:25" s="37" customFormat="1" ht="14.4" x14ac:dyDescent="0.3"/>
    <row r="41" spans="1:25" s="37" customFormat="1" ht="16.2" thickBot="1" x14ac:dyDescent="0.35">
      <c r="A41" s="485" t="s">
        <v>511</v>
      </c>
      <c r="B41" s="485"/>
    </row>
    <row r="42" spans="1:25" s="37" customFormat="1" ht="14.4" x14ac:dyDescent="0.3">
      <c r="A42" s="211" t="s">
        <v>354</v>
      </c>
      <c r="B42" s="223" t="s">
        <v>431</v>
      </c>
    </row>
    <row r="43" spans="1:25" s="37" customFormat="1" ht="14.4" x14ac:dyDescent="0.3">
      <c r="A43" s="219" t="s">
        <v>243</v>
      </c>
      <c r="B43" s="256">
        <v>10</v>
      </c>
    </row>
    <row r="44" spans="1:25" s="37" customFormat="1" ht="15" thickBot="1" x14ac:dyDescent="0.35">
      <c r="A44" s="132" t="s">
        <v>244</v>
      </c>
      <c r="B44" s="257">
        <v>0</v>
      </c>
    </row>
    <row r="45" spans="1:25" s="37" customFormat="1" ht="14.4" x14ac:dyDescent="0.3"/>
    <row r="46" spans="1:25" s="37" customFormat="1" ht="14.4" x14ac:dyDescent="0.3"/>
    <row r="47" spans="1:25" s="37" customFormat="1" ht="15" customHeight="1" x14ac:dyDescent="0.3">
      <c r="A47" s="339" t="s">
        <v>489</v>
      </c>
      <c r="B47" s="340">
        <f>IF(B12="User-defined price",E12,IF(B12="19 $/Min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19</v>
      </c>
      <c r="E47"/>
      <c r="F47"/>
    </row>
    <row r="48" spans="1:25" s="37" customFormat="1" ht="15.6" x14ac:dyDescent="0.3">
      <c r="A48" s="339" t="s">
        <v>490</v>
      </c>
      <c r="B48" s="340">
        <f>IF(B13="User-defined price",E13,IF(B13="91 $/Min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36</v>
      </c>
      <c r="E48"/>
      <c r="F48"/>
    </row>
    <row r="49" spans="1:9" ht="14.4" x14ac:dyDescent="0.3">
      <c r="E49"/>
      <c r="F49"/>
    </row>
    <row r="51" spans="1:9" s="37" customFormat="1" ht="20.399999999999999" x14ac:dyDescent="0.35">
      <c r="A51" s="284" t="s">
        <v>532</v>
      </c>
    </row>
    <row r="53" spans="1:9" ht="14.4" thickBot="1" x14ac:dyDescent="0.3"/>
    <row r="54" spans="1:9" ht="14.4" customHeight="1" x14ac:dyDescent="0.3">
      <c r="A54" s="488" t="s">
        <v>225</v>
      </c>
      <c r="B54" s="489"/>
      <c r="C54" s="490"/>
      <c r="D54"/>
    </row>
    <row r="55" spans="1:9" ht="14.4" x14ac:dyDescent="0.3">
      <c r="A55" s="224" t="s">
        <v>236</v>
      </c>
      <c r="B55" s="424" t="s">
        <v>455</v>
      </c>
      <c r="C55" s="424" t="s">
        <v>550</v>
      </c>
      <c r="H55"/>
      <c r="I55"/>
    </row>
    <row r="56" spans="1:9" ht="14.4" x14ac:dyDescent="0.3">
      <c r="A56" s="428" t="s">
        <v>237</v>
      </c>
      <c r="B56" s="51">
        <f>D89</f>
        <v>742470.54166666663</v>
      </c>
      <c r="C56" s="434">
        <f>B56/$B$61</f>
        <v>8.5847219013529666E-2</v>
      </c>
      <c r="H56"/>
      <c r="I56"/>
    </row>
    <row r="57" spans="1:9" ht="14.4" x14ac:dyDescent="0.3">
      <c r="A57" s="428" t="s">
        <v>238</v>
      </c>
      <c r="B57" s="51">
        <f>D101</f>
        <v>3581065</v>
      </c>
      <c r="C57" s="434">
        <f t="shared" ref="C57:C60" si="0">B57/$B$61</f>
        <v>0.41405611954191762</v>
      </c>
      <c r="H57"/>
      <c r="I57"/>
    </row>
    <row r="58" spans="1:9" ht="14.4" x14ac:dyDescent="0.3">
      <c r="A58" s="428" t="s">
        <v>239</v>
      </c>
      <c r="B58" s="51">
        <f>D108</f>
        <v>1672</v>
      </c>
      <c r="C58" s="434">
        <f t="shared" si="0"/>
        <v>1.9332288910536006E-4</v>
      </c>
      <c r="H58"/>
      <c r="I58"/>
    </row>
    <row r="59" spans="1:9" ht="14.4" x14ac:dyDescent="0.3">
      <c r="A59" s="428" t="s">
        <v>240</v>
      </c>
      <c r="B59" s="51">
        <f>D123</f>
        <v>742470.54166666663</v>
      </c>
      <c r="C59" s="434">
        <f t="shared" si="0"/>
        <v>8.5847219013529666E-2</v>
      </c>
      <c r="H59"/>
      <c r="I59"/>
    </row>
    <row r="60" spans="1:9" x14ac:dyDescent="0.25">
      <c r="A60" s="428" t="s">
        <v>241</v>
      </c>
      <c r="B60" s="51">
        <f>D135</f>
        <v>3581065</v>
      </c>
      <c r="C60" s="434">
        <f t="shared" si="0"/>
        <v>0.41405611954191762</v>
      </c>
    </row>
    <row r="61" spans="1:9" ht="14.4" thickBot="1" x14ac:dyDescent="0.3">
      <c r="A61" s="226" t="s">
        <v>61</v>
      </c>
      <c r="B61" s="268">
        <f>SUM(B56:B60)</f>
        <v>8648743.083333334</v>
      </c>
      <c r="C61" s="433">
        <f>SUM(C56:C60)</f>
        <v>1</v>
      </c>
    </row>
    <row r="64" spans="1:9" s="37" customFormat="1" ht="20.399999999999999" x14ac:dyDescent="0.35">
      <c r="A64" s="284" t="s">
        <v>533</v>
      </c>
      <c r="B64" s="2"/>
      <c r="C64" s="2"/>
    </row>
    <row r="65" spans="1:23" ht="14.4" thickBot="1" x14ac:dyDescent="0.3"/>
    <row r="66" spans="1:23" ht="14.4" customHeight="1" x14ac:dyDescent="0.25">
      <c r="A66" s="488" t="s">
        <v>226</v>
      </c>
      <c r="B66" s="489"/>
      <c r="C66" s="490"/>
    </row>
    <row r="67" spans="1:23" x14ac:dyDescent="0.25">
      <c r="A67" s="224" t="s">
        <v>236</v>
      </c>
      <c r="B67" s="424" t="s">
        <v>456</v>
      </c>
      <c r="C67" s="47" t="s">
        <v>550</v>
      </c>
    </row>
    <row r="68" spans="1:23" x14ac:dyDescent="0.25">
      <c r="A68" s="428" t="s">
        <v>237</v>
      </c>
      <c r="B68" s="431">
        <f>E89</f>
        <v>14106940.291666666</v>
      </c>
      <c r="C68" s="435">
        <f>B68/$B$73</f>
        <v>4.9305872513679273E-2</v>
      </c>
    </row>
    <row r="69" spans="1:23" x14ac:dyDescent="0.25">
      <c r="A69" s="428" t="s">
        <v>238</v>
      </c>
      <c r="B69" s="431">
        <f>E101</f>
        <v>128918340</v>
      </c>
      <c r="C69" s="435">
        <f t="shared" ref="C69:C72" si="1">B69/$B$73</f>
        <v>0.45058893745159379</v>
      </c>
    </row>
    <row r="70" spans="1:23" x14ac:dyDescent="0.25">
      <c r="A70" s="428" t="s">
        <v>239</v>
      </c>
      <c r="B70" s="431">
        <f>E108</f>
        <v>60192</v>
      </c>
      <c r="C70" s="435">
        <f t="shared" si="1"/>
        <v>2.1038006945393753E-4</v>
      </c>
    </row>
    <row r="71" spans="1:23" x14ac:dyDescent="0.25">
      <c r="A71" s="428" t="s">
        <v>240</v>
      </c>
      <c r="B71" s="431">
        <f>E123</f>
        <v>14106940.291666666</v>
      </c>
      <c r="C71" s="435">
        <f t="shared" si="1"/>
        <v>4.9305872513679273E-2</v>
      </c>
    </row>
    <row r="72" spans="1:23" x14ac:dyDescent="0.25">
      <c r="A72" s="428" t="s">
        <v>241</v>
      </c>
      <c r="B72" s="431">
        <f>E135</f>
        <v>128918340</v>
      </c>
      <c r="C72" s="435">
        <f t="shared" si="1"/>
        <v>0.45058893745159379</v>
      </c>
    </row>
    <row r="73" spans="1:23" ht="14.4" thickBot="1" x14ac:dyDescent="0.3">
      <c r="A73" s="226" t="s">
        <v>61</v>
      </c>
      <c r="B73" s="432">
        <f>SUM(B68:B72)</f>
        <v>286110752.58333331</v>
      </c>
      <c r="C73" s="433">
        <f>SUM(C68:C72)</f>
        <v>1</v>
      </c>
    </row>
    <row r="76" spans="1:23" s="32" customFormat="1" ht="20.399999999999999" x14ac:dyDescent="0.35">
      <c r="A76" s="284" t="s">
        <v>534</v>
      </c>
    </row>
    <row r="78" spans="1:23" s="61" customFormat="1" x14ac:dyDescent="0.25">
      <c r="S78" s="158"/>
    </row>
    <row r="79" spans="1:23" ht="16.2" thickBot="1" x14ac:dyDescent="0.35">
      <c r="A79" s="49" t="s">
        <v>228</v>
      </c>
      <c r="N79" s="1"/>
      <c r="O79" s="1"/>
      <c r="P79" s="1"/>
      <c r="Q79" s="1"/>
      <c r="T79" s="1"/>
      <c r="U79" s="1"/>
      <c r="V79" s="1"/>
      <c r="W79" s="1"/>
    </row>
    <row r="80" spans="1:23" ht="14.4" x14ac:dyDescent="0.3">
      <c r="A80" s="475" t="str">
        <f>Current!I4</f>
        <v>Use Case</v>
      </c>
      <c r="B80" s="486" t="str">
        <f>Current!J4</f>
        <v>Count</v>
      </c>
      <c r="C80" s="486" t="s">
        <v>62</v>
      </c>
      <c r="D80" s="493" t="s">
        <v>225</v>
      </c>
      <c r="E80" s="495" t="s">
        <v>226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 x14ac:dyDescent="0.3">
      <c r="A81" s="476"/>
      <c r="B81" s="487"/>
      <c r="C81" s="487"/>
      <c r="D81" s="494"/>
      <c r="E81" s="496"/>
      <c r="F81"/>
      <c r="G81"/>
      <c r="I81"/>
      <c r="J81"/>
      <c r="L81"/>
      <c r="M81" s="1"/>
      <c r="N81" s="1"/>
      <c r="O81" s="1"/>
      <c r="P81" s="1"/>
      <c r="Q81" s="1"/>
      <c r="R81" s="1"/>
      <c r="S81" s="154"/>
      <c r="T81" s="1"/>
      <c r="U81" s="1"/>
      <c r="V81" s="1"/>
      <c r="W81" s="1"/>
    </row>
    <row r="82" spans="1:23" ht="15.6" x14ac:dyDescent="0.3">
      <c r="A82" s="407" t="str">
        <f>Current!I5</f>
        <v>Human Space Flight</v>
      </c>
      <c r="B82" s="351">
        <f>Current!J5</f>
        <v>4</v>
      </c>
      <c r="C82" s="411">
        <f t="shared" ref="C82:C88" si="2">B82/$B$89</f>
        <v>0.08</v>
      </c>
      <c r="D82" s="354">
        <f>IFERROR(IF(B21="Yes",INDEX(Current!L5:L12,MATCH($A82,Current!I5:I12,0))*B82*$U$15,"-"),"-")</f>
        <v>231720.41666666666</v>
      </c>
      <c r="E82" s="383">
        <f>IFERROR(D82*$B$47,0)</f>
        <v>4402687.916666666</v>
      </c>
      <c r="F82" s="231"/>
      <c r="G82"/>
      <c r="I82"/>
      <c r="J82"/>
      <c r="L82"/>
      <c r="M82" s="1"/>
      <c r="N82" s="1"/>
      <c r="O82" s="1"/>
      <c r="P82" s="1"/>
      <c r="Q82" s="1"/>
      <c r="S82" s="155"/>
    </row>
    <row r="83" spans="1:23" ht="15.6" x14ac:dyDescent="0.3">
      <c r="A83" s="407" t="str">
        <f>Current!I6</f>
        <v>Near Earth Robotic - LEO Science</v>
      </c>
      <c r="B83" s="351">
        <f>Current!J6</f>
        <v>34</v>
      </c>
      <c r="C83" s="411">
        <f t="shared" si="2"/>
        <v>0.68</v>
      </c>
      <c r="D83" s="354">
        <f>IFERROR(IF(B22="Yes",INDEX(Current!L6:L13,MATCH($A83,Current!I6:I13,0))*B83*$U$15,"-"),"-")</f>
        <v>329709.59166666667</v>
      </c>
      <c r="E83" s="383">
        <f t="shared" ref="E83:E88" si="3">IFERROR(D83*$B$47,0)</f>
        <v>6264482.2416666672</v>
      </c>
      <c r="F83" s="231"/>
      <c r="G83"/>
      <c r="I83"/>
      <c r="J83"/>
      <c r="L83"/>
      <c r="M83" s="1"/>
      <c r="N83" s="1"/>
      <c r="O83" s="1"/>
      <c r="S83" s="155"/>
    </row>
    <row r="84" spans="1:23" ht="15.6" x14ac:dyDescent="0.3">
      <c r="A84" s="407" t="str">
        <f>Current!I7</f>
        <v>Near Earth Robotic - GEO and Near Earth</v>
      </c>
      <c r="B84" s="351">
        <f>Current!J7</f>
        <v>11</v>
      </c>
      <c r="C84" s="411">
        <f t="shared" si="2"/>
        <v>0.22</v>
      </c>
      <c r="D84" s="354">
        <f>IFERROR(IF(B23="Yes",INDEX(Current!L7:L14,MATCH($A84,Current!I7:I14,0))*B84*$U$15,"-"),"-")</f>
        <v>169759.40833333333</v>
      </c>
      <c r="E84" s="383">
        <f t="shared" si="3"/>
        <v>3225428.7583333333</v>
      </c>
      <c r="F84" s="231"/>
      <c r="G84"/>
      <c r="I84"/>
      <c r="J84"/>
      <c r="L84"/>
      <c r="M84" s="1"/>
      <c r="N84" s="1"/>
      <c r="O84" s="1"/>
      <c r="S84" s="155"/>
    </row>
    <row r="85" spans="1:23" ht="15.6" x14ac:dyDescent="0.3">
      <c r="A85" s="407" t="str">
        <f>Current!I8</f>
        <v>Deep Space Robotic</v>
      </c>
      <c r="B85" s="351">
        <f>Current!J8</f>
        <v>0</v>
      </c>
      <c r="C85" s="411">
        <f t="shared" si="2"/>
        <v>0</v>
      </c>
      <c r="D85" s="354" t="str">
        <f>IFERROR(IF(B24="Yes",INDEX(Current!L8:L15,MATCH($A85,Current!I8:I15,0))*B85*$U$15,"-"),"-")</f>
        <v>-</v>
      </c>
      <c r="E85" s="383">
        <f>IFERROR(D85*$B$47,0)</f>
        <v>0</v>
      </c>
      <c r="F85" s="231"/>
      <c r="G85"/>
      <c r="I85"/>
      <c r="J85"/>
      <c r="L85"/>
      <c r="M85" s="1"/>
      <c r="N85" s="1"/>
      <c r="O85" s="1"/>
      <c r="S85" s="155"/>
    </row>
    <row r="86" spans="1:23" ht="15.6" x14ac:dyDescent="0.3">
      <c r="A86" s="407" t="str">
        <f>Current!I9</f>
        <v>Near Earth Robotic - Low Latency &amp; Complex Needs</v>
      </c>
      <c r="B86" s="351">
        <f>Current!J9</f>
        <v>1</v>
      </c>
      <c r="C86" s="411">
        <f t="shared" si="2"/>
        <v>0.02</v>
      </c>
      <c r="D86" s="354">
        <f>IFERROR(IF(B25="Yes",INDEX(Current!L9:L16,MATCH($A86,Current!I9:I16,0))*B86*$U$15,"-"),"-")</f>
        <v>11281.125000000005</v>
      </c>
      <c r="E86" s="383">
        <f>IFERROR(D86*$B$47,0)</f>
        <v>214341.37500000012</v>
      </c>
      <c r="F86" s="231"/>
      <c r="G86"/>
      <c r="I86"/>
      <c r="J86"/>
      <c r="L86"/>
      <c r="M86" s="1"/>
      <c r="N86" s="1"/>
      <c r="O86" s="1"/>
      <c r="S86" s="155"/>
    </row>
    <row r="87" spans="1:23" ht="15.6" x14ac:dyDescent="0.3">
      <c r="A87" s="407" t="str">
        <f>Current!I10</f>
        <v>Mission Operations</v>
      </c>
      <c r="B87" s="351">
        <f>Current!J10</f>
        <v>0</v>
      </c>
      <c r="C87" s="411">
        <f t="shared" si="2"/>
        <v>0</v>
      </c>
      <c r="D87" s="354" t="str">
        <f>IFERROR(IF(B26="Yes",INDEX(Current!L10:L17,MATCH($A87,Current!I10:I17,0))*B87*$U$15,"-"),"-")</f>
        <v>-</v>
      </c>
      <c r="E87" s="383">
        <f t="shared" si="3"/>
        <v>0</v>
      </c>
      <c r="F87" s="231"/>
      <c r="G87"/>
      <c r="I87"/>
      <c r="J87"/>
      <c r="L87"/>
      <c r="M87" s="1"/>
      <c r="N87" s="1"/>
      <c r="O87" s="1"/>
      <c r="S87" s="155"/>
    </row>
    <row r="88" spans="1:23" ht="15.6" x14ac:dyDescent="0.3">
      <c r="A88" s="407" t="str">
        <f>Current!I12</f>
        <v>Terrestrial &amp; Aerial</v>
      </c>
      <c r="B88" s="351">
        <f>Current!J12</f>
        <v>0</v>
      </c>
      <c r="C88" s="411">
        <f t="shared" si="2"/>
        <v>0</v>
      </c>
      <c r="D88" s="354" t="str">
        <f>IFERROR(IF(B27="Yes",INDEX(Current!L11:L18,MATCH($A88,Current!I11:I18,0))*B88*$U$15,"-"),"-")</f>
        <v>-</v>
      </c>
      <c r="E88" s="383">
        <f t="shared" si="3"/>
        <v>0</v>
      </c>
      <c r="F88" s="231"/>
      <c r="G88"/>
      <c r="I88"/>
      <c r="J88"/>
      <c r="L88"/>
      <c r="M88" s="1"/>
      <c r="N88" s="1"/>
      <c r="O88" s="1"/>
    </row>
    <row r="89" spans="1:23" ht="14.4" customHeight="1" thickBot="1" x14ac:dyDescent="0.35">
      <c r="A89" s="409" t="s">
        <v>223</v>
      </c>
      <c r="B89" s="352">
        <f>SUM(B82:B87,B88)</f>
        <v>50</v>
      </c>
      <c r="C89" s="412">
        <f t="shared" ref="C89" si="4">SUM(C82:C88)</f>
        <v>1</v>
      </c>
      <c r="D89" s="353">
        <f>SUM(D82:D88)</f>
        <v>742470.54166666663</v>
      </c>
      <c r="E89" s="384">
        <f>SUMPRODUCT(E82:E88)</f>
        <v>14106940.291666666</v>
      </c>
      <c r="F89"/>
      <c r="G89"/>
      <c r="I89"/>
      <c r="J89"/>
      <c r="L89"/>
      <c r="M89" s="1"/>
      <c r="N89" s="1"/>
      <c r="O89" s="1"/>
    </row>
    <row r="91" spans="1:23" ht="14.4" customHeight="1" thickBot="1" x14ac:dyDescent="0.35">
      <c r="A91" s="49" t="s">
        <v>229</v>
      </c>
    </row>
    <row r="92" spans="1:23" ht="14.4" customHeight="1" x14ac:dyDescent="0.3">
      <c r="A92" s="497" t="str">
        <f>Current!V4</f>
        <v>Use Case</v>
      </c>
      <c r="B92" s="491" t="str">
        <f>Current!W4</f>
        <v>Count</v>
      </c>
      <c r="C92" s="486" t="str">
        <f>Current!X4</f>
        <v>Share</v>
      </c>
      <c r="D92" s="493" t="s">
        <v>225</v>
      </c>
      <c r="E92" s="495" t="s">
        <v>227</v>
      </c>
      <c r="F92"/>
      <c r="G92"/>
      <c r="I92"/>
      <c r="J92"/>
      <c r="L92"/>
      <c r="M92" s="1"/>
      <c r="N92" s="1"/>
      <c r="O92" s="1"/>
    </row>
    <row r="93" spans="1:23" ht="14.4" x14ac:dyDescent="0.3">
      <c r="A93" s="498"/>
      <c r="B93" s="492"/>
      <c r="C93" s="487"/>
      <c r="D93" s="494"/>
      <c r="E93" s="496"/>
      <c r="F93"/>
      <c r="G93"/>
      <c r="I93"/>
      <c r="J93"/>
      <c r="L93"/>
      <c r="M93" s="1"/>
      <c r="N93" s="1"/>
      <c r="O93" s="1"/>
    </row>
    <row r="94" spans="1:23" ht="15.6" x14ac:dyDescent="0.3">
      <c r="A94" s="39" t="str">
        <f>Current!V5</f>
        <v>Human Space Flight</v>
      </c>
      <c r="B94" s="351">
        <f>Current!W5</f>
        <v>14</v>
      </c>
      <c r="C94" s="411">
        <f t="shared" ref="C94:C100" si="5">B94/$B$101</f>
        <v>0.2153846153846154</v>
      </c>
      <c r="D94" s="354">
        <f>IFERROR(IF(B21="Yes",INDEX(Current!Y5:Y12,MATCH($A94,Current!V5:V12,0))*B94*$U$15,"-"),"-")</f>
        <v>1246305</v>
      </c>
      <c r="E94" s="383">
        <f>IFERROR(D94*$B$48,0)</f>
        <v>44866980</v>
      </c>
      <c r="F94"/>
      <c r="G94"/>
      <c r="I94"/>
      <c r="J94"/>
      <c r="L94"/>
      <c r="M94" s="1"/>
      <c r="N94" s="1"/>
      <c r="O94" s="1"/>
    </row>
    <row r="95" spans="1:23" ht="15.6" x14ac:dyDescent="0.3">
      <c r="A95" s="39" t="str">
        <f>Current!V6</f>
        <v>Near Earth Robotic - LEO Science</v>
      </c>
      <c r="B95" s="351">
        <f>Current!W6</f>
        <v>29</v>
      </c>
      <c r="C95" s="411">
        <f t="shared" si="5"/>
        <v>0.44615384615384618</v>
      </c>
      <c r="D95" s="354">
        <f>IFERROR(IF(B22="Yes",INDEX(Current!Y6:Y13,MATCH($A95,Current!V6:V13,0))*B95*$U$15,"-"),"-")</f>
        <v>2200085</v>
      </c>
      <c r="E95" s="383">
        <f>IFERROR(D95*$B$48,0)</f>
        <v>79203060</v>
      </c>
      <c r="F95"/>
      <c r="G95"/>
      <c r="I95"/>
      <c r="J95"/>
      <c r="L95"/>
      <c r="M95" s="1"/>
      <c r="N95" s="1"/>
      <c r="O95" s="1"/>
    </row>
    <row r="96" spans="1:23" ht="15.6" x14ac:dyDescent="0.3">
      <c r="A96" s="39" t="str">
        <f>Current!V7</f>
        <v>Near Earth Robotic - GEO and Near Earth</v>
      </c>
      <c r="B96" s="351">
        <f>Current!W7</f>
        <v>4</v>
      </c>
      <c r="C96" s="411">
        <f t="shared" si="5"/>
        <v>6.1538461538461542E-2</v>
      </c>
      <c r="D96" s="354">
        <f>IFERROR(IF(B23="Yes",INDEX(Current!Y7:Y14,MATCH($A96,Current!V7:V14,0))*B96*$U$15,"-"),"-")</f>
        <v>218.5</v>
      </c>
      <c r="E96" s="383">
        <f t="shared" ref="E96:E100" si="6">IFERROR(D96*$B$48,0)</f>
        <v>7866</v>
      </c>
      <c r="F96"/>
      <c r="G96"/>
      <c r="I96"/>
      <c r="J96"/>
      <c r="L96"/>
      <c r="M96" s="1"/>
      <c r="N96" s="1"/>
      <c r="O96" s="1"/>
    </row>
    <row r="97" spans="1:19" ht="15.6" x14ac:dyDescent="0.3">
      <c r="A97" s="39" t="str">
        <f>Current!V8</f>
        <v>Deep Space Robotic</v>
      </c>
      <c r="B97" s="351">
        <f>Current!W8</f>
        <v>1</v>
      </c>
      <c r="C97" s="411">
        <f t="shared" si="5"/>
        <v>1.5384615384615385E-2</v>
      </c>
      <c r="D97" s="354">
        <f>IFERROR(IF(B24="Yes",INDEX(Current!Y8:Y15,MATCH($A97,Current!V8:V15,0))*B97*$U$15,"-"),"-")</f>
        <v>286</v>
      </c>
      <c r="E97" s="383">
        <f t="shared" si="6"/>
        <v>10296</v>
      </c>
      <c r="F97"/>
      <c r="G97"/>
      <c r="I97"/>
      <c r="J97"/>
      <c r="L97"/>
      <c r="M97" s="1"/>
      <c r="N97" s="1"/>
      <c r="O97" s="1"/>
    </row>
    <row r="98" spans="1:19" ht="15.6" x14ac:dyDescent="0.3">
      <c r="A98" s="39" t="str">
        <f>Current!V9</f>
        <v>Near Earth Robotic - Low Latency &amp; Complex Needs</v>
      </c>
      <c r="B98" s="351">
        <f>Current!W9</f>
        <v>2</v>
      </c>
      <c r="C98" s="411">
        <f t="shared" si="5"/>
        <v>3.0769230769230771E-2</v>
      </c>
      <c r="D98" s="354">
        <f>IFERROR(IF(B25="Yes",INDEX(Current!Y9:Y16,MATCH($A98,Current!V9:V16,0))*B98*$U$15,"-"),"-")</f>
        <v>4094</v>
      </c>
      <c r="E98" s="383">
        <f t="shared" si="6"/>
        <v>147384</v>
      </c>
      <c r="F98"/>
      <c r="G98"/>
      <c r="I98"/>
      <c r="J98"/>
      <c r="L98"/>
      <c r="M98" s="1"/>
      <c r="N98" s="1"/>
      <c r="O98" s="1"/>
    </row>
    <row r="99" spans="1:19" ht="15.6" x14ac:dyDescent="0.3">
      <c r="A99" s="39" t="str">
        <f>Current!V10</f>
        <v>Mission Operations</v>
      </c>
      <c r="B99" s="351">
        <f>Current!W10</f>
        <v>0</v>
      </c>
      <c r="C99" s="411">
        <f t="shared" si="5"/>
        <v>0</v>
      </c>
      <c r="D99" s="354" t="str">
        <f>IFERROR(IF(B26="Yes",INDEX(Current!Y10:Y17,MATCH($A99,Current!V10:V17,0))*B99*$U$15,"-"),"-")</f>
        <v>-</v>
      </c>
      <c r="E99" s="383">
        <f t="shared" si="6"/>
        <v>0</v>
      </c>
      <c r="F99"/>
      <c r="G99"/>
      <c r="I99"/>
      <c r="J99"/>
      <c r="L99"/>
      <c r="M99" s="1"/>
      <c r="N99" s="1"/>
      <c r="O99" s="1"/>
    </row>
    <row r="100" spans="1:19" ht="15.6" x14ac:dyDescent="0.3">
      <c r="A100" s="39" t="str">
        <f>Current!V12</f>
        <v>Terrestrial &amp; Aerial</v>
      </c>
      <c r="B100" s="351">
        <f>Current!W12</f>
        <v>15</v>
      </c>
      <c r="C100" s="411">
        <f t="shared" si="5"/>
        <v>0.23076923076923078</v>
      </c>
      <c r="D100" s="354">
        <f>IFERROR(IF(B27="Yes",INDEX(Current!Y11:Y18,MATCH($A100,Current!V11:V18,0))*B100*$U$15,"-"),"-")</f>
        <v>130076.5</v>
      </c>
      <c r="E100" s="383">
        <f t="shared" si="6"/>
        <v>4682754</v>
      </c>
      <c r="F100"/>
      <c r="G100"/>
      <c r="I100"/>
      <c r="J100"/>
      <c r="L100"/>
      <c r="M100" s="1"/>
      <c r="N100" s="1"/>
      <c r="O100" s="1"/>
    </row>
    <row r="101" spans="1:19" ht="16.2" thickBot="1" x14ac:dyDescent="0.35">
      <c r="A101" s="38" t="s">
        <v>223</v>
      </c>
      <c r="B101" s="352">
        <f>SUM(B94:B99,B100)</f>
        <v>65</v>
      </c>
      <c r="C101" s="412">
        <f t="shared" ref="C101" si="7">SUM(C94:C100)</f>
        <v>1</v>
      </c>
      <c r="D101" s="353">
        <f>SUM(D94:D100)</f>
        <v>3581065</v>
      </c>
      <c r="E101" s="384">
        <f>SUMPRODUCT(E94:E100)</f>
        <v>128918340</v>
      </c>
      <c r="F101"/>
      <c r="G101"/>
      <c r="I101"/>
      <c r="J101"/>
      <c r="L101"/>
      <c r="M101" s="1"/>
      <c r="N101" s="1"/>
      <c r="O101" s="1"/>
    </row>
    <row r="102" spans="1:19" x14ac:dyDescent="0.25">
      <c r="J102" s="153"/>
    </row>
    <row r="103" spans="1:19" ht="16.2" thickBot="1" x14ac:dyDescent="0.35">
      <c r="A103" s="49" t="s">
        <v>230</v>
      </c>
    </row>
    <row r="104" spans="1:19" ht="14.4" x14ac:dyDescent="0.3">
      <c r="A104" s="475" t="s">
        <v>59</v>
      </c>
      <c r="B104" s="491" t="s">
        <v>60</v>
      </c>
      <c r="C104" s="486" t="s">
        <v>62</v>
      </c>
      <c r="D104" s="493" t="s">
        <v>225</v>
      </c>
      <c r="E104" s="495" t="s">
        <v>227</v>
      </c>
      <c r="F104"/>
      <c r="G104"/>
      <c r="I104"/>
      <c r="J104"/>
      <c r="L104"/>
      <c r="M104" s="1"/>
      <c r="N104" s="1"/>
      <c r="O104" s="1"/>
    </row>
    <row r="105" spans="1:19" ht="15" customHeight="1" x14ac:dyDescent="0.3">
      <c r="A105" s="476"/>
      <c r="B105" s="492"/>
      <c r="C105" s="487"/>
      <c r="D105" s="494"/>
      <c r="E105" s="496"/>
      <c r="F105"/>
      <c r="G105"/>
      <c r="I105"/>
      <c r="J105"/>
      <c r="L105"/>
      <c r="M105" s="1"/>
      <c r="N105" s="1"/>
      <c r="O105" s="1"/>
    </row>
    <row r="106" spans="1:19" ht="15.6" x14ac:dyDescent="0.3">
      <c r="A106" s="39" t="s">
        <v>220</v>
      </c>
      <c r="B106" s="351">
        <f>Current!J11</f>
        <v>0</v>
      </c>
      <c r="C106" s="411">
        <f>B106/$B$108</f>
        <v>0</v>
      </c>
      <c r="D106" s="354" t="str">
        <f>IFERROR(Current!Y10*B106*U14,"-")</f>
        <v>-</v>
      </c>
      <c r="E106" s="383">
        <f>IFERROR(D106*$B$48,0)</f>
        <v>0</v>
      </c>
      <c r="F106"/>
      <c r="G106"/>
      <c r="I106"/>
      <c r="J106"/>
      <c r="L106"/>
      <c r="M106" s="1"/>
      <c r="N106" s="1"/>
      <c r="O106" s="1"/>
    </row>
    <row r="107" spans="1:19" ht="15.6" x14ac:dyDescent="0.3">
      <c r="A107" s="39" t="s">
        <v>221</v>
      </c>
      <c r="B107" s="349">
        <f>Current!W11</f>
        <v>2</v>
      </c>
      <c r="C107" s="411">
        <f>B107/$B$108</f>
        <v>1</v>
      </c>
      <c r="D107" s="354">
        <f>IFERROR(Current!Y11*B107*U15,"-")</f>
        <v>1672</v>
      </c>
      <c r="E107" s="383">
        <f>IFERROR(D107*$B$48,0)</f>
        <v>60192</v>
      </c>
      <c r="F107"/>
      <c r="G107"/>
      <c r="I107"/>
      <c r="J107"/>
      <c r="L107"/>
      <c r="M107" s="1"/>
      <c r="N107" s="1"/>
      <c r="O107" s="1"/>
    </row>
    <row r="108" spans="1:19" ht="14.4" customHeight="1" thickBot="1" x14ac:dyDescent="0.35">
      <c r="A108" s="38" t="s">
        <v>61</v>
      </c>
      <c r="B108" s="352">
        <f>SUM(B106:B107)</f>
        <v>2</v>
      </c>
      <c r="C108" s="412">
        <f>SUM(C106:C107)</f>
        <v>1</v>
      </c>
      <c r="D108" s="355">
        <f>SUM(D106:D107)</f>
        <v>1672</v>
      </c>
      <c r="E108" s="415">
        <f>SUMPRODUCT(E106:E107)</f>
        <v>60192</v>
      </c>
      <c r="F108"/>
      <c r="G108"/>
      <c r="I108"/>
      <c r="J108"/>
      <c r="L108"/>
      <c r="M108" s="1"/>
      <c r="N108" s="1"/>
      <c r="O108" s="1"/>
    </row>
    <row r="109" spans="1:19" ht="14.4" customHeight="1" x14ac:dyDescent="0.3">
      <c r="A109"/>
      <c r="B109" s="156"/>
      <c r="C109" s="155"/>
      <c r="D109" s="157"/>
      <c r="E109" s="157"/>
      <c r="F109" s="37"/>
      <c r="G109" s="37"/>
      <c r="I109" s="37"/>
      <c r="J109" s="37"/>
      <c r="L109" s="37"/>
      <c r="M109" s="1"/>
      <c r="N109" s="1"/>
      <c r="O109" s="1"/>
    </row>
    <row r="110" spans="1:19" x14ac:dyDescent="0.25">
      <c r="A110" s="45"/>
      <c r="B110" s="156"/>
      <c r="C110" s="155"/>
      <c r="D110" s="157"/>
      <c r="E110" s="157"/>
      <c r="F110" s="157"/>
    </row>
    <row r="111" spans="1:19" s="61" customFormat="1" x14ac:dyDescent="0.25">
      <c r="A111" s="334"/>
      <c r="B111" s="335"/>
      <c r="C111" s="336"/>
      <c r="D111" s="337"/>
      <c r="E111" s="337"/>
      <c r="F111" s="337"/>
      <c r="S111" s="158"/>
    </row>
    <row r="112" spans="1:19" s="32" customFormat="1" x14ac:dyDescent="0.25"/>
    <row r="113" spans="1:15" ht="14.4" thickBot="1" x14ac:dyDescent="0.3">
      <c r="A113" s="60" t="s">
        <v>231</v>
      </c>
    </row>
    <row r="114" spans="1:15" ht="14.4" customHeight="1" x14ac:dyDescent="0.3">
      <c r="A114" s="497" t="str">
        <f>Current!I4</f>
        <v>Use Case</v>
      </c>
      <c r="B114" s="512" t="str">
        <f>Current!J4</f>
        <v>Count</v>
      </c>
      <c r="C114" s="512" t="str">
        <f>Current!K4</f>
        <v>Share</v>
      </c>
      <c r="D114" s="493" t="s">
        <v>225</v>
      </c>
      <c r="E114" s="495" t="s">
        <v>227</v>
      </c>
      <c r="F114"/>
      <c r="G114"/>
      <c r="I114"/>
      <c r="J114"/>
      <c r="L114"/>
      <c r="M114" s="1"/>
      <c r="N114" s="1"/>
      <c r="O114" s="1"/>
    </row>
    <row r="115" spans="1:15" ht="14.4" x14ac:dyDescent="0.3">
      <c r="A115" s="498"/>
      <c r="B115" s="513"/>
      <c r="C115" s="513"/>
      <c r="D115" s="494"/>
      <c r="E115" s="496"/>
      <c r="F115"/>
      <c r="G115"/>
      <c r="I115"/>
      <c r="J115"/>
      <c r="L115"/>
      <c r="M115" s="1"/>
      <c r="N115" s="1"/>
      <c r="O115" s="1"/>
    </row>
    <row r="116" spans="1:15" ht="15.6" x14ac:dyDescent="0.3">
      <c r="A116" s="39" t="str">
        <f>Current!I5</f>
        <v>Human Space Flight</v>
      </c>
      <c r="B116" s="349">
        <f>Current!J5</f>
        <v>4</v>
      </c>
      <c r="C116" s="411">
        <f t="shared" ref="C116:C122" si="8">B116/$B$123</f>
        <v>0.08</v>
      </c>
      <c r="D116" s="354">
        <f>IFERROR(IF(B21="Yes",INDEX(Current!L5:L12,MATCH($A82,Current!I5:I12,0))*B116*$U$16,"-"),"-")</f>
        <v>231720.41666666666</v>
      </c>
      <c r="E116" s="383">
        <f>IFERROR(D116*$B$47,0)</f>
        <v>4402687.916666666</v>
      </c>
      <c r="F116"/>
      <c r="G116"/>
      <c r="I116"/>
      <c r="J116"/>
      <c r="L116"/>
      <c r="M116" s="1"/>
      <c r="N116" s="1"/>
      <c r="O116" s="1"/>
    </row>
    <row r="117" spans="1:15" ht="15.6" x14ac:dyDescent="0.3">
      <c r="A117" s="39" t="str">
        <f>Current!I6</f>
        <v>Near Earth Robotic - LEO Science</v>
      </c>
      <c r="B117" s="349">
        <f>Current!J6</f>
        <v>34</v>
      </c>
      <c r="C117" s="411">
        <f t="shared" si="8"/>
        <v>0.68</v>
      </c>
      <c r="D117" s="354">
        <f>IFERROR(IF(B22="Yes",INDEX(Current!L6:L13,MATCH($A83,Current!I6:I13,0))*B117*$U$16,"-"),"-")</f>
        <v>329709.59166666667</v>
      </c>
      <c r="E117" s="383">
        <f>IFERROR(D117*$B$47,0)</f>
        <v>6264482.2416666672</v>
      </c>
      <c r="F117"/>
      <c r="G117"/>
      <c r="I117"/>
      <c r="J117"/>
      <c r="L117"/>
      <c r="M117" s="1"/>
      <c r="N117" s="1"/>
      <c r="O117" s="1"/>
    </row>
    <row r="118" spans="1:15" ht="15.6" x14ac:dyDescent="0.3">
      <c r="A118" s="39" t="str">
        <f>Current!I7</f>
        <v>Near Earth Robotic - GEO and Near Earth</v>
      </c>
      <c r="B118" s="349">
        <f>Current!J7</f>
        <v>11</v>
      </c>
      <c r="C118" s="411">
        <f t="shared" si="8"/>
        <v>0.22</v>
      </c>
      <c r="D118" s="354">
        <f>IFERROR(IF(B23="Yes",INDEX(Current!L7:L14,MATCH($A84,Current!I7:I14,0))*B118*$U$16,"-"),"-")</f>
        <v>169759.40833333333</v>
      </c>
      <c r="E118" s="383">
        <f t="shared" ref="E118:E122" si="9">IFERROR(D118*$B$47,0)</f>
        <v>3225428.7583333333</v>
      </c>
      <c r="F118"/>
      <c r="G118"/>
      <c r="I118"/>
      <c r="J118"/>
      <c r="L118"/>
      <c r="M118" s="1"/>
      <c r="N118" s="1"/>
      <c r="O118" s="1"/>
    </row>
    <row r="119" spans="1:15" ht="14.4" customHeight="1" x14ac:dyDescent="0.3">
      <c r="A119" s="39" t="str">
        <f>Current!I8</f>
        <v>Deep Space Robotic</v>
      </c>
      <c r="B119" s="349">
        <f>Current!J8</f>
        <v>0</v>
      </c>
      <c r="C119" s="411">
        <f t="shared" si="8"/>
        <v>0</v>
      </c>
      <c r="D119" s="354" t="str">
        <f>IFERROR(IF(B24="Yes",INDEX(Current!L8:L15,MATCH($A85,Current!I8:I15,0))*B119*$U$16,"-"),"-")</f>
        <v>-</v>
      </c>
      <c r="E119" s="383">
        <f t="shared" si="9"/>
        <v>0</v>
      </c>
      <c r="F119"/>
      <c r="G119"/>
      <c r="I119"/>
      <c r="J119"/>
      <c r="L119"/>
      <c r="M119" s="1"/>
      <c r="N119" s="1"/>
      <c r="O119" s="1"/>
    </row>
    <row r="120" spans="1:15" ht="15.6" x14ac:dyDescent="0.3">
      <c r="A120" s="39" t="str">
        <f>Current!I9</f>
        <v>Near Earth Robotic - Low Latency &amp; Complex Needs</v>
      </c>
      <c r="B120" s="349">
        <f>Current!J9</f>
        <v>1</v>
      </c>
      <c r="C120" s="411">
        <f t="shared" si="8"/>
        <v>0.02</v>
      </c>
      <c r="D120" s="354">
        <f>IFERROR(IF(B25="Yes",INDEX(Current!L9:L16,MATCH($A86,Current!I9:I16,0))*B120*$U$16,"-"),"-")</f>
        <v>11281.125000000005</v>
      </c>
      <c r="E120" s="383">
        <f t="shared" si="9"/>
        <v>214341.37500000012</v>
      </c>
      <c r="F120"/>
      <c r="G120"/>
      <c r="I120"/>
      <c r="J120"/>
      <c r="L120"/>
      <c r="M120" s="1"/>
      <c r="N120" s="1"/>
      <c r="O120" s="1"/>
    </row>
    <row r="121" spans="1:15" ht="15.6" x14ac:dyDescent="0.3">
      <c r="A121" s="39" t="str">
        <f>Current!I10</f>
        <v>Mission Operations</v>
      </c>
      <c r="B121" s="349">
        <f>Current!J10</f>
        <v>0</v>
      </c>
      <c r="C121" s="411">
        <f t="shared" si="8"/>
        <v>0</v>
      </c>
      <c r="D121" s="354" t="str">
        <f>IFERROR(IF(B26="Yes",INDEX(Current!L10:L17,MATCH($A87,Current!I10:I17,0))*B121*$U$16,"-"),"-")</f>
        <v>-</v>
      </c>
      <c r="E121" s="383">
        <f t="shared" si="9"/>
        <v>0</v>
      </c>
      <c r="F121"/>
      <c r="G121"/>
      <c r="I121"/>
      <c r="J121"/>
      <c r="L121"/>
      <c r="M121" s="1"/>
      <c r="N121" s="1"/>
      <c r="O121" s="1"/>
    </row>
    <row r="122" spans="1:15" ht="15.6" x14ac:dyDescent="0.3">
      <c r="A122" s="39" t="str">
        <f>Current!I12</f>
        <v>Terrestrial &amp; Aerial</v>
      </c>
      <c r="B122" s="349">
        <f>Current!J12</f>
        <v>0</v>
      </c>
      <c r="C122" s="411">
        <f t="shared" si="8"/>
        <v>0</v>
      </c>
      <c r="D122" s="354" t="str">
        <f>IFERROR(IF(B27="Yes",INDEX(Current!L11:L18,MATCH($A88,Current!I11:I18,0))*B122*$U$16,"-"),"-")</f>
        <v>-</v>
      </c>
      <c r="E122" s="383">
        <f t="shared" si="9"/>
        <v>0</v>
      </c>
      <c r="F122"/>
      <c r="G122"/>
      <c r="I122"/>
      <c r="J122"/>
      <c r="L122"/>
      <c r="M122" s="1"/>
      <c r="N122" s="1"/>
      <c r="O122" s="1"/>
    </row>
    <row r="123" spans="1:15" ht="16.2" thickBot="1" x14ac:dyDescent="0.35">
      <c r="A123" s="409" t="s">
        <v>219</v>
      </c>
      <c r="B123" s="352">
        <f>SUM(B116:B121,B122)</f>
        <v>50</v>
      </c>
      <c r="C123" s="412">
        <f t="shared" ref="C123" si="10">SUM(C116:C122)</f>
        <v>1</v>
      </c>
      <c r="D123" s="353">
        <f>SUM(D116:D122)</f>
        <v>742470.54166666663</v>
      </c>
      <c r="E123" s="384">
        <f>SUMPRODUCT(E116:E122)</f>
        <v>14106940.291666666</v>
      </c>
      <c r="F123"/>
      <c r="G123"/>
      <c r="I123"/>
      <c r="J123"/>
      <c r="L123"/>
      <c r="M123" s="1"/>
      <c r="N123" s="1"/>
      <c r="O123" s="1"/>
    </row>
    <row r="125" spans="1:15" ht="14.4" thickBot="1" x14ac:dyDescent="0.3">
      <c r="A125" s="60" t="s">
        <v>232</v>
      </c>
    </row>
    <row r="126" spans="1:15" ht="14.4" x14ac:dyDescent="0.3">
      <c r="A126" s="510" t="str">
        <f>Current!I4</f>
        <v>Use Case</v>
      </c>
      <c r="B126" s="508" t="str">
        <f>Current!J4</f>
        <v>Count</v>
      </c>
      <c r="C126" s="508" t="str">
        <f>Current!K4</f>
        <v>Share</v>
      </c>
      <c r="D126" s="493" t="s">
        <v>225</v>
      </c>
      <c r="E126" s="495" t="s">
        <v>227</v>
      </c>
      <c r="F126"/>
      <c r="G126"/>
      <c r="I126"/>
      <c r="J126"/>
      <c r="L126"/>
      <c r="M126" s="1"/>
      <c r="N126" s="1"/>
      <c r="O126" s="1"/>
    </row>
    <row r="127" spans="1:15" ht="14.4" x14ac:dyDescent="0.3">
      <c r="A127" s="511"/>
      <c r="B127" s="509"/>
      <c r="C127" s="509"/>
      <c r="D127" s="494"/>
      <c r="E127" s="496"/>
      <c r="F127"/>
      <c r="G127"/>
      <c r="I127"/>
      <c r="J127"/>
      <c r="L127"/>
      <c r="M127" s="1"/>
      <c r="N127" s="1"/>
      <c r="O127" s="1"/>
    </row>
    <row r="128" spans="1:15" ht="15.6" x14ac:dyDescent="0.3">
      <c r="A128" s="39" t="str">
        <f>Current!I5</f>
        <v>Human Space Flight</v>
      </c>
      <c r="B128" s="351">
        <f>Current!W5</f>
        <v>14</v>
      </c>
      <c r="C128" s="411">
        <f t="shared" ref="C128:C134" si="11">B128/$B$101</f>
        <v>0.2153846153846154</v>
      </c>
      <c r="D128" s="354">
        <f>IFERROR(IF(B21="Yes",INDEX(Current!Y5:Y12,MATCH($A94,Current!V5:V12,0))*B128*$U$16,"-"),"-")</f>
        <v>1246305</v>
      </c>
      <c r="E128" s="383">
        <f>IFERROR(D128*$B$48,0)</f>
        <v>44866980</v>
      </c>
      <c r="F128"/>
      <c r="G128"/>
      <c r="I128"/>
      <c r="J128"/>
      <c r="L128"/>
      <c r="M128" s="1"/>
      <c r="N128" s="1"/>
      <c r="O128" s="1"/>
    </row>
    <row r="129" spans="1:19" ht="15.6" x14ac:dyDescent="0.3">
      <c r="A129" s="39" t="str">
        <f>Current!I6</f>
        <v>Near Earth Robotic - LEO Science</v>
      </c>
      <c r="B129" s="351">
        <f>Current!W6</f>
        <v>29</v>
      </c>
      <c r="C129" s="411">
        <f t="shared" si="11"/>
        <v>0.44615384615384618</v>
      </c>
      <c r="D129" s="354">
        <f>IFERROR(IF(B22="Yes",INDEX(Current!Y6:Y13,MATCH($A95,Current!V6:V13,0))*B129*$U$16,"-"),"-")</f>
        <v>2200085</v>
      </c>
      <c r="E129" s="383">
        <f>IFERROR(D129*$B$48,0)</f>
        <v>79203060</v>
      </c>
      <c r="F129"/>
      <c r="G129"/>
      <c r="I129"/>
      <c r="J129"/>
      <c r="L129"/>
      <c r="M129" s="1"/>
      <c r="N129" s="1"/>
      <c r="O129" s="1"/>
    </row>
    <row r="130" spans="1:19" ht="15.6" x14ac:dyDescent="0.3">
      <c r="A130" s="39" t="str">
        <f>Current!I7</f>
        <v>Near Earth Robotic - GEO and Near Earth</v>
      </c>
      <c r="B130" s="351">
        <f>Current!W7</f>
        <v>4</v>
      </c>
      <c r="C130" s="411">
        <f t="shared" si="11"/>
        <v>6.1538461538461542E-2</v>
      </c>
      <c r="D130" s="354">
        <f>IFERROR(IF(B23="Yes",INDEX(Current!Y7:Y14,MATCH($A96,Current!V7:V14,0))*B130*$U$16,"-"),"-")</f>
        <v>218.5</v>
      </c>
      <c r="E130" s="383">
        <f t="shared" ref="E130:E134" si="12">IFERROR(D130*$B$48,0)</f>
        <v>7866</v>
      </c>
      <c r="F130"/>
      <c r="G130"/>
      <c r="I130"/>
      <c r="J130"/>
      <c r="L130"/>
      <c r="M130" s="1"/>
      <c r="N130" s="1"/>
      <c r="O130" s="1"/>
    </row>
    <row r="131" spans="1:19" ht="15.6" x14ac:dyDescent="0.3">
      <c r="A131" s="39" t="str">
        <f>Current!I8</f>
        <v>Deep Space Robotic</v>
      </c>
      <c r="B131" s="351">
        <f>Current!W8</f>
        <v>1</v>
      </c>
      <c r="C131" s="411">
        <f t="shared" si="11"/>
        <v>1.5384615384615385E-2</v>
      </c>
      <c r="D131" s="354">
        <f>IFERROR(IF(B24="Yes",INDEX(Current!Y8:Y15,MATCH($A97,Current!V8:V15,0))*B131*$U$16,"-"),"-")</f>
        <v>286</v>
      </c>
      <c r="E131" s="383">
        <f t="shared" si="12"/>
        <v>10296</v>
      </c>
      <c r="F131"/>
      <c r="G131"/>
      <c r="I131"/>
      <c r="J131"/>
      <c r="L131"/>
      <c r="M131" s="1"/>
      <c r="N131" s="1"/>
      <c r="O131" s="1"/>
    </row>
    <row r="132" spans="1:19" ht="15.6" x14ac:dyDescent="0.3">
      <c r="A132" s="39" t="str">
        <f>Current!I9</f>
        <v>Near Earth Robotic - Low Latency &amp; Complex Needs</v>
      </c>
      <c r="B132" s="351">
        <f>Current!W9</f>
        <v>2</v>
      </c>
      <c r="C132" s="411">
        <f t="shared" si="11"/>
        <v>3.0769230769230771E-2</v>
      </c>
      <c r="D132" s="354">
        <f>IFERROR(IF(B25="Yes",INDEX(Current!Y9:Y16,MATCH($A98,Current!V9:V16,0))*B132*$U$16,"-"),"-")</f>
        <v>4094</v>
      </c>
      <c r="E132" s="383">
        <f t="shared" si="12"/>
        <v>147384</v>
      </c>
      <c r="F132"/>
      <c r="G132"/>
      <c r="I132"/>
      <c r="J132"/>
      <c r="L132"/>
      <c r="M132" s="1"/>
      <c r="N132" s="1"/>
      <c r="O132" s="1"/>
    </row>
    <row r="133" spans="1:19" ht="15.6" x14ac:dyDescent="0.3">
      <c r="A133" s="39" t="str">
        <f>Current!I10</f>
        <v>Mission Operations</v>
      </c>
      <c r="B133" s="351">
        <f>Current!W10</f>
        <v>0</v>
      </c>
      <c r="C133" s="411">
        <f t="shared" si="11"/>
        <v>0</v>
      </c>
      <c r="D133" s="354" t="str">
        <f>IFERROR(IF(B26="Yes",INDEX(Current!Y10:Y17,MATCH($A99,Current!V10:V17,0))*B133*$U$16,"-"),"-")</f>
        <v>-</v>
      </c>
      <c r="E133" s="383">
        <f t="shared" si="12"/>
        <v>0</v>
      </c>
      <c r="F133"/>
      <c r="G133"/>
      <c r="I133"/>
      <c r="J133"/>
      <c r="L133"/>
      <c r="M133" s="1"/>
      <c r="N133" s="1"/>
      <c r="O133" s="1"/>
    </row>
    <row r="134" spans="1:19" ht="15.6" x14ac:dyDescent="0.3">
      <c r="A134" s="39" t="str">
        <f>Current!I12</f>
        <v>Terrestrial &amp; Aerial</v>
      </c>
      <c r="B134" s="351">
        <f>Current!W12</f>
        <v>15</v>
      </c>
      <c r="C134" s="411">
        <f t="shared" si="11"/>
        <v>0.23076923076923078</v>
      </c>
      <c r="D134" s="354">
        <f>IFERROR(IF(B27="Yes",INDEX(Current!Y11:Y18,MATCH($A100,Current!V11:V18,0))*B134*$U$16,"-"),"-")</f>
        <v>130076.5</v>
      </c>
      <c r="E134" s="383">
        <f t="shared" si="12"/>
        <v>4682754</v>
      </c>
      <c r="F134"/>
      <c r="G134"/>
      <c r="I134"/>
      <c r="J134"/>
      <c r="L134"/>
      <c r="M134" s="1"/>
      <c r="N134" s="1"/>
      <c r="O134" s="1"/>
    </row>
    <row r="135" spans="1:19" ht="16.2" thickBot="1" x14ac:dyDescent="0.35">
      <c r="A135" s="38" t="s">
        <v>219</v>
      </c>
      <c r="B135" s="352">
        <f>SUM(B128:B133,B134)</f>
        <v>65</v>
      </c>
      <c r="C135" s="412">
        <f t="shared" ref="C135" si="13">SUM(C128:C134)</f>
        <v>1</v>
      </c>
      <c r="D135" s="353">
        <f>SUM(D128:D134)</f>
        <v>3581065</v>
      </c>
      <c r="E135" s="384">
        <f>SUMPRODUCT(E128:E134)</f>
        <v>128918340</v>
      </c>
      <c r="F135"/>
      <c r="G135"/>
      <c r="I135"/>
      <c r="J135"/>
      <c r="L135"/>
      <c r="M135" s="1"/>
      <c r="N135" s="1"/>
      <c r="O135" s="1"/>
    </row>
    <row r="139" spans="1:19" s="61" customFormat="1" x14ac:dyDescent="0.25">
      <c r="A139" s="334"/>
      <c r="B139" s="335"/>
      <c r="C139" s="336"/>
      <c r="D139" s="337"/>
      <c r="E139" s="337"/>
      <c r="F139" s="337"/>
      <c r="S139" s="158"/>
    </row>
    <row r="140" spans="1:19" ht="14.4" thickBot="1" x14ac:dyDescent="0.3">
      <c r="A140" s="60" t="s">
        <v>551</v>
      </c>
    </row>
    <row r="141" spans="1:19" ht="14.4" x14ac:dyDescent="0.3">
      <c r="A141" s="501" t="s">
        <v>59</v>
      </c>
      <c r="B141" s="503" t="s">
        <v>227</v>
      </c>
      <c r="C141" s="499" t="s">
        <v>550</v>
      </c>
      <c r="D141"/>
    </row>
    <row r="142" spans="1:19" ht="14.4" x14ac:dyDescent="0.3">
      <c r="A142" s="502"/>
      <c r="B142" s="504"/>
      <c r="C142" s="500"/>
      <c r="D142"/>
    </row>
    <row r="143" spans="1:19" ht="14.4" x14ac:dyDescent="0.3">
      <c r="A143" s="39" t="s">
        <v>37</v>
      </c>
      <c r="B143" s="436">
        <f>SUMPRODUCT(E82+E94+E116+E128)</f>
        <v>98539335.833333328</v>
      </c>
      <c r="C143" s="439">
        <f>B143/$B$150</f>
        <v>0.34448223290450947</v>
      </c>
      <c r="D143"/>
    </row>
    <row r="144" spans="1:19" s="31" customFormat="1" ht="14.4" x14ac:dyDescent="0.3">
      <c r="A144" s="39" t="s">
        <v>35</v>
      </c>
      <c r="B144" s="436">
        <f t="shared" ref="B144:B149" si="14">SUMPRODUCT(E83+E95+E117+E129)</f>
        <v>170935084.48333335</v>
      </c>
      <c r="C144" s="439">
        <f t="shared" ref="C144:C149" si="15">B144/$B$150</f>
        <v>0.59756947909751046</v>
      </c>
      <c r="D144"/>
      <c r="G144" s="146"/>
      <c r="S144" s="131"/>
    </row>
    <row r="145" spans="1:19" ht="14.4" x14ac:dyDescent="0.3">
      <c r="A145" s="39" t="s">
        <v>34</v>
      </c>
      <c r="B145" s="436">
        <f t="shared" si="14"/>
        <v>6466589.5166666666</v>
      </c>
      <c r="C145" s="439">
        <f t="shared" si="15"/>
        <v>2.2606456367292437E-2</v>
      </c>
      <c r="D145"/>
      <c r="F145" s="37"/>
      <c r="G145" s="37"/>
      <c r="H145" s="37"/>
      <c r="I145" s="37"/>
      <c r="J145" s="37"/>
      <c r="K145" s="37"/>
      <c r="N145" s="37"/>
      <c r="O145" s="37"/>
      <c r="P145" s="1"/>
      <c r="Q145" s="1"/>
    </row>
    <row r="146" spans="1:19" s="31" customFormat="1" ht="14.4" customHeight="1" x14ac:dyDescent="0.3">
      <c r="A146" s="39" t="s">
        <v>57</v>
      </c>
      <c r="B146" s="436">
        <f t="shared" si="14"/>
        <v>20592</v>
      </c>
      <c r="C146" s="439">
        <f t="shared" si="15"/>
        <v>7.1987273711358673E-5</v>
      </c>
      <c r="D146"/>
      <c r="F146" s="37"/>
      <c r="G146" s="37"/>
      <c r="H146" s="37"/>
      <c r="I146" s="37"/>
      <c r="J146" s="37"/>
      <c r="K146" s="37"/>
      <c r="L146" s="1"/>
      <c r="M146" s="1"/>
      <c r="N146" s="37"/>
      <c r="O146" s="37"/>
      <c r="P146" s="1"/>
      <c r="Q146" s="1"/>
    </row>
    <row r="147" spans="1:19" s="31" customFormat="1" ht="14.4" x14ac:dyDescent="0.3">
      <c r="A147" s="39" t="s">
        <v>38</v>
      </c>
      <c r="B147" s="436">
        <f t="shared" si="14"/>
        <v>723450.75000000023</v>
      </c>
      <c r="C147" s="439">
        <f t="shared" si="15"/>
        <v>2.5291009691597575E-3</v>
      </c>
      <c r="D147"/>
      <c r="F147" s="37"/>
      <c r="G147" s="37"/>
      <c r="H147" s="37"/>
      <c r="I147" s="37"/>
      <c r="J147" s="37"/>
      <c r="K147" s="37"/>
      <c r="L147" s="1"/>
      <c r="M147" s="1"/>
      <c r="N147" s="37"/>
      <c r="O147" s="37"/>
      <c r="P147" s="1"/>
      <c r="Q147" s="1"/>
    </row>
    <row r="148" spans="1:19" ht="14.4" x14ac:dyDescent="0.3">
      <c r="A148" s="39" t="s">
        <v>58</v>
      </c>
      <c r="B148" s="436">
        <f t="shared" si="14"/>
        <v>0</v>
      </c>
      <c r="C148" s="439">
        <f t="shared" si="15"/>
        <v>0</v>
      </c>
      <c r="D148"/>
      <c r="F148" s="37"/>
      <c r="G148" s="37"/>
      <c r="H148" s="37"/>
      <c r="I148" s="37"/>
      <c r="J148" s="37"/>
      <c r="K148" s="37"/>
      <c r="L148" s="1"/>
      <c r="M148" s="1"/>
      <c r="N148" s="37"/>
      <c r="O148" s="37"/>
      <c r="P148" s="1"/>
      <c r="Q148" s="1"/>
      <c r="S148" s="57"/>
    </row>
    <row r="149" spans="1:19" ht="14.4" x14ac:dyDescent="0.3">
      <c r="A149" s="39" t="s">
        <v>39</v>
      </c>
      <c r="B149" s="436">
        <f t="shared" si="14"/>
        <v>9365508</v>
      </c>
      <c r="C149" s="439">
        <f t="shared" si="15"/>
        <v>3.2740743387816594E-2</v>
      </c>
      <c r="D149"/>
      <c r="F149" s="37"/>
      <c r="G149" s="37"/>
      <c r="H149" s="37"/>
      <c r="I149" s="37"/>
      <c r="J149" s="37"/>
      <c r="K149" s="37"/>
      <c r="L149" s="1"/>
      <c r="M149" s="1"/>
      <c r="N149" s="1"/>
      <c r="O149" s="1"/>
      <c r="P149" s="1"/>
      <c r="Q149" s="1"/>
      <c r="S149" s="57"/>
    </row>
    <row r="150" spans="1:19" ht="15" thickBot="1" x14ac:dyDescent="0.35">
      <c r="A150" s="38" t="s">
        <v>219</v>
      </c>
      <c r="B150" s="437">
        <f>SUM(B143:B149)</f>
        <v>286050560.58333331</v>
      </c>
      <c r="C150" s="438">
        <f>SUM(C143:C149)</f>
        <v>1</v>
      </c>
      <c r="D150"/>
      <c r="F150" s="37"/>
      <c r="G150" s="37"/>
      <c r="H150" s="37"/>
      <c r="I150" s="37"/>
      <c r="J150" s="37"/>
      <c r="K150" s="37"/>
      <c r="L150" s="1"/>
      <c r="M150" s="1"/>
      <c r="N150" s="1"/>
      <c r="O150" s="1"/>
      <c r="P150" s="1"/>
      <c r="Q150" s="1"/>
      <c r="S150" s="57"/>
    </row>
    <row r="151" spans="1:19" ht="14.4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1"/>
      <c r="M151" s="1"/>
      <c r="N151" s="1"/>
      <c r="O151" s="1"/>
      <c r="P151" s="1"/>
      <c r="Q151" s="1"/>
      <c r="S151" s="57"/>
    </row>
    <row r="152" spans="1:19" ht="14.4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1"/>
      <c r="M152" s="1"/>
      <c r="N152" s="1"/>
      <c r="O152" s="1"/>
      <c r="P152" s="1"/>
      <c r="Q152" s="1"/>
      <c r="S152" s="57"/>
    </row>
    <row r="153" spans="1:19" s="61" customFormat="1" x14ac:dyDescent="0.25">
      <c r="A153" s="334"/>
      <c r="B153" s="335"/>
      <c r="C153" s="336"/>
      <c r="D153" s="337"/>
      <c r="E153" s="337"/>
      <c r="F153" s="337"/>
      <c r="S153" s="158"/>
    </row>
    <row r="154" spans="1:19" x14ac:dyDescent="0.25">
      <c r="A154" s="60" t="s">
        <v>457</v>
      </c>
    </row>
    <row r="155" spans="1:19" x14ac:dyDescent="0.25">
      <c r="A155" s="57" t="s">
        <v>494</v>
      </c>
    </row>
    <row r="156" spans="1:19" ht="14.4" x14ac:dyDescent="0.3">
      <c r="A156"/>
      <c r="B156"/>
      <c r="C156"/>
      <c r="D156"/>
      <c r="E156"/>
      <c r="F156"/>
      <c r="G156"/>
    </row>
    <row r="157" spans="1:19" ht="14.4" x14ac:dyDescent="0.3">
      <c r="A157"/>
      <c r="B157"/>
      <c r="C157"/>
      <c r="D157"/>
      <c r="E157"/>
      <c r="F157"/>
      <c r="G157"/>
    </row>
    <row r="158" spans="1:19" ht="14.4" x14ac:dyDescent="0.3">
      <c r="A158"/>
      <c r="B158"/>
      <c r="C158"/>
      <c r="D158"/>
      <c r="E158"/>
      <c r="F158"/>
      <c r="G158"/>
    </row>
    <row r="159" spans="1:19" ht="14.4" x14ac:dyDescent="0.3">
      <c r="A159"/>
      <c r="B159"/>
      <c r="C159"/>
      <c r="D159"/>
      <c r="E159"/>
      <c r="F159"/>
      <c r="G159"/>
    </row>
    <row r="160" spans="1:19" ht="14.4" x14ac:dyDescent="0.3">
      <c r="A160"/>
      <c r="B160"/>
      <c r="C160"/>
      <c r="D160"/>
      <c r="E160"/>
      <c r="F160"/>
      <c r="G160"/>
    </row>
    <row r="161" spans="1:19" ht="14.4" x14ac:dyDescent="0.3">
      <c r="A161"/>
      <c r="B161"/>
      <c r="C161"/>
      <c r="D161"/>
      <c r="E161"/>
      <c r="F161"/>
      <c r="G161"/>
    </row>
    <row r="162" spans="1:19" ht="14.4" x14ac:dyDescent="0.3">
      <c r="A162"/>
      <c r="B162"/>
      <c r="C162"/>
      <c r="D162"/>
      <c r="E162"/>
      <c r="F162"/>
      <c r="G162"/>
    </row>
    <row r="167" spans="1:19" s="31" customFormat="1" x14ac:dyDescent="0.25">
      <c r="B167" s="144"/>
      <c r="C167" s="145"/>
      <c r="G167" s="146"/>
      <c r="S167" s="131"/>
    </row>
    <row r="168" spans="1:19" ht="14.4" x14ac:dyDescent="0.3">
      <c r="A168"/>
      <c r="B168"/>
      <c r="C168"/>
      <c r="D168"/>
      <c r="E168"/>
      <c r="F168"/>
      <c r="G168"/>
      <c r="H168"/>
      <c r="I168"/>
      <c r="J168"/>
      <c r="K168"/>
      <c r="N168"/>
      <c r="O168"/>
      <c r="P168" s="1"/>
      <c r="Q168" s="1"/>
    </row>
    <row r="169" spans="1:19" s="31" customFormat="1" ht="14.4" customHeight="1" x14ac:dyDescent="0.3">
      <c r="A169"/>
      <c r="B169"/>
      <c r="C169"/>
      <c r="D169"/>
      <c r="E169"/>
      <c r="F169"/>
      <c r="G169"/>
      <c r="H169"/>
      <c r="I169"/>
      <c r="J169"/>
      <c r="K169"/>
      <c r="L169" s="1"/>
      <c r="M169" s="1"/>
      <c r="N169"/>
      <c r="O169"/>
      <c r="P169" s="1"/>
      <c r="Q169" s="1"/>
    </row>
    <row r="170" spans="1:19" s="31" customFormat="1" ht="14.4" x14ac:dyDescent="0.3">
      <c r="A170"/>
      <c r="B170"/>
      <c r="C170"/>
      <c r="D170"/>
      <c r="E170"/>
      <c r="F170"/>
      <c r="G170"/>
      <c r="H170"/>
      <c r="I170"/>
      <c r="J170"/>
      <c r="K170"/>
      <c r="L170" s="1"/>
      <c r="M170" s="1"/>
      <c r="N170"/>
      <c r="O170"/>
      <c r="P170" s="1"/>
      <c r="Q170" s="1"/>
    </row>
    <row r="171" spans="1:19" ht="14.4" x14ac:dyDescent="0.3">
      <c r="A171"/>
      <c r="B171"/>
      <c r="C171"/>
      <c r="D171"/>
      <c r="E171"/>
      <c r="F171"/>
      <c r="G171"/>
      <c r="H171"/>
      <c r="I171"/>
      <c r="J171"/>
      <c r="K171"/>
      <c r="L171" s="1"/>
      <c r="M171" s="1"/>
      <c r="N171"/>
      <c r="O171"/>
      <c r="P171" s="1"/>
      <c r="Q171" s="1"/>
      <c r="S171" s="57"/>
    </row>
    <row r="172" spans="1:19" ht="14.4" x14ac:dyDescent="0.3">
      <c r="A172"/>
      <c r="B172"/>
      <c r="C172"/>
      <c r="D172"/>
      <c r="E172"/>
      <c r="F172"/>
      <c r="G172"/>
      <c r="H172"/>
      <c r="I172"/>
      <c r="J172"/>
      <c r="K172"/>
      <c r="L172" s="1"/>
      <c r="M172" s="1"/>
      <c r="N172" s="1"/>
      <c r="O172" s="1"/>
      <c r="P172" s="1"/>
      <c r="Q172" s="1"/>
      <c r="S172" s="57"/>
    </row>
    <row r="173" spans="1:19" ht="14.4" x14ac:dyDescent="0.3">
      <c r="A173"/>
      <c r="B173"/>
      <c r="C173"/>
      <c r="D173"/>
      <c r="E173"/>
      <c r="F173"/>
      <c r="G173"/>
      <c r="H173"/>
      <c r="I173"/>
      <c r="J173"/>
      <c r="K173"/>
      <c r="L173" s="1"/>
      <c r="M173" s="1"/>
      <c r="N173" s="1"/>
      <c r="O173" s="1"/>
      <c r="P173" s="1"/>
      <c r="Q173" s="1"/>
      <c r="S173" s="57"/>
    </row>
    <row r="174" spans="1:19" ht="14.4" x14ac:dyDescent="0.3">
      <c r="A174"/>
      <c r="B174"/>
      <c r="C174"/>
      <c r="D174"/>
      <c r="E174"/>
      <c r="F174"/>
      <c r="G174"/>
      <c r="H174"/>
      <c r="I174"/>
      <c r="J174"/>
      <c r="K174"/>
      <c r="L174" s="1"/>
      <c r="M174" s="1"/>
      <c r="N174" s="1"/>
      <c r="O174" s="1"/>
      <c r="P174" s="1"/>
      <c r="Q174" s="1"/>
      <c r="S174" s="57"/>
    </row>
    <row r="175" spans="1:19" ht="14.4" x14ac:dyDescent="0.3">
      <c r="A175"/>
      <c r="B175"/>
      <c r="C175"/>
      <c r="D175"/>
      <c r="E175"/>
      <c r="F175"/>
      <c r="G175"/>
      <c r="H175"/>
      <c r="I175"/>
      <c r="J175"/>
      <c r="K175"/>
      <c r="L175" s="1"/>
      <c r="M175" s="1"/>
      <c r="N175" s="1"/>
      <c r="O175" s="1"/>
      <c r="P175" s="1"/>
      <c r="Q175" s="1"/>
      <c r="S175" s="57"/>
    </row>
    <row r="176" spans="1:19" ht="14.4" x14ac:dyDescent="0.3">
      <c r="A176"/>
      <c r="B176"/>
      <c r="C176"/>
      <c r="D176"/>
      <c r="E176"/>
      <c r="F176"/>
      <c r="G176"/>
      <c r="H176"/>
      <c r="I176"/>
      <c r="J176"/>
      <c r="K176"/>
      <c r="L176" s="1"/>
      <c r="M176" s="1"/>
      <c r="N176" s="1"/>
      <c r="O176" s="1"/>
      <c r="P176" s="1"/>
      <c r="Q176" s="1"/>
    </row>
    <row r="177" spans="1:17" ht="14.4" x14ac:dyDescent="0.3">
      <c r="A177"/>
      <c r="B177"/>
      <c r="C177"/>
      <c r="D177"/>
      <c r="E177"/>
      <c r="F177"/>
      <c r="G177"/>
      <c r="H177"/>
      <c r="I177"/>
      <c r="J177"/>
      <c r="K177"/>
      <c r="L177" s="1"/>
      <c r="M177" s="1"/>
      <c r="N177" s="1"/>
      <c r="O177" s="1"/>
      <c r="P177" s="1"/>
      <c r="Q177" s="1"/>
    </row>
    <row r="178" spans="1:17" x14ac:dyDescent="0.25">
      <c r="A178" s="151"/>
      <c r="B178" s="151"/>
      <c r="C178" s="152"/>
      <c r="D178" s="152"/>
      <c r="E178" s="152"/>
      <c r="F178" s="152"/>
      <c r="G178" s="152"/>
      <c r="H178" s="152"/>
      <c r="I178" s="152"/>
      <c r="J178" s="152"/>
      <c r="K178" s="152"/>
      <c r="L178" s="1"/>
      <c r="M178" s="1"/>
      <c r="N178" s="1"/>
      <c r="O178" s="1"/>
      <c r="P178" s="1"/>
      <c r="Q178" s="1"/>
    </row>
    <row r="180" spans="1:17" ht="14.4" customHeight="1" x14ac:dyDescent="0.25"/>
    <row r="181" spans="1:17" customFormat="1" ht="14.4" x14ac:dyDescent="0.3"/>
    <row r="182" spans="1:17" customFormat="1" ht="14.4" x14ac:dyDescent="0.3"/>
    <row r="183" spans="1:17" customFormat="1" ht="14.4" x14ac:dyDescent="0.3"/>
    <row r="184" spans="1:17" customFormat="1" ht="14.4" x14ac:dyDescent="0.3"/>
    <row r="185" spans="1:17" customFormat="1" ht="14.4" x14ac:dyDescent="0.3"/>
    <row r="186" spans="1:17" customFormat="1" ht="14.4" x14ac:dyDescent="0.3"/>
    <row r="187" spans="1:17" customFormat="1" ht="14.4" x14ac:dyDescent="0.3"/>
    <row r="188" spans="1:17" customFormat="1" ht="14.4" x14ac:dyDescent="0.3"/>
    <row r="189" spans="1:17" customFormat="1" ht="14.4" x14ac:dyDescent="0.3"/>
    <row r="190" spans="1:17" customFormat="1" ht="14.4" x14ac:dyDescent="0.3"/>
    <row r="191" spans="1:17" customFormat="1" ht="14.4" x14ac:dyDescent="0.3"/>
    <row r="192" spans="1:17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</sheetData>
  <mergeCells count="41">
    <mergeCell ref="C141:C142"/>
    <mergeCell ref="A141:A142"/>
    <mergeCell ref="B141:B142"/>
    <mergeCell ref="A32:B32"/>
    <mergeCell ref="A3:I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  <mergeCell ref="B104:B105"/>
    <mergeCell ref="A104:A105"/>
    <mergeCell ref="D104:D105"/>
    <mergeCell ref="E104:E105"/>
    <mergeCell ref="D80:D81"/>
    <mergeCell ref="E80:E81"/>
    <mergeCell ref="B92:B93"/>
    <mergeCell ref="A92:A93"/>
    <mergeCell ref="C92:C93"/>
    <mergeCell ref="D92:D93"/>
    <mergeCell ref="E92:E93"/>
    <mergeCell ref="A41:B41"/>
    <mergeCell ref="B80:B81"/>
    <mergeCell ref="C80:C81"/>
    <mergeCell ref="A80:A81"/>
    <mergeCell ref="A54:C54"/>
    <mergeCell ref="A66:C66"/>
    <mergeCell ref="S10:Y10"/>
    <mergeCell ref="A19:A20"/>
    <mergeCell ref="B19:B20"/>
    <mergeCell ref="A18:B18"/>
    <mergeCell ref="D10:E10"/>
    <mergeCell ref="W11:Y11"/>
    <mergeCell ref="T11:V11"/>
    <mergeCell ref="A10:C10"/>
  </mergeCells>
  <conditionalFormatting sqref="B56:B6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conditionalFormatting sqref="B143:B1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{031B8027-1F40-4B73-985A-08792E7DEC84}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  <x14:conditionalFormatting xmlns:xm="http://schemas.microsoft.com/office/excel/2006/main">
          <x14:cfRule type="dataBar" id="{031B8027-1F40-4B73-985A-08792E7DEC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B143:B149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5319A02E-F755-489A-ADC2-C2150444F086}">
          <x14:formula1>
            <xm:f>List_Options!$F$1:$F$13</xm:f>
          </x14:formula1>
          <xm:sqref>B34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List_Options!$G$1:$G$61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List_Options!$E$1:$E$21</xm:f>
          </x14:formula1>
          <xm:sqref>B43:B44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topLeftCell="A42" zoomScale="90" zoomScaleNormal="90" workbookViewId="0">
      <selection activeCell="D60" sqref="D60"/>
    </sheetView>
  </sheetViews>
  <sheetFormatPr defaultColWidth="8.88671875" defaultRowHeight="13.8" x14ac:dyDescent="0.25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78" customFormat="1" x14ac:dyDescent="0.25"/>
    <row r="2" spans="1:26" s="30" customFormat="1" x14ac:dyDescent="0.25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79" customFormat="1" ht="14.4" customHeight="1" x14ac:dyDescent="0.25">
      <c r="A3" s="506" t="s">
        <v>477</v>
      </c>
      <c r="B3" s="506"/>
      <c r="C3" s="506"/>
      <c r="D3" s="506"/>
      <c r="E3" s="506"/>
      <c r="F3" s="506"/>
      <c r="G3" s="506"/>
      <c r="H3" s="506"/>
      <c r="I3" s="506"/>
    </row>
    <row r="4" spans="1:26" s="280" customFormat="1" ht="15.6" customHeight="1" x14ac:dyDescent="0.3">
      <c r="A4" s="507"/>
      <c r="B4" s="507"/>
      <c r="C4" s="507"/>
      <c r="D4" s="507"/>
      <c r="E4" s="507"/>
      <c r="F4" s="507"/>
      <c r="G4" s="507"/>
      <c r="H4" s="507"/>
      <c r="I4" s="507"/>
      <c r="J4" s="283"/>
      <c r="K4" s="283"/>
      <c r="L4" s="283"/>
      <c r="M4" s="283"/>
      <c r="N4" s="283"/>
      <c r="O4" s="283"/>
    </row>
    <row r="5" spans="1:26" s="280" customFormat="1" ht="15.6" x14ac:dyDescent="0.3">
      <c r="A5" s="281"/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</row>
    <row r="6" spans="1:26" ht="13.8" customHeight="1" x14ac:dyDescent="0.25">
      <c r="D6" s="287"/>
      <c r="E6" s="286"/>
      <c r="F6" s="286"/>
    </row>
    <row r="7" spans="1:26" ht="20.399999999999999" x14ac:dyDescent="0.35">
      <c r="A7" s="284" t="s">
        <v>448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S7"/>
      <c r="T7"/>
      <c r="U7"/>
      <c r="V7"/>
      <c r="W7"/>
      <c r="X7"/>
      <c r="Y7"/>
      <c r="Z7"/>
    </row>
    <row r="8" spans="1:26" ht="14.4" x14ac:dyDescent="0.3">
      <c r="A8" s="282" t="s">
        <v>443</v>
      </c>
      <c r="S8"/>
      <c r="T8"/>
      <c r="U8"/>
      <c r="V8"/>
      <c r="W8"/>
      <c r="X8"/>
      <c r="Y8"/>
      <c r="Z8"/>
    </row>
    <row r="9" spans="1:26" ht="14.4" x14ac:dyDescent="0.3">
      <c r="A9" s="282"/>
      <c r="S9"/>
      <c r="T9"/>
      <c r="U9"/>
      <c r="V9"/>
      <c r="W9"/>
      <c r="X9"/>
      <c r="Y9"/>
      <c r="Z9"/>
    </row>
    <row r="10" spans="1:26" ht="15" customHeight="1" thickBot="1" x14ac:dyDescent="0.35">
      <c r="A10" s="485" t="s">
        <v>519</v>
      </c>
      <c r="B10" s="485"/>
      <c r="C10" s="485"/>
      <c r="D10" s="485"/>
      <c r="F10" s="342" t="s">
        <v>520</v>
      </c>
      <c r="G10" s="291"/>
      <c r="H10" s="291"/>
      <c r="I10" s="291"/>
      <c r="S10" s="472" t="s">
        <v>224</v>
      </c>
      <c r="T10" s="473"/>
      <c r="U10" s="473"/>
      <c r="V10" s="473"/>
      <c r="W10" s="473"/>
      <c r="X10" s="473"/>
      <c r="Y10" s="474"/>
      <c r="Z10"/>
    </row>
    <row r="11" spans="1:26" ht="14.4" x14ac:dyDescent="0.3">
      <c r="A11" s="211" t="s">
        <v>354</v>
      </c>
      <c r="B11" s="212" t="s">
        <v>7</v>
      </c>
      <c r="C11" s="212" t="s">
        <v>55</v>
      </c>
      <c r="D11" s="213" t="s">
        <v>6</v>
      </c>
      <c r="F11" s="404" t="s">
        <v>354</v>
      </c>
      <c r="G11" s="405" t="s">
        <v>7</v>
      </c>
      <c r="H11" s="405" t="s">
        <v>55</v>
      </c>
      <c r="I11" s="406" t="s">
        <v>6</v>
      </c>
      <c r="S11" s="138" t="s">
        <v>266</v>
      </c>
      <c r="T11" s="481" t="s">
        <v>52</v>
      </c>
      <c r="U11" s="482"/>
      <c r="V11" s="483"/>
      <c r="W11" s="481" t="s">
        <v>53</v>
      </c>
      <c r="X11" s="482"/>
      <c r="Y11" s="483"/>
      <c r="Z11"/>
    </row>
    <row r="12" spans="1:26" ht="14.4" x14ac:dyDescent="0.3">
      <c r="A12" s="224" t="s">
        <v>54</v>
      </c>
      <c r="B12" s="159">
        <v>26</v>
      </c>
      <c r="C12" s="159">
        <v>49</v>
      </c>
      <c r="D12" s="288">
        <v>85</v>
      </c>
      <c r="F12" s="224" t="s">
        <v>54</v>
      </c>
      <c r="G12" s="159">
        <v>24</v>
      </c>
      <c r="H12" s="159">
        <v>40</v>
      </c>
      <c r="I12" s="288">
        <v>76</v>
      </c>
      <c r="S12" s="461"/>
      <c r="T12" s="462" t="s">
        <v>7</v>
      </c>
      <c r="U12" s="462" t="s">
        <v>55</v>
      </c>
      <c r="V12" s="462" t="s">
        <v>6</v>
      </c>
      <c r="W12" s="462" t="s">
        <v>7</v>
      </c>
      <c r="X12" s="462" t="s">
        <v>55</v>
      </c>
      <c r="Y12" s="462" t="s">
        <v>6</v>
      </c>
      <c r="Z12"/>
    </row>
    <row r="13" spans="1:26" ht="15" thickBot="1" x14ac:dyDescent="0.35">
      <c r="A13" s="224" t="s">
        <v>56</v>
      </c>
      <c r="B13" s="159">
        <v>23</v>
      </c>
      <c r="C13" s="159">
        <v>49</v>
      </c>
      <c r="D13" s="288">
        <v>85</v>
      </c>
      <c r="F13" s="226" t="s">
        <v>56</v>
      </c>
      <c r="G13" s="273">
        <v>16</v>
      </c>
      <c r="H13" s="273">
        <v>40</v>
      </c>
      <c r="I13" s="289">
        <v>76</v>
      </c>
      <c r="S13" s="148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  <c r="Z13"/>
    </row>
    <row r="14" spans="1:26" ht="15" thickBot="1" x14ac:dyDescent="0.35">
      <c r="A14" s="226" t="s">
        <v>222</v>
      </c>
      <c r="B14" s="273">
        <v>20</v>
      </c>
      <c r="C14" s="273">
        <v>30</v>
      </c>
      <c r="D14" s="289">
        <v>40</v>
      </c>
      <c r="F14"/>
      <c r="G14"/>
      <c r="H14"/>
      <c r="I14"/>
      <c r="S14" s="148" t="s">
        <v>268</v>
      </c>
      <c r="T14" s="149">
        <v>89840</v>
      </c>
      <c r="U14" s="149">
        <v>250000</v>
      </c>
      <c r="V14" s="149">
        <v>525600</v>
      </c>
      <c r="W14" s="149">
        <v>525600</v>
      </c>
      <c r="X14" s="149">
        <v>750000</v>
      </c>
      <c r="Y14" s="149">
        <v>1000000</v>
      </c>
      <c r="Z14"/>
    </row>
    <row r="15" spans="1:26" ht="14.4" x14ac:dyDescent="0.3">
      <c r="A15" s="290"/>
      <c r="B15"/>
      <c r="C15"/>
      <c r="D15"/>
      <c r="S15" s="148" t="s">
        <v>264</v>
      </c>
      <c r="T15" s="150">
        <v>7.7533078571270795E-3</v>
      </c>
      <c r="U15" s="150">
        <v>0.5</v>
      </c>
      <c r="V15" s="150">
        <v>0.5</v>
      </c>
      <c r="W15" s="150">
        <v>0.5</v>
      </c>
      <c r="X15" s="150">
        <v>0.5</v>
      </c>
      <c r="Y15" s="150">
        <v>0.5</v>
      </c>
      <c r="Z15"/>
    </row>
    <row r="16" spans="1:26" ht="14.4" x14ac:dyDescent="0.3">
      <c r="D16" s="285"/>
      <c r="E16" s="285"/>
      <c r="F16" s="285"/>
      <c r="S16" s="148" t="s">
        <v>265</v>
      </c>
      <c r="T16" s="150">
        <v>0.99224669214287287</v>
      </c>
      <c r="U16" s="150">
        <v>0.5</v>
      </c>
      <c r="V16" s="150">
        <v>0.5</v>
      </c>
      <c r="W16" s="150">
        <v>0.5</v>
      </c>
      <c r="X16" s="150">
        <v>0.5</v>
      </c>
      <c r="Y16" s="150">
        <v>0.5</v>
      </c>
      <c r="Z16"/>
    </row>
    <row r="17" spans="1:26" ht="20.399999999999999" x14ac:dyDescent="0.35">
      <c r="A17" s="284" t="s">
        <v>449</v>
      </c>
      <c r="S17"/>
      <c r="T17"/>
      <c r="U17"/>
      <c r="V17"/>
      <c r="W17"/>
      <c r="X17"/>
      <c r="Y17"/>
      <c r="Z17"/>
    </row>
    <row r="18" spans="1:26" ht="14.4" customHeight="1" x14ac:dyDescent="0.3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 x14ac:dyDescent="0.35">
      <c r="A19" s="505" t="s">
        <v>495</v>
      </c>
      <c r="B19" s="485"/>
      <c r="C19" s="485"/>
      <c r="D19" s="485"/>
      <c r="E19" s="272" t="s">
        <v>482</v>
      </c>
      <c r="F19" s="505" t="s">
        <v>450</v>
      </c>
      <c r="G19" s="505"/>
      <c r="H19" s="505"/>
      <c r="I19" s="505"/>
      <c r="S19"/>
      <c r="T19"/>
      <c r="U19"/>
      <c r="V19"/>
      <c r="W19"/>
      <c r="X19"/>
      <c r="Y19"/>
      <c r="Z19"/>
    </row>
    <row r="20" spans="1:26" s="57" customFormat="1" ht="13.8" customHeight="1" x14ac:dyDescent="0.3">
      <c r="A20" s="211" t="s">
        <v>354</v>
      </c>
      <c r="B20" s="212" t="s">
        <v>488</v>
      </c>
      <c r="C20" s="212" t="s">
        <v>487</v>
      </c>
      <c r="D20" s="213" t="s">
        <v>486</v>
      </c>
      <c r="F20" s="211" t="s">
        <v>354</v>
      </c>
      <c r="G20" s="212" t="s">
        <v>488</v>
      </c>
      <c r="H20" s="212" t="s">
        <v>487</v>
      </c>
      <c r="I20" s="213" t="s">
        <v>486</v>
      </c>
      <c r="S20"/>
      <c r="T20"/>
      <c r="U20"/>
      <c r="V20"/>
      <c r="W20"/>
      <c r="X20"/>
      <c r="Y20"/>
      <c r="Z20"/>
    </row>
    <row r="21" spans="1:26" s="57" customFormat="1" ht="14.4" x14ac:dyDescent="0.3">
      <c r="A21" s="219" t="s">
        <v>243</v>
      </c>
      <c r="B21" s="274" t="s">
        <v>418</v>
      </c>
      <c r="C21" s="274" t="s">
        <v>418</v>
      </c>
      <c r="D21" s="129" t="s">
        <v>418</v>
      </c>
      <c r="F21" s="219" t="s">
        <v>243</v>
      </c>
      <c r="G21" s="362" t="s">
        <v>10</v>
      </c>
      <c r="H21" s="362" t="s">
        <v>10</v>
      </c>
      <c r="I21" s="363" t="s">
        <v>10</v>
      </c>
      <c r="S21"/>
      <c r="T21"/>
      <c r="U21"/>
      <c r="V21"/>
      <c r="W21"/>
      <c r="X21"/>
      <c r="Y21"/>
      <c r="Z21"/>
    </row>
    <row r="22" spans="1:26" s="57" customFormat="1" ht="15" thickBot="1" x14ac:dyDescent="0.35">
      <c r="A22" s="132" t="s">
        <v>244</v>
      </c>
      <c r="B22" s="275" t="s">
        <v>424</v>
      </c>
      <c r="C22" s="275" t="s">
        <v>424</v>
      </c>
      <c r="D22" s="130" t="s">
        <v>424</v>
      </c>
      <c r="F22" s="132" t="s">
        <v>244</v>
      </c>
      <c r="G22" s="364" t="s">
        <v>10</v>
      </c>
      <c r="H22" s="364" t="s">
        <v>10</v>
      </c>
      <c r="I22" s="365" t="s">
        <v>10</v>
      </c>
      <c r="S22"/>
      <c r="T22"/>
      <c r="U22"/>
      <c r="V22"/>
      <c r="W22"/>
      <c r="X22"/>
      <c r="Y22"/>
      <c r="Z22"/>
    </row>
    <row r="23" spans="1:26" s="57" customFormat="1" ht="14.4" x14ac:dyDescent="0.3">
      <c r="A23" s="37"/>
      <c r="B23" s="37"/>
      <c r="C23" s="24"/>
      <c r="D23" s="37"/>
      <c r="E23" s="2"/>
      <c r="F23" s="282" t="s">
        <v>483</v>
      </c>
      <c r="G23" s="2"/>
      <c r="S23"/>
      <c r="T23"/>
      <c r="U23"/>
      <c r="V23"/>
      <c r="W23"/>
      <c r="X23"/>
      <c r="Y23"/>
      <c r="Z23"/>
    </row>
    <row r="24" spans="1:26" s="57" customFormat="1" ht="14.4" x14ac:dyDescent="0.3">
      <c r="A24" s="37"/>
      <c r="B24" s="37"/>
      <c r="C24" s="24"/>
      <c r="D24" s="37"/>
      <c r="E24" s="2"/>
      <c r="F24" s="282"/>
      <c r="G24" s="2"/>
      <c r="S24"/>
      <c r="T24"/>
      <c r="U24"/>
      <c r="V24"/>
      <c r="W24"/>
      <c r="X24"/>
      <c r="Y24"/>
      <c r="Z24"/>
    </row>
    <row r="25" spans="1:26" s="31" customFormat="1" ht="20.399999999999999" x14ac:dyDescent="0.35">
      <c r="A25" s="284" t="s">
        <v>484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 x14ac:dyDescent="0.3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 x14ac:dyDescent="0.35">
      <c r="A27" s="479" t="s">
        <v>479</v>
      </c>
      <c r="B27" s="479"/>
      <c r="C27" s="479"/>
      <c r="E27" s="2"/>
      <c r="F27" s="2"/>
      <c r="S27"/>
      <c r="T27"/>
      <c r="U27"/>
      <c r="V27"/>
      <c r="W27"/>
      <c r="X27"/>
      <c r="Y27"/>
      <c r="Z27"/>
    </row>
    <row r="28" spans="1:26" s="57" customFormat="1" ht="14.4" x14ac:dyDescent="0.3">
      <c r="A28" s="514" t="s">
        <v>440</v>
      </c>
      <c r="B28" s="503"/>
      <c r="C28" s="499" t="s">
        <v>375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 x14ac:dyDescent="0.3">
      <c r="A29" s="515"/>
      <c r="B29" s="504"/>
      <c r="C29" s="500"/>
      <c r="E29"/>
      <c r="F29"/>
      <c r="G29"/>
      <c r="H29"/>
      <c r="S29"/>
      <c r="T29"/>
      <c r="U29"/>
      <c r="V29"/>
      <c r="W29"/>
      <c r="X29"/>
      <c r="Y29"/>
      <c r="Z29"/>
    </row>
    <row r="30" spans="1:26" s="57" customFormat="1" ht="14.4" customHeight="1" x14ac:dyDescent="0.3">
      <c r="A30" s="516" t="s">
        <v>37</v>
      </c>
      <c r="B30" s="517"/>
      <c r="C30" s="160" t="s">
        <v>374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 x14ac:dyDescent="0.3">
      <c r="A31" s="516" t="s">
        <v>35</v>
      </c>
      <c r="B31" s="517"/>
      <c r="C31" s="160" t="s">
        <v>374</v>
      </c>
      <c r="D31" s="37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 x14ac:dyDescent="0.3">
      <c r="A32" s="516" t="s">
        <v>34</v>
      </c>
      <c r="B32" s="517"/>
      <c r="C32" s="160" t="s">
        <v>374</v>
      </c>
      <c r="D32" s="37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 x14ac:dyDescent="0.3">
      <c r="A33" s="516" t="s">
        <v>57</v>
      </c>
      <c r="B33" s="517"/>
      <c r="C33" s="160" t="s">
        <v>374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 x14ac:dyDescent="0.3">
      <c r="A34" s="516" t="s">
        <v>38</v>
      </c>
      <c r="B34" s="517"/>
      <c r="C34" s="160" t="s">
        <v>374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 x14ac:dyDescent="0.3">
      <c r="A35" s="516" t="s">
        <v>58</v>
      </c>
      <c r="B35" s="517"/>
      <c r="C35" s="160" t="s">
        <v>374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 x14ac:dyDescent="0.35">
      <c r="A36" s="518" t="s">
        <v>39</v>
      </c>
      <c r="B36" s="519"/>
      <c r="C36" s="161" t="s">
        <v>374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 x14ac:dyDescent="0.3">
      <c r="A37" s="341"/>
      <c r="B37" s="341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 x14ac:dyDescent="0.3">
      <c r="A38" s="341"/>
      <c r="B38" s="341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 x14ac:dyDescent="0.35">
      <c r="A39" s="284" t="s">
        <v>485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 x14ac:dyDescent="0.3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 x14ac:dyDescent="0.35">
      <c r="A41" s="520" t="s">
        <v>480</v>
      </c>
      <c r="B41" s="520"/>
      <c r="C41" s="520"/>
      <c r="D41" s="520"/>
      <c r="E41" s="57"/>
      <c r="F41" s="520" t="s">
        <v>481</v>
      </c>
      <c r="G41" s="520"/>
      <c r="H41" s="520"/>
      <c r="I41" s="520"/>
      <c r="K41" s="2"/>
      <c r="S41"/>
      <c r="T41"/>
      <c r="U41"/>
      <c r="V41"/>
      <c r="W41"/>
      <c r="X41"/>
      <c r="Y41"/>
      <c r="Z41"/>
    </row>
    <row r="42" spans="1:26" ht="14.4" x14ac:dyDescent="0.3">
      <c r="A42" s="514" t="str">
        <f>Current!I4</f>
        <v>Use Case</v>
      </c>
      <c r="B42" s="503"/>
      <c r="C42" s="503" t="s">
        <v>444</v>
      </c>
      <c r="D42" s="499" t="s">
        <v>445</v>
      </c>
      <c r="E42" s="57"/>
      <c r="F42" s="514" t="str">
        <f>Current!N4</f>
        <v>Code</v>
      </c>
      <c r="G42" s="503"/>
      <c r="H42" s="503" t="s">
        <v>446</v>
      </c>
      <c r="I42" s="499" t="s">
        <v>447</v>
      </c>
      <c r="S42"/>
      <c r="T42"/>
      <c r="U42"/>
      <c r="V42"/>
      <c r="W42"/>
      <c r="X42"/>
      <c r="Y42"/>
      <c r="Z42"/>
    </row>
    <row r="43" spans="1:26" ht="14.4" x14ac:dyDescent="0.3">
      <c r="A43" s="515"/>
      <c r="B43" s="504"/>
      <c r="C43" s="504"/>
      <c r="D43" s="500"/>
      <c r="E43" s="57"/>
      <c r="F43" s="515"/>
      <c r="G43" s="504"/>
      <c r="H43" s="504"/>
      <c r="I43" s="500"/>
      <c r="S43"/>
      <c r="T43"/>
      <c r="U43"/>
      <c r="V43"/>
      <c r="W43"/>
      <c r="X43"/>
      <c r="Y43"/>
      <c r="Z43"/>
    </row>
    <row r="44" spans="1:26" ht="14.4" x14ac:dyDescent="0.3">
      <c r="A44" s="516" t="s">
        <v>37</v>
      </c>
      <c r="B44" s="517"/>
      <c r="C44" s="356">
        <f>Current!L5</f>
        <v>115860.20833333333</v>
      </c>
      <c r="D44" s="357">
        <f t="shared" ref="D44:D50" si="0">C44</f>
        <v>115860.20833333333</v>
      </c>
      <c r="E44" s="57"/>
      <c r="F44" s="516" t="s">
        <v>37</v>
      </c>
      <c r="G44" s="517"/>
      <c r="H44" s="356">
        <f>Current!Y5</f>
        <v>178043.57142857142</v>
      </c>
      <c r="I44" s="357">
        <f>H44</f>
        <v>178043.57142857142</v>
      </c>
      <c r="S44"/>
      <c r="T44"/>
      <c r="U44"/>
      <c r="V44"/>
      <c r="W44"/>
      <c r="X44"/>
      <c r="Y44"/>
      <c r="Z44"/>
    </row>
    <row r="45" spans="1:26" ht="14.4" x14ac:dyDescent="0.3">
      <c r="A45" s="516" t="s">
        <v>35</v>
      </c>
      <c r="B45" s="517"/>
      <c r="C45" s="356">
        <f>Current!L6</f>
        <v>19394.681862745099</v>
      </c>
      <c r="D45" s="357">
        <f t="shared" si="0"/>
        <v>19394.681862745099</v>
      </c>
      <c r="E45" s="57"/>
      <c r="F45" s="516" t="s">
        <v>35</v>
      </c>
      <c r="G45" s="517"/>
      <c r="H45" s="356">
        <f>Current!Y6</f>
        <v>151730</v>
      </c>
      <c r="I45" s="357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 x14ac:dyDescent="0.3">
      <c r="A46" s="516" t="s">
        <v>34</v>
      </c>
      <c r="B46" s="517"/>
      <c r="C46" s="356">
        <f>Current!L7</f>
        <v>30865.34696969697</v>
      </c>
      <c r="D46" s="357">
        <f t="shared" si="0"/>
        <v>30865.34696969697</v>
      </c>
      <c r="E46" s="57"/>
      <c r="F46" s="516" t="s">
        <v>34</v>
      </c>
      <c r="G46" s="517"/>
      <c r="H46" s="356">
        <f>Current!Y7</f>
        <v>109.25</v>
      </c>
      <c r="I46" s="357">
        <f t="shared" si="1"/>
        <v>109.25</v>
      </c>
      <c r="S46"/>
      <c r="T46"/>
      <c r="U46"/>
      <c r="V46"/>
      <c r="W46"/>
      <c r="X46"/>
      <c r="Y46"/>
      <c r="Z46"/>
    </row>
    <row r="47" spans="1:26" ht="14.4" x14ac:dyDescent="0.3">
      <c r="A47" s="516" t="s">
        <v>57</v>
      </c>
      <c r="B47" s="517"/>
      <c r="C47" s="356" t="str">
        <f>Current!L8</f>
        <v>-</v>
      </c>
      <c r="D47" s="357" t="str">
        <f t="shared" si="0"/>
        <v>-</v>
      </c>
      <c r="E47" s="57"/>
      <c r="F47" s="516" t="s">
        <v>57</v>
      </c>
      <c r="G47" s="517"/>
      <c r="H47" s="356">
        <f>Current!Y8</f>
        <v>572</v>
      </c>
      <c r="I47" s="357">
        <f t="shared" si="1"/>
        <v>572</v>
      </c>
      <c r="S47"/>
      <c r="T47"/>
      <c r="U47"/>
      <c r="V47"/>
      <c r="W47"/>
      <c r="X47"/>
      <c r="Y47"/>
      <c r="Z47"/>
    </row>
    <row r="48" spans="1:26" ht="14.4" x14ac:dyDescent="0.3">
      <c r="A48" s="516" t="s">
        <v>38</v>
      </c>
      <c r="B48" s="517"/>
      <c r="C48" s="356">
        <f>Current!L9</f>
        <v>22562.250000000011</v>
      </c>
      <c r="D48" s="357">
        <f t="shared" si="0"/>
        <v>22562.250000000011</v>
      </c>
      <c r="E48" s="57"/>
      <c r="F48" s="516" t="s">
        <v>38</v>
      </c>
      <c r="G48" s="517"/>
      <c r="H48" s="356">
        <f>Current!Y9</f>
        <v>4094</v>
      </c>
      <c r="I48" s="357">
        <f t="shared" si="1"/>
        <v>4094</v>
      </c>
      <c r="S48"/>
      <c r="T48"/>
      <c r="U48"/>
      <c r="V48"/>
      <c r="W48"/>
      <c r="X48"/>
      <c r="Y48"/>
      <c r="Z48"/>
    </row>
    <row r="49" spans="1:26" ht="14.4" x14ac:dyDescent="0.3">
      <c r="A49" s="516" t="s">
        <v>58</v>
      </c>
      <c r="B49" s="517"/>
      <c r="C49" s="356" t="str">
        <f>Current!L10</f>
        <v>-</v>
      </c>
      <c r="D49" s="357" t="str">
        <f t="shared" si="0"/>
        <v>-</v>
      </c>
      <c r="E49" s="57"/>
      <c r="F49" s="516" t="s">
        <v>58</v>
      </c>
      <c r="G49" s="517"/>
      <c r="H49" s="356" t="str">
        <f>Current!Y10</f>
        <v>-</v>
      </c>
      <c r="I49" s="357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 x14ac:dyDescent="0.35">
      <c r="A50" s="518" t="s">
        <v>39</v>
      </c>
      <c r="B50" s="519"/>
      <c r="C50" s="358" t="str">
        <f>Current!L11</f>
        <v>-</v>
      </c>
      <c r="D50" s="359" t="str">
        <f t="shared" si="0"/>
        <v>-</v>
      </c>
      <c r="E50" s="57"/>
      <c r="F50" s="518" t="s">
        <v>39</v>
      </c>
      <c r="G50" s="519"/>
      <c r="H50" s="358">
        <f>Current!Y12</f>
        <v>17343.533333333333</v>
      </c>
      <c r="I50" s="359">
        <f t="shared" si="1"/>
        <v>17343.533333333333</v>
      </c>
      <c r="S50"/>
      <c r="T50"/>
      <c r="U50"/>
      <c r="V50"/>
      <c r="W50"/>
      <c r="X50"/>
      <c r="Y50"/>
      <c r="Z50"/>
    </row>
    <row r="51" spans="1:26" ht="14.4" x14ac:dyDescent="0.3">
      <c r="B51" s="37"/>
      <c r="C51" s="37"/>
      <c r="D51" s="410"/>
      <c r="E51" s="37"/>
      <c r="I51" s="410"/>
      <c r="S51"/>
      <c r="T51"/>
      <c r="U51"/>
      <c r="V51"/>
      <c r="W51"/>
      <c r="X51"/>
      <c r="Y51"/>
      <c r="Z51"/>
    </row>
    <row r="52" spans="1:26" ht="14.4" x14ac:dyDescent="0.3">
      <c r="A52" s="37"/>
      <c r="B52" s="37"/>
      <c r="C52" s="37"/>
      <c r="D52" s="37"/>
      <c r="E52" s="37"/>
      <c r="F52" s="37"/>
      <c r="S52" s="37"/>
      <c r="T52" s="37"/>
      <c r="U52" s="37"/>
      <c r="V52" s="37"/>
      <c r="W52" s="37"/>
      <c r="X52" s="37"/>
      <c r="Y52" s="37"/>
      <c r="Z52" s="37"/>
    </row>
    <row r="53" spans="1:26" s="31" customFormat="1" ht="20.399999999999999" x14ac:dyDescent="0.35">
      <c r="A53" s="284" t="s">
        <v>513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 s="37"/>
      <c r="T53" s="37"/>
      <c r="U53" s="37"/>
      <c r="V53" s="37"/>
      <c r="W53" s="37"/>
      <c r="X53" s="37"/>
      <c r="Y53" s="37"/>
    </row>
    <row r="54" spans="1:26" s="57" customFormat="1" x14ac:dyDescent="0.25">
      <c r="S54" s="147"/>
    </row>
    <row r="55" spans="1:26" s="57" customFormat="1" ht="16.2" thickBot="1" x14ac:dyDescent="0.35">
      <c r="A55" s="505" t="s">
        <v>512</v>
      </c>
      <c r="B55" s="505"/>
      <c r="S55" s="147"/>
    </row>
    <row r="56" spans="1:26" s="57" customFormat="1" x14ac:dyDescent="0.25">
      <c r="A56" s="395" t="s">
        <v>354</v>
      </c>
      <c r="B56" s="223" t="s">
        <v>509</v>
      </c>
      <c r="S56" s="147"/>
    </row>
    <row r="57" spans="1:26" s="57" customFormat="1" x14ac:dyDescent="0.25">
      <c r="A57" s="394" t="s">
        <v>243</v>
      </c>
      <c r="B57" s="256">
        <v>10000000</v>
      </c>
      <c r="S57" s="147"/>
    </row>
    <row r="58" spans="1:26" s="57" customFormat="1" x14ac:dyDescent="0.25">
      <c r="A58" s="394" t="s">
        <v>368</v>
      </c>
      <c r="B58" s="256">
        <v>50000000</v>
      </c>
      <c r="S58" s="147"/>
    </row>
    <row r="59" spans="1:26" s="57" customFormat="1" ht="14.4" thickBot="1" x14ac:dyDescent="0.3">
      <c r="A59" s="132" t="s">
        <v>369</v>
      </c>
      <c r="B59" s="257">
        <v>50000000</v>
      </c>
      <c r="S59" s="147"/>
    </row>
    <row r="60" spans="1:26" ht="14.4" x14ac:dyDescent="0.3">
      <c r="B60" s="37"/>
      <c r="C60" s="37"/>
      <c r="D60" s="37"/>
      <c r="E60" s="37"/>
      <c r="S60"/>
      <c r="T60"/>
      <c r="U60"/>
      <c r="V60"/>
      <c r="W60"/>
      <c r="X60"/>
      <c r="Y60"/>
      <c r="Z60"/>
    </row>
    <row r="61" spans="1:26" ht="14.4" x14ac:dyDescent="0.3">
      <c r="B61" s="37"/>
      <c r="C61" s="37"/>
      <c r="D61" s="37"/>
      <c r="E61" s="37"/>
      <c r="S61" s="37"/>
      <c r="T61" s="37"/>
      <c r="U61" s="37"/>
      <c r="V61" s="37"/>
      <c r="W61" s="37"/>
      <c r="X61" s="37"/>
      <c r="Y61" s="37"/>
      <c r="Z61" s="37"/>
    </row>
    <row r="62" spans="1:26" s="31" customFormat="1" ht="20.399999999999999" x14ac:dyDescent="0.35">
      <c r="A62" s="284" t="s">
        <v>514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1"/>
      <c r="M62" s="1"/>
      <c r="N62" s="37"/>
      <c r="O62" s="37"/>
      <c r="P62" s="1"/>
      <c r="Q62" s="1"/>
      <c r="S62"/>
      <c r="T62"/>
      <c r="U62"/>
      <c r="V62"/>
      <c r="W62"/>
      <c r="X62"/>
      <c r="Y62"/>
      <c r="Z62"/>
    </row>
    <row r="63" spans="1:26" ht="14.4" x14ac:dyDescent="0.3">
      <c r="B63" s="37"/>
      <c r="C63" s="37"/>
      <c r="D63" s="37"/>
      <c r="E63" s="37"/>
      <c r="F63" s="2"/>
      <c r="S63"/>
      <c r="T63"/>
      <c r="U63"/>
      <c r="V63"/>
      <c r="W63"/>
      <c r="X63"/>
      <c r="Y63"/>
      <c r="Z63"/>
    </row>
    <row r="64" spans="1:26" ht="14.4" customHeight="1" thickBot="1" x14ac:dyDescent="0.35">
      <c r="A64" s="485" t="s">
        <v>515</v>
      </c>
      <c r="B64" s="485"/>
      <c r="C64" s="485"/>
      <c r="D64" s="485"/>
      <c r="F64" s="2"/>
      <c r="S64"/>
      <c r="T64"/>
      <c r="U64"/>
      <c r="V64"/>
      <c r="W64"/>
      <c r="X64"/>
      <c r="Y64"/>
      <c r="Z64"/>
    </row>
    <row r="65" spans="1:26" ht="14.4" x14ac:dyDescent="0.3">
      <c r="A65" s="427" t="s">
        <v>354</v>
      </c>
      <c r="B65" s="221" t="s">
        <v>435</v>
      </c>
      <c r="C65" s="221" t="s">
        <v>436</v>
      </c>
      <c r="D65" s="223" t="s">
        <v>437</v>
      </c>
      <c r="F65" s="2"/>
      <c r="S65"/>
      <c r="T65"/>
      <c r="U65"/>
      <c r="V65"/>
      <c r="W65"/>
      <c r="X65"/>
      <c r="Y65"/>
      <c r="Z65"/>
    </row>
    <row r="66" spans="1:26" ht="14.4" x14ac:dyDescent="0.3">
      <c r="A66" s="426" t="s">
        <v>243</v>
      </c>
      <c r="B66" s="360">
        <v>0</v>
      </c>
      <c r="C66" s="360">
        <v>0</v>
      </c>
      <c r="D66" s="429">
        <v>0</v>
      </c>
      <c r="F66" s="2"/>
      <c r="S66"/>
      <c r="T66"/>
      <c r="U66"/>
      <c r="V66"/>
      <c r="W66"/>
      <c r="X66"/>
      <c r="Y66"/>
      <c r="Z66"/>
    </row>
    <row r="67" spans="1:26" ht="15" thickBot="1" x14ac:dyDescent="0.35">
      <c r="A67" s="132" t="s">
        <v>244</v>
      </c>
      <c r="B67" s="361">
        <v>0</v>
      </c>
      <c r="C67" s="361">
        <v>0</v>
      </c>
      <c r="D67" s="430">
        <v>0</v>
      </c>
      <c r="F67" s="2"/>
      <c r="S67"/>
      <c r="T67"/>
      <c r="U67"/>
      <c r="V67"/>
      <c r="W67"/>
      <c r="X67"/>
      <c r="Y67"/>
      <c r="Z67"/>
    </row>
    <row r="68" spans="1:26" x14ac:dyDescent="0.25">
      <c r="F68" s="2"/>
    </row>
    <row r="69" spans="1:26" ht="15" thickBot="1" x14ac:dyDescent="0.35">
      <c r="A69"/>
      <c r="B69"/>
      <c r="C69"/>
      <c r="D69"/>
    </row>
    <row r="70" spans="1:26" ht="14.4" x14ac:dyDescent="0.3">
      <c r="A70"/>
      <c r="B70" s="330" t="s">
        <v>488</v>
      </c>
      <c r="C70" s="331" t="s">
        <v>487</v>
      </c>
      <c r="D70" s="332" t="s">
        <v>486</v>
      </c>
    </row>
    <row r="71" spans="1:26" s="37" customFormat="1" ht="15" customHeight="1" x14ac:dyDescent="0.3">
      <c r="A71" s="339" t="s">
        <v>489</v>
      </c>
      <c r="B71" s="343">
        <f>IF(B21="User-defined price",G21,IF(B21="19 $/Min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23.110703733810332</v>
      </c>
      <c r="C71" s="344">
        <f>IF(C21="User-defined price",H21,IF(C21="19 $/Min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23.110703733810332</v>
      </c>
      <c r="D71" s="345">
        <f>IF(D21="User-defined price",I21,IF(D21="19 $/Min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23.110703733810332</v>
      </c>
    </row>
    <row r="72" spans="1:26" s="37" customFormat="1" ht="16.2" thickBot="1" x14ac:dyDescent="0.35">
      <c r="A72" s="339" t="s">
        <v>490</v>
      </c>
      <c r="B72" s="346">
        <f>IF(B22="User-defined price",G22,IF(B22="91 $/Min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32</v>
      </c>
      <c r="C72" s="347">
        <f>IF(C22="User-defined price",H22,IF(C22="91 $/Min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32</v>
      </c>
      <c r="D72" s="348">
        <f>IF(D22="User-defined price",I22,IF(D22="91 $/Min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32</v>
      </c>
    </row>
    <row r="75" spans="1:26" ht="20.399999999999999" x14ac:dyDescent="0.35">
      <c r="A75" s="284" t="s">
        <v>532</v>
      </c>
    </row>
    <row r="76" spans="1:26" customFormat="1" ht="15" thickBot="1" x14ac:dyDescent="0.35">
      <c r="P76" s="37"/>
      <c r="Q76" s="37"/>
      <c r="R76" s="37"/>
    </row>
    <row r="77" spans="1:26" ht="14.4" customHeight="1" x14ac:dyDescent="0.3">
      <c r="A77" s="488" t="s">
        <v>225</v>
      </c>
      <c r="B77" s="489"/>
      <c r="C77" s="489"/>
      <c r="D77" s="490"/>
      <c r="S77"/>
      <c r="T77"/>
    </row>
    <row r="78" spans="1:26" ht="13.8" customHeight="1" x14ac:dyDescent="0.3">
      <c r="A78" s="224" t="s">
        <v>236</v>
      </c>
      <c r="B78" s="220" t="s">
        <v>7</v>
      </c>
      <c r="C78" s="220" t="s">
        <v>55</v>
      </c>
      <c r="D78" s="47" t="s">
        <v>6</v>
      </c>
      <c r="S78"/>
      <c r="T78"/>
    </row>
    <row r="79" spans="1:26" ht="14.4" x14ac:dyDescent="0.3">
      <c r="A79" s="209" t="s">
        <v>237</v>
      </c>
      <c r="B79" s="366">
        <f>G112</f>
        <v>394289.51100713009</v>
      </c>
      <c r="C79" s="366">
        <f>H112</f>
        <v>732773.20073529414</v>
      </c>
      <c r="D79" s="367">
        <f>I112</f>
        <v>1283739.5493983957</v>
      </c>
      <c r="S79"/>
      <c r="T79"/>
    </row>
    <row r="80" spans="1:26" ht="14.4" x14ac:dyDescent="0.3">
      <c r="A80" s="209" t="s">
        <v>238</v>
      </c>
      <c r="B80" s="366">
        <f>G124</f>
        <v>1249219.3869047619</v>
      </c>
      <c r="C80" s="366">
        <f>H124</f>
        <v>2748202.9511904758</v>
      </c>
      <c r="D80" s="367">
        <f>I124</f>
        <v>4665397.6011904757</v>
      </c>
      <c r="S80"/>
      <c r="T80"/>
    </row>
    <row r="81" spans="1:20" ht="14.4" x14ac:dyDescent="0.3">
      <c r="A81" s="209" t="s">
        <v>239</v>
      </c>
      <c r="B81" s="366">
        <f>G131</f>
        <v>105541.59843638947</v>
      </c>
      <c r="C81" s="366">
        <f>H131</f>
        <v>158312.3976545842</v>
      </c>
      <c r="D81" s="367">
        <f>I131</f>
        <v>211083.19687277894</v>
      </c>
      <c r="S81"/>
      <c r="T81"/>
    </row>
    <row r="82" spans="1:20" ht="14.4" x14ac:dyDescent="0.3">
      <c r="A82" s="209" t="s">
        <v>240</v>
      </c>
      <c r="B82" s="366">
        <f>G146</f>
        <v>348181.03065953654</v>
      </c>
      <c r="C82" s="366">
        <f>H146</f>
        <v>585793.70401069522</v>
      </c>
      <c r="D82" s="367">
        <f>I146</f>
        <v>1136760.0526737967</v>
      </c>
      <c r="S82"/>
      <c r="T82"/>
    </row>
    <row r="83" spans="1:20" ht="14.4" x14ac:dyDescent="0.3">
      <c r="A83" s="209" t="s">
        <v>241</v>
      </c>
      <c r="B83" s="366">
        <f>G158</f>
        <v>832862.04880952381</v>
      </c>
      <c r="C83" s="366">
        <f>H158</f>
        <v>2247254.2214285713</v>
      </c>
      <c r="D83" s="367">
        <f>I158</f>
        <v>4164503.4964285712</v>
      </c>
      <c r="S83"/>
      <c r="T83"/>
    </row>
    <row r="84" spans="1:20" ht="15" thickBot="1" x14ac:dyDescent="0.35">
      <c r="A84" s="210" t="s">
        <v>61</v>
      </c>
      <c r="B84" s="368">
        <f>SUM(B79:B83)</f>
        <v>2930093.5758173415</v>
      </c>
      <c r="C84" s="368">
        <f>SUM(C79:C83)</f>
        <v>6472336.4750196207</v>
      </c>
      <c r="D84" s="369">
        <f>SUM(D79:D83)</f>
        <v>11461483.89656402</v>
      </c>
      <c r="S84" s="37"/>
      <c r="T84" s="37"/>
    </row>
    <row r="85" spans="1:20" customFormat="1" ht="14.4" x14ac:dyDescent="0.3">
      <c r="P85" s="37"/>
      <c r="Q85" s="37"/>
      <c r="R85" s="37"/>
    </row>
    <row r="86" spans="1:20" ht="14.4" x14ac:dyDescent="0.3">
      <c r="B86" s="37"/>
      <c r="C86" s="37"/>
      <c r="D86" s="37"/>
      <c r="E86" s="37"/>
    </row>
    <row r="87" spans="1:20" ht="20.399999999999999" x14ac:dyDescent="0.35">
      <c r="A87" s="284" t="s">
        <v>535</v>
      </c>
    </row>
    <row r="88" spans="1:20" ht="14.4" thickBot="1" x14ac:dyDescent="0.3"/>
    <row r="89" spans="1:20" ht="14.4" customHeight="1" x14ac:dyDescent="0.25">
      <c r="A89" s="488" t="s">
        <v>226</v>
      </c>
      <c r="B89" s="489"/>
      <c r="C89" s="489"/>
      <c r="D89" s="490"/>
    </row>
    <row r="90" spans="1:20" x14ac:dyDescent="0.25">
      <c r="A90" s="224" t="s">
        <v>236</v>
      </c>
      <c r="B90" s="333" t="s">
        <v>7</v>
      </c>
      <c r="C90" s="333" t="s">
        <v>55</v>
      </c>
      <c r="D90" s="47" t="s">
        <v>6</v>
      </c>
    </row>
    <row r="91" spans="1:20" x14ac:dyDescent="0.25">
      <c r="A91" s="329" t="s">
        <v>237</v>
      </c>
      <c r="B91" s="375">
        <f>J112</f>
        <v>9112308.0742347334</v>
      </c>
      <c r="C91" s="375">
        <f>K112</f>
        <v>16934904.34626931</v>
      </c>
      <c r="D91" s="376">
        <f>L112</f>
        <v>29668124.397521503</v>
      </c>
    </row>
    <row r="92" spans="1:20" x14ac:dyDescent="0.25">
      <c r="A92" s="329" t="s">
        <v>238</v>
      </c>
      <c r="B92" s="375">
        <f>J124</f>
        <v>39975020.380952381</v>
      </c>
      <c r="C92" s="375">
        <f>K124</f>
        <v>87942494.438095227</v>
      </c>
      <c r="D92" s="376">
        <f>L124</f>
        <v>149292723.23809522</v>
      </c>
    </row>
    <row r="93" spans="1:20" x14ac:dyDescent="0.25">
      <c r="A93" s="329" t="s">
        <v>239</v>
      </c>
      <c r="B93" s="375">
        <f>J131</f>
        <v>3377331.149964463</v>
      </c>
      <c r="C93" s="375">
        <f>K131</f>
        <v>5065996.7249466944</v>
      </c>
      <c r="D93" s="376">
        <f>L131</f>
        <v>6754662.2999289259</v>
      </c>
    </row>
    <row r="94" spans="1:20" s="37" customFormat="1" ht="14.4" x14ac:dyDescent="0.3">
      <c r="A94" s="329" t="s">
        <v>240</v>
      </c>
      <c r="B94" s="375">
        <f>J146</f>
        <v>8046708.6453052815</v>
      </c>
      <c r="C94" s="375">
        <f>K146</f>
        <v>13538104.74252256</v>
      </c>
      <c r="D94" s="376">
        <f>L146</f>
        <v>26271324.793774746</v>
      </c>
    </row>
    <row r="95" spans="1:20" ht="14.4" x14ac:dyDescent="0.3">
      <c r="A95" s="329" t="s">
        <v>241</v>
      </c>
      <c r="B95" s="375">
        <f>J158</f>
        <v>26651585.561904762</v>
      </c>
      <c r="C95" s="375">
        <f>K158</f>
        <v>71912135.085714281</v>
      </c>
      <c r="D95" s="376">
        <f>L158</f>
        <v>133264111.88571428</v>
      </c>
      <c r="E95" s="37"/>
      <c r="F95" s="37"/>
      <c r="G95" s="37"/>
      <c r="H95" s="37"/>
    </row>
    <row r="96" spans="1:20" ht="15" thickBot="1" x14ac:dyDescent="0.35">
      <c r="A96" s="210" t="s">
        <v>61</v>
      </c>
      <c r="B96" s="385">
        <f>SUM(B91:B95)</f>
        <v>87162953.812361628</v>
      </c>
      <c r="C96" s="385">
        <f>SUM(C91:C95)</f>
        <v>195393635.33754808</v>
      </c>
      <c r="D96" s="386">
        <f>SUM(D91:D95)</f>
        <v>345250946.6150347</v>
      </c>
      <c r="E96" s="37"/>
      <c r="F96" s="37"/>
      <c r="G96" s="37"/>
      <c r="H96" s="37"/>
    </row>
    <row r="97" spans="1:26" ht="14.4" x14ac:dyDescent="0.3">
      <c r="A97" s="37"/>
      <c r="B97" s="37"/>
      <c r="C97" s="37"/>
      <c r="D97" s="37"/>
      <c r="E97" s="37"/>
      <c r="F97" s="37"/>
      <c r="G97" s="37"/>
      <c r="H97" s="37"/>
    </row>
    <row r="98" spans="1:26" ht="14.4" x14ac:dyDescent="0.3">
      <c r="A98" s="37"/>
      <c r="B98" s="37"/>
      <c r="C98" s="37"/>
      <c r="D98" s="37"/>
      <c r="E98" s="37"/>
      <c r="F98" s="37"/>
      <c r="G98" s="37"/>
      <c r="H98" s="37"/>
    </row>
    <row r="99" spans="1:26" ht="20.399999999999999" x14ac:dyDescent="0.35">
      <c r="A99" s="284" t="s">
        <v>536</v>
      </c>
    </row>
    <row r="100" spans="1:26" ht="14.4" x14ac:dyDescent="0.3">
      <c r="A100" s="37"/>
      <c r="B100" s="37"/>
      <c r="C100" s="37"/>
      <c r="D100" s="37"/>
      <c r="E100" s="37"/>
      <c r="F100" s="37"/>
      <c r="G100" s="37"/>
      <c r="H100" s="37"/>
    </row>
    <row r="101" spans="1:26" ht="14.4" x14ac:dyDescent="0.3">
      <c r="B101" s="37"/>
      <c r="C101" s="37"/>
      <c r="D101" s="37"/>
      <c r="E101" s="37"/>
    </row>
    <row r="102" spans="1:26" ht="16.2" thickBot="1" x14ac:dyDescent="0.35">
      <c r="A102" s="49" t="s">
        <v>228</v>
      </c>
      <c r="T102" s="2"/>
      <c r="U102" s="2"/>
      <c r="V102" s="2"/>
      <c r="W102" s="2"/>
      <c r="X102" s="2"/>
      <c r="Y102" s="2"/>
      <c r="Z102" s="2"/>
    </row>
    <row r="103" spans="1:26" ht="14.4" x14ac:dyDescent="0.3">
      <c r="A103" s="475" t="str">
        <f>Current!I4</f>
        <v>Use Case</v>
      </c>
      <c r="B103" s="486" t="s">
        <v>377</v>
      </c>
      <c r="C103" s="486" t="s">
        <v>538</v>
      </c>
      <c r="D103" s="522" t="s">
        <v>451</v>
      </c>
      <c r="E103" s="523"/>
      <c r="F103" s="524"/>
      <c r="G103" s="521" t="s">
        <v>225</v>
      </c>
      <c r="H103" s="521"/>
      <c r="I103" s="521"/>
      <c r="J103" s="521" t="s">
        <v>226</v>
      </c>
      <c r="K103" s="521"/>
      <c r="L103" s="525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 x14ac:dyDescent="0.3">
      <c r="A104" s="476"/>
      <c r="B104" s="487"/>
      <c r="C104" s="487"/>
      <c r="D104" s="408" t="s">
        <v>7</v>
      </c>
      <c r="E104" s="408" t="s">
        <v>55</v>
      </c>
      <c r="F104" s="408" t="s">
        <v>6</v>
      </c>
      <c r="G104" s="408" t="s">
        <v>7</v>
      </c>
      <c r="H104" s="408" t="s">
        <v>55</v>
      </c>
      <c r="I104" s="408" t="s">
        <v>6</v>
      </c>
      <c r="J104" s="408" t="s">
        <v>7</v>
      </c>
      <c r="K104" s="408" t="s">
        <v>55</v>
      </c>
      <c r="L104" s="47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 x14ac:dyDescent="0.3">
      <c r="A105" s="407" t="str">
        <f>Current!I5</f>
        <v>Human Space Flight</v>
      </c>
      <c r="B105" s="370">
        <f>Current!J5</f>
        <v>4</v>
      </c>
      <c r="C105" s="413">
        <f t="shared" ref="C105:C111" si="2">B105/$B$112</f>
        <v>0.08</v>
      </c>
      <c r="D105" s="371">
        <f>ROUND($B105*(1+(($B$12-$B$112)/$B$112)),0)</f>
        <v>2</v>
      </c>
      <c r="E105" s="371">
        <f>ROUND($B105*(1+(($C$12-$B$112)/$B$112)),0)</f>
        <v>4</v>
      </c>
      <c r="F105" s="371">
        <f>ROUND($B105*(1+(($D$12-$B$112)/$B$112)),0)</f>
        <v>7</v>
      </c>
      <c r="G105" s="374">
        <f>IFERROR(IF(C30="Yes",D105*D44*$W$15,0),"-")</f>
        <v>115860.20833333333</v>
      </c>
      <c r="H105" s="374">
        <f>IFERROR(IF(C30="Yes",E105*D44*$X$15,"-"),"-")</f>
        <v>231720.41666666666</v>
      </c>
      <c r="I105" s="374">
        <f>IFERROR(IF(C30="Yes",F105*D44*$Y$15,"-"),"-")</f>
        <v>405510.72916666663</v>
      </c>
      <c r="J105" s="377">
        <f>IFERROR(G105*$B$71,"-")</f>
        <v>2677610.9493292095</v>
      </c>
      <c r="K105" s="377">
        <f>IFERROR(H105*$C$71,"-")</f>
        <v>5355221.898658419</v>
      </c>
      <c r="L105" s="378">
        <f>IFERROR(I105*$D$71,"-")</f>
        <v>9371638.3226522338</v>
      </c>
      <c r="M105" s="37"/>
      <c r="N105" s="37"/>
      <c r="O105" s="37"/>
      <c r="V105" s="33"/>
    </row>
    <row r="106" spans="1:26" ht="14.4" x14ac:dyDescent="0.3">
      <c r="A106" s="407" t="str">
        <f>Current!I6</f>
        <v>Near Earth Robotic - LEO Science</v>
      </c>
      <c r="B106" s="370">
        <f>Current!J6</f>
        <v>34</v>
      </c>
      <c r="C106" s="413">
        <f t="shared" si="2"/>
        <v>0.68</v>
      </c>
      <c r="D106" s="371">
        <f t="shared" ref="D106:D111" si="3">ROUND($B106*(1+(($B$12-$B$112)/$B$112)),0)</f>
        <v>18</v>
      </c>
      <c r="E106" s="371">
        <f t="shared" ref="E106:E111" si="4">ROUND($B106*(1+(($C$12-$B$112)/$B$112)),0)</f>
        <v>33</v>
      </c>
      <c r="F106" s="371">
        <f t="shared" ref="F106:F111" si="5">ROUND($B106*(1+(($D$12-$B$112)/$B$112)),0)</f>
        <v>58</v>
      </c>
      <c r="G106" s="374">
        <f t="shared" ref="G106:G111" si="6">IFERROR(IF(C31="Yes",D106*D45*$W$15,0),"-")</f>
        <v>174552.13676470588</v>
      </c>
      <c r="H106" s="374">
        <f t="shared" ref="H106:H111" si="7">IFERROR(IF(C31="Yes",E106*D45*$X$15,"-"),"-")</f>
        <v>320012.25073529413</v>
      </c>
      <c r="I106" s="374">
        <f t="shared" ref="I106:I111" si="8">IFERROR(IF(C31="Yes",F106*D45*$Y$15,"-"),"-")</f>
        <v>562445.77401960792</v>
      </c>
      <c r="J106" s="377">
        <f t="shared" ref="J106:J111" si="9">IFERROR(G106*$B$71,"-")</f>
        <v>4034022.7188726598</v>
      </c>
      <c r="K106" s="377">
        <f t="shared" ref="K106:K111" si="10">IFERROR(H106*$C$71,"-")</f>
        <v>7395708.3179332102</v>
      </c>
      <c r="L106" s="378">
        <f t="shared" ref="L106:L111" si="11">IFERROR(I106*$D$71,"-")</f>
        <v>12998517.649700796</v>
      </c>
      <c r="M106" s="37"/>
      <c r="N106" s="37"/>
      <c r="O106" s="37"/>
      <c r="V106" s="33"/>
    </row>
    <row r="107" spans="1:26" ht="14.4" x14ac:dyDescent="0.3">
      <c r="A107" s="407" t="str">
        <f>Current!I7</f>
        <v>Near Earth Robotic - GEO and Near Earth</v>
      </c>
      <c r="B107" s="370">
        <f>Current!J7</f>
        <v>11</v>
      </c>
      <c r="C107" s="413">
        <f t="shared" si="2"/>
        <v>0.22</v>
      </c>
      <c r="D107" s="371">
        <f t="shared" si="3"/>
        <v>6</v>
      </c>
      <c r="E107" s="371">
        <f t="shared" si="4"/>
        <v>11</v>
      </c>
      <c r="F107" s="371">
        <f t="shared" si="5"/>
        <v>19</v>
      </c>
      <c r="G107" s="374">
        <f t="shared" si="6"/>
        <v>92596.040909090909</v>
      </c>
      <c r="H107" s="374">
        <f t="shared" si="7"/>
        <v>169759.40833333333</v>
      </c>
      <c r="I107" s="374">
        <f t="shared" si="8"/>
        <v>293220.7962121212</v>
      </c>
      <c r="J107" s="377">
        <f t="shared" si="9"/>
        <v>2139959.6683737817</v>
      </c>
      <c r="K107" s="377">
        <f t="shared" si="10"/>
        <v>3923259.3920185994</v>
      </c>
      <c r="L107" s="378">
        <f t="shared" si="11"/>
        <v>6776538.9498503078</v>
      </c>
      <c r="M107" s="37"/>
      <c r="N107" s="37"/>
      <c r="O107" s="37"/>
      <c r="V107" s="33"/>
    </row>
    <row r="108" spans="1:26" ht="14.4" x14ac:dyDescent="0.3">
      <c r="A108" s="407" t="str">
        <f>Current!I8</f>
        <v>Deep Space Robotic</v>
      </c>
      <c r="B108" s="370">
        <f>Current!J8</f>
        <v>0</v>
      </c>
      <c r="C108" s="413">
        <f t="shared" si="2"/>
        <v>0</v>
      </c>
      <c r="D108" s="371">
        <f t="shared" si="3"/>
        <v>0</v>
      </c>
      <c r="E108" s="371">
        <f t="shared" si="4"/>
        <v>0</v>
      </c>
      <c r="F108" s="371">
        <f t="shared" si="5"/>
        <v>0</v>
      </c>
      <c r="G108" s="374" t="str">
        <f t="shared" si="6"/>
        <v>-</v>
      </c>
      <c r="H108" s="374" t="str">
        <f t="shared" si="7"/>
        <v>-</v>
      </c>
      <c r="I108" s="374" t="str">
        <f t="shared" si="8"/>
        <v>-</v>
      </c>
      <c r="J108" s="377" t="str">
        <f t="shared" si="9"/>
        <v>-</v>
      </c>
      <c r="K108" s="377" t="str">
        <f t="shared" si="10"/>
        <v>-</v>
      </c>
      <c r="L108" s="378" t="str">
        <f t="shared" si="11"/>
        <v>-</v>
      </c>
      <c r="M108" s="37"/>
      <c r="N108" s="37"/>
      <c r="O108" s="37"/>
      <c r="V108" s="33"/>
    </row>
    <row r="109" spans="1:26" ht="14.4" x14ac:dyDescent="0.3">
      <c r="A109" s="407" t="str">
        <f>Current!I9</f>
        <v>Near Earth Robotic - Low Latency &amp; Complex Needs</v>
      </c>
      <c r="B109" s="370">
        <f>Current!J9</f>
        <v>1</v>
      </c>
      <c r="C109" s="413">
        <f t="shared" si="2"/>
        <v>0.02</v>
      </c>
      <c r="D109" s="371">
        <f t="shared" si="3"/>
        <v>1</v>
      </c>
      <c r="E109" s="371">
        <f t="shared" si="4"/>
        <v>1</v>
      </c>
      <c r="F109" s="371">
        <f t="shared" si="5"/>
        <v>2</v>
      </c>
      <c r="G109" s="374">
        <f t="shared" si="6"/>
        <v>11281.125000000005</v>
      </c>
      <c r="H109" s="374">
        <f t="shared" si="7"/>
        <v>11281.125000000005</v>
      </c>
      <c r="I109" s="374">
        <f t="shared" si="8"/>
        <v>22562.250000000011</v>
      </c>
      <c r="J109" s="377">
        <f t="shared" si="9"/>
        <v>260714.73765908121</v>
      </c>
      <c r="K109" s="377">
        <f t="shared" si="10"/>
        <v>260714.73765908121</v>
      </c>
      <c r="L109" s="378">
        <f t="shared" si="11"/>
        <v>521429.47531816241</v>
      </c>
      <c r="M109" s="37"/>
      <c r="N109" s="37"/>
      <c r="O109" s="37"/>
      <c r="V109" s="33"/>
    </row>
    <row r="110" spans="1:26" ht="14.4" x14ac:dyDescent="0.3">
      <c r="A110" s="407" t="str">
        <f>Current!I10</f>
        <v>Mission Operations</v>
      </c>
      <c r="B110" s="370">
        <f>Current!J10</f>
        <v>0</v>
      </c>
      <c r="C110" s="413">
        <f t="shared" si="2"/>
        <v>0</v>
      </c>
      <c r="D110" s="371">
        <f t="shared" si="3"/>
        <v>0</v>
      </c>
      <c r="E110" s="371">
        <f t="shared" si="4"/>
        <v>0</v>
      </c>
      <c r="F110" s="371">
        <f t="shared" si="5"/>
        <v>0</v>
      </c>
      <c r="G110" s="374" t="str">
        <f t="shared" si="6"/>
        <v>-</v>
      </c>
      <c r="H110" s="374" t="str">
        <f t="shared" si="7"/>
        <v>-</v>
      </c>
      <c r="I110" s="374" t="str">
        <f t="shared" si="8"/>
        <v>-</v>
      </c>
      <c r="J110" s="377" t="str">
        <f t="shared" si="9"/>
        <v>-</v>
      </c>
      <c r="K110" s="377" t="str">
        <f t="shared" si="10"/>
        <v>-</v>
      </c>
      <c r="L110" s="378" t="str">
        <f t="shared" si="11"/>
        <v>-</v>
      </c>
      <c r="M110" s="37"/>
      <c r="N110" s="37"/>
      <c r="O110" s="37"/>
      <c r="V110" s="33"/>
    </row>
    <row r="111" spans="1:26" ht="14.4" x14ac:dyDescent="0.3">
      <c r="A111" s="407" t="str">
        <f>Current!I12</f>
        <v>Terrestrial &amp; Aerial</v>
      </c>
      <c r="B111" s="370">
        <f>Current!J12</f>
        <v>0</v>
      </c>
      <c r="C111" s="413">
        <f t="shared" si="2"/>
        <v>0</v>
      </c>
      <c r="D111" s="371">
        <f t="shared" si="3"/>
        <v>0</v>
      </c>
      <c r="E111" s="371">
        <f t="shared" si="4"/>
        <v>0</v>
      </c>
      <c r="F111" s="371">
        <f t="shared" si="5"/>
        <v>0</v>
      </c>
      <c r="G111" s="374" t="str">
        <f t="shared" si="6"/>
        <v>-</v>
      </c>
      <c r="H111" s="374" t="str">
        <f t="shared" si="7"/>
        <v>-</v>
      </c>
      <c r="I111" s="374" t="str">
        <f t="shared" si="8"/>
        <v>-</v>
      </c>
      <c r="J111" s="377" t="str">
        <f t="shared" si="9"/>
        <v>-</v>
      </c>
      <c r="K111" s="377" t="str">
        <f t="shared" si="10"/>
        <v>-</v>
      </c>
      <c r="L111" s="378" t="str">
        <f t="shared" si="11"/>
        <v>-</v>
      </c>
      <c r="M111" s="37"/>
      <c r="N111" s="37"/>
      <c r="O111" s="37"/>
    </row>
    <row r="112" spans="1:26" ht="14.4" customHeight="1" thickBot="1" x14ac:dyDescent="0.35">
      <c r="A112" s="226" t="s">
        <v>223</v>
      </c>
      <c r="B112" s="372">
        <f>SUM(B105:B110,B111)</f>
        <v>50</v>
      </c>
      <c r="C112" s="414">
        <f t="shared" ref="C112:L112" si="12">SUM(C105:C111)</f>
        <v>1</v>
      </c>
      <c r="D112" s="373">
        <f t="shared" si="12"/>
        <v>27</v>
      </c>
      <c r="E112" s="373">
        <f t="shared" si="12"/>
        <v>49</v>
      </c>
      <c r="F112" s="373">
        <f t="shared" si="12"/>
        <v>86</v>
      </c>
      <c r="G112" s="373">
        <f t="shared" si="12"/>
        <v>394289.51100713009</v>
      </c>
      <c r="H112" s="373">
        <f t="shared" si="12"/>
        <v>732773.20073529414</v>
      </c>
      <c r="I112" s="373">
        <f t="shared" si="12"/>
        <v>1283739.5493983957</v>
      </c>
      <c r="J112" s="379">
        <f t="shared" si="12"/>
        <v>9112308.0742347334</v>
      </c>
      <c r="K112" s="379">
        <f t="shared" si="12"/>
        <v>16934904.34626931</v>
      </c>
      <c r="L112" s="380">
        <f t="shared" si="12"/>
        <v>29668124.397521503</v>
      </c>
      <c r="M112"/>
      <c r="N112"/>
      <c r="O112"/>
    </row>
    <row r="114" spans="1:15" ht="14.4" customHeight="1" thickBot="1" x14ac:dyDescent="0.35">
      <c r="A114" s="49" t="s">
        <v>229</v>
      </c>
    </row>
    <row r="115" spans="1:15" ht="14.4" customHeight="1" x14ac:dyDescent="0.3">
      <c r="A115" s="475" t="s">
        <v>59</v>
      </c>
      <c r="B115" s="486" t="s">
        <v>377</v>
      </c>
      <c r="C115" s="486" t="s">
        <v>538</v>
      </c>
      <c r="D115" s="522" t="s">
        <v>451</v>
      </c>
      <c r="E115" s="523"/>
      <c r="F115" s="524"/>
      <c r="G115" s="521" t="s">
        <v>225</v>
      </c>
      <c r="H115" s="521"/>
      <c r="I115" s="521"/>
      <c r="J115" s="521" t="s">
        <v>227</v>
      </c>
      <c r="K115" s="521"/>
      <c r="L115" s="525"/>
      <c r="M115"/>
      <c r="N115"/>
      <c r="O115"/>
    </row>
    <row r="116" spans="1:15" ht="14.4" x14ac:dyDescent="0.3">
      <c r="A116" s="476"/>
      <c r="B116" s="487"/>
      <c r="C116" s="487"/>
      <c r="D116" s="220" t="s">
        <v>7</v>
      </c>
      <c r="E116" s="220" t="s">
        <v>55</v>
      </c>
      <c r="F116" s="220" t="s">
        <v>6</v>
      </c>
      <c r="G116" s="220" t="s">
        <v>7</v>
      </c>
      <c r="H116" s="220" t="s">
        <v>55</v>
      </c>
      <c r="I116" s="220" t="s">
        <v>6</v>
      </c>
      <c r="J116" s="220" t="s">
        <v>7</v>
      </c>
      <c r="K116" s="220" t="s">
        <v>55</v>
      </c>
      <c r="L116" s="47" t="s">
        <v>6</v>
      </c>
      <c r="M116"/>
      <c r="N116"/>
      <c r="O116"/>
    </row>
    <row r="117" spans="1:15" ht="14.4" x14ac:dyDescent="0.3">
      <c r="A117" s="39" t="str">
        <f>Current!V5</f>
        <v>Human Space Flight</v>
      </c>
      <c r="B117" s="370">
        <f>Current!W5</f>
        <v>14</v>
      </c>
      <c r="C117" s="413">
        <f t="shared" ref="C117:C123" si="13">B117/$B$124</f>
        <v>0.2153846153846154</v>
      </c>
      <c r="D117" s="371">
        <f>ROUND($B117*(1+($B$13-$B$124)/$B$124),0)</f>
        <v>5</v>
      </c>
      <c r="E117" s="371">
        <f>ROUND($B117*(1+($C$13-$B$124)/$B$124),0)</f>
        <v>11</v>
      </c>
      <c r="F117" s="371">
        <f>ROUND($B117*(1+($D$13-$B$124)/$B$124),0)</f>
        <v>18</v>
      </c>
      <c r="G117" s="374">
        <f>IFERROR(IF(C30="YES",D117*I44*$W$15,"-"),"-")</f>
        <v>445108.92857142852</v>
      </c>
      <c r="H117" s="374">
        <f>IFERROR(IF(C30="YES",E117*I44*$X$15,"-"),"-")</f>
        <v>979239.64285714284</v>
      </c>
      <c r="I117" s="374">
        <f>IFERROR(IF(C30="YES",F117*I44*$Y$15,"-"),"-")</f>
        <v>1602392.1428571427</v>
      </c>
      <c r="J117" s="377">
        <f>IFERROR(G117*$B$72,"-")</f>
        <v>14243485.714285713</v>
      </c>
      <c r="K117" s="377">
        <f>IFERROR(H117*$C$72,"-")</f>
        <v>31335668.571428571</v>
      </c>
      <c r="L117" s="378">
        <f>IFERROR(I117*$D$72,"-")</f>
        <v>51276548.571428567</v>
      </c>
      <c r="M117"/>
      <c r="N117"/>
      <c r="O117"/>
    </row>
    <row r="118" spans="1:15" ht="14.4" x14ac:dyDescent="0.3">
      <c r="A118" s="39" t="str">
        <f>Current!V6</f>
        <v>Near Earth Robotic - LEO Science</v>
      </c>
      <c r="B118" s="370">
        <f>Current!W6</f>
        <v>29</v>
      </c>
      <c r="C118" s="413">
        <f t="shared" si="13"/>
        <v>0.44615384615384618</v>
      </c>
      <c r="D118" s="371">
        <f t="shared" ref="D118:D123" si="14">ROUND($B118*(1+($B$13-$B$124)/$B$124),0)</f>
        <v>10</v>
      </c>
      <c r="E118" s="371">
        <f t="shared" ref="E118:E123" si="15">ROUND($B118*(1+($C$13-$B$124)/$B$124),0)</f>
        <v>22</v>
      </c>
      <c r="F118" s="371">
        <f t="shared" ref="F118:F123" si="16">ROUND($B118*(1+($D$13-$B$124)/$B$124),0)</f>
        <v>38</v>
      </c>
      <c r="G118" s="374">
        <f t="shared" ref="G118:G123" si="17">IFERROR(IF(C31="YES",D118*I45*$W$15,"-"),"-")</f>
        <v>758650</v>
      </c>
      <c r="H118" s="374">
        <f t="shared" ref="H118:H123" si="18">IFERROR(IF(C31="YES",E118*I45*$X$15,"-"),"-")</f>
        <v>1669030</v>
      </c>
      <c r="I118" s="374">
        <f t="shared" ref="I118:I123" si="19">IFERROR(IF(C31="YES",F118*I45*$Y$15,"-"),"-")</f>
        <v>2882870</v>
      </c>
      <c r="J118" s="377">
        <f t="shared" ref="J118:J123" si="20">IFERROR(G118*$B$72,"-")</f>
        <v>24276800</v>
      </c>
      <c r="K118" s="377">
        <f t="shared" ref="K118:K123" si="21">IFERROR(H118*$C$72,"-")</f>
        <v>53408960</v>
      </c>
      <c r="L118" s="378">
        <f>IFERROR(I118*$D$72,"-")</f>
        <v>92251840</v>
      </c>
      <c r="M118"/>
      <c r="N118"/>
      <c r="O118"/>
    </row>
    <row r="119" spans="1:15" ht="14.4" x14ac:dyDescent="0.3">
      <c r="A119" s="39" t="str">
        <f>Current!V7</f>
        <v>Near Earth Robotic - GEO and Near Earth</v>
      </c>
      <c r="B119" s="370">
        <f>Current!W7</f>
        <v>4</v>
      </c>
      <c r="C119" s="413">
        <f t="shared" si="13"/>
        <v>6.1538461538461542E-2</v>
      </c>
      <c r="D119" s="371">
        <f t="shared" si="14"/>
        <v>1</v>
      </c>
      <c r="E119" s="371">
        <f t="shared" si="15"/>
        <v>3</v>
      </c>
      <c r="F119" s="371">
        <f t="shared" si="16"/>
        <v>5</v>
      </c>
      <c r="G119" s="374">
        <f t="shared" si="17"/>
        <v>54.625</v>
      </c>
      <c r="H119" s="374">
        <f t="shared" si="18"/>
        <v>163.875</v>
      </c>
      <c r="I119" s="374">
        <f t="shared" si="19"/>
        <v>273.125</v>
      </c>
      <c r="J119" s="377">
        <f t="shared" si="20"/>
        <v>1748</v>
      </c>
      <c r="K119" s="377">
        <f t="shared" si="21"/>
        <v>5244</v>
      </c>
      <c r="L119" s="378">
        <f t="shared" ref="L119:L123" si="22">IFERROR(I119*$D$72,"-")</f>
        <v>8740</v>
      </c>
      <c r="M119"/>
      <c r="N119"/>
      <c r="O119"/>
    </row>
    <row r="120" spans="1:15" ht="14.4" x14ac:dyDescent="0.3">
      <c r="A120" s="39" t="str">
        <f>Current!V8</f>
        <v>Deep Space Robotic</v>
      </c>
      <c r="B120" s="370">
        <f>Current!W8</f>
        <v>1</v>
      </c>
      <c r="C120" s="413">
        <f t="shared" si="13"/>
        <v>1.5384615384615385E-2</v>
      </c>
      <c r="D120" s="371">
        <f t="shared" si="14"/>
        <v>0</v>
      </c>
      <c r="E120" s="371">
        <f t="shared" si="15"/>
        <v>1</v>
      </c>
      <c r="F120" s="371">
        <f t="shared" si="16"/>
        <v>1</v>
      </c>
      <c r="G120" s="374">
        <f t="shared" si="17"/>
        <v>0</v>
      </c>
      <c r="H120" s="374">
        <f t="shared" si="18"/>
        <v>286</v>
      </c>
      <c r="I120" s="374">
        <f t="shared" si="19"/>
        <v>286</v>
      </c>
      <c r="J120" s="377">
        <f t="shared" si="20"/>
        <v>0</v>
      </c>
      <c r="K120" s="377">
        <f t="shared" si="21"/>
        <v>9152</v>
      </c>
      <c r="L120" s="378">
        <f>IFERROR(I120*$D$72,"-")</f>
        <v>9152</v>
      </c>
      <c r="M120"/>
      <c r="N120"/>
      <c r="O120"/>
    </row>
    <row r="121" spans="1:15" ht="14.4" x14ac:dyDescent="0.3">
      <c r="A121" s="39" t="str">
        <f>Current!V9</f>
        <v>Near Earth Robotic - Low Latency &amp; Complex Needs</v>
      </c>
      <c r="B121" s="370">
        <f>Current!W9</f>
        <v>2</v>
      </c>
      <c r="C121" s="413">
        <f t="shared" si="13"/>
        <v>3.0769230769230771E-2</v>
      </c>
      <c r="D121" s="371">
        <f t="shared" si="14"/>
        <v>1</v>
      </c>
      <c r="E121" s="371">
        <f t="shared" si="15"/>
        <v>2</v>
      </c>
      <c r="F121" s="371">
        <f t="shared" si="16"/>
        <v>3</v>
      </c>
      <c r="G121" s="374">
        <f t="shared" si="17"/>
        <v>2047</v>
      </c>
      <c r="H121" s="374">
        <f t="shared" si="18"/>
        <v>4094</v>
      </c>
      <c r="I121" s="374">
        <f t="shared" si="19"/>
        <v>6141</v>
      </c>
      <c r="J121" s="377">
        <f t="shared" si="20"/>
        <v>65504</v>
      </c>
      <c r="K121" s="377">
        <f t="shared" si="21"/>
        <v>131008</v>
      </c>
      <c r="L121" s="378">
        <f t="shared" si="22"/>
        <v>196512</v>
      </c>
      <c r="M121"/>
      <c r="N121"/>
      <c r="O121"/>
    </row>
    <row r="122" spans="1:15" ht="14.4" x14ac:dyDescent="0.3">
      <c r="A122" s="39" t="str">
        <f>Current!V10</f>
        <v>Mission Operations</v>
      </c>
      <c r="B122" s="370">
        <f>Current!W10</f>
        <v>0</v>
      </c>
      <c r="C122" s="413">
        <f t="shared" si="13"/>
        <v>0</v>
      </c>
      <c r="D122" s="371">
        <f t="shared" si="14"/>
        <v>0</v>
      </c>
      <c r="E122" s="371">
        <f t="shared" si="15"/>
        <v>0</v>
      </c>
      <c r="F122" s="371">
        <f t="shared" si="16"/>
        <v>0</v>
      </c>
      <c r="G122" s="374" t="str">
        <f t="shared" si="17"/>
        <v>-</v>
      </c>
      <c r="H122" s="374" t="str">
        <f t="shared" si="18"/>
        <v>-</v>
      </c>
      <c r="I122" s="374" t="str">
        <f t="shared" si="19"/>
        <v>-</v>
      </c>
      <c r="J122" s="377" t="str">
        <f t="shared" si="20"/>
        <v>-</v>
      </c>
      <c r="K122" s="377" t="str">
        <f t="shared" si="21"/>
        <v>-</v>
      </c>
      <c r="L122" s="378" t="str">
        <f t="shared" si="22"/>
        <v>-</v>
      </c>
      <c r="M122"/>
      <c r="N122"/>
      <c r="O122"/>
    </row>
    <row r="123" spans="1:15" ht="14.4" x14ac:dyDescent="0.3">
      <c r="A123" s="39" t="str">
        <f>Current!V12</f>
        <v>Terrestrial &amp; Aerial</v>
      </c>
      <c r="B123" s="370">
        <f>Current!W12</f>
        <v>15</v>
      </c>
      <c r="C123" s="413">
        <f t="shared" si="13"/>
        <v>0.23076923076923078</v>
      </c>
      <c r="D123" s="371">
        <f t="shared" si="14"/>
        <v>5</v>
      </c>
      <c r="E123" s="371">
        <f t="shared" si="15"/>
        <v>11</v>
      </c>
      <c r="F123" s="371">
        <f t="shared" si="16"/>
        <v>20</v>
      </c>
      <c r="G123" s="374">
        <f t="shared" si="17"/>
        <v>43358.833333333328</v>
      </c>
      <c r="H123" s="374">
        <f t="shared" si="18"/>
        <v>95389.433333333334</v>
      </c>
      <c r="I123" s="374">
        <f t="shared" si="19"/>
        <v>173435.33333333331</v>
      </c>
      <c r="J123" s="377">
        <f t="shared" si="20"/>
        <v>1387482.6666666665</v>
      </c>
      <c r="K123" s="377">
        <f t="shared" si="21"/>
        <v>3052461.8666666667</v>
      </c>
      <c r="L123" s="378">
        <f t="shared" si="22"/>
        <v>5549930.666666666</v>
      </c>
      <c r="M123"/>
      <c r="N123"/>
      <c r="O123"/>
    </row>
    <row r="124" spans="1:15" ht="15" thickBot="1" x14ac:dyDescent="0.35">
      <c r="A124" s="38" t="s">
        <v>223</v>
      </c>
      <c r="B124" s="372">
        <f>SUM(B117:B122,B123)</f>
        <v>65</v>
      </c>
      <c r="C124" s="414">
        <f t="shared" ref="C124:I124" si="23">SUM(C117:C123)</f>
        <v>1</v>
      </c>
      <c r="D124" s="373">
        <f t="shared" si="23"/>
        <v>22</v>
      </c>
      <c r="E124" s="373">
        <f t="shared" si="23"/>
        <v>50</v>
      </c>
      <c r="F124" s="373">
        <f>SUM(F117:F123)</f>
        <v>85</v>
      </c>
      <c r="G124" s="373">
        <f t="shared" si="23"/>
        <v>1249219.3869047619</v>
      </c>
      <c r="H124" s="373">
        <f t="shared" si="23"/>
        <v>2748202.9511904758</v>
      </c>
      <c r="I124" s="373">
        <f t="shared" si="23"/>
        <v>4665397.6011904757</v>
      </c>
      <c r="J124" s="379">
        <f t="shared" ref="J124:L124" si="24">SUM(J117:J123)</f>
        <v>39975020.380952381</v>
      </c>
      <c r="K124" s="379">
        <f t="shared" si="24"/>
        <v>87942494.438095227</v>
      </c>
      <c r="L124" s="380">
        <f t="shared" si="24"/>
        <v>149292723.23809522</v>
      </c>
      <c r="M124"/>
      <c r="N124"/>
      <c r="O124"/>
    </row>
    <row r="125" spans="1:15" x14ac:dyDescent="0.25">
      <c r="J125" s="46"/>
    </row>
    <row r="126" spans="1:15" ht="16.2" thickBot="1" x14ac:dyDescent="0.35">
      <c r="A126" s="49" t="s">
        <v>230</v>
      </c>
    </row>
    <row r="127" spans="1:15" ht="14.4" customHeight="1" x14ac:dyDescent="0.3">
      <c r="A127" s="475" t="s">
        <v>59</v>
      </c>
      <c r="B127" s="486" t="s">
        <v>377</v>
      </c>
      <c r="C127" s="486" t="s">
        <v>538</v>
      </c>
      <c r="D127" s="522" t="s">
        <v>451</v>
      </c>
      <c r="E127" s="523"/>
      <c r="F127" s="524"/>
      <c r="G127" s="521" t="s">
        <v>225</v>
      </c>
      <c r="H127" s="521"/>
      <c r="I127" s="521"/>
      <c r="J127" s="521" t="s">
        <v>227</v>
      </c>
      <c r="K127" s="521"/>
      <c r="L127" s="525"/>
      <c r="M127"/>
      <c r="N127"/>
      <c r="O127"/>
    </row>
    <row r="128" spans="1:15" ht="15" customHeight="1" x14ac:dyDescent="0.3">
      <c r="A128" s="476"/>
      <c r="B128" s="487"/>
      <c r="C128" s="487"/>
      <c r="D128" s="408" t="s">
        <v>7</v>
      </c>
      <c r="E128" s="408" t="s">
        <v>55</v>
      </c>
      <c r="F128" s="408" t="s">
        <v>6</v>
      </c>
      <c r="G128" s="408" t="s">
        <v>7</v>
      </c>
      <c r="H128" s="408" t="s">
        <v>55</v>
      </c>
      <c r="I128" s="408" t="s">
        <v>6</v>
      </c>
      <c r="J128" s="408" t="s">
        <v>7</v>
      </c>
      <c r="K128" s="408" t="s">
        <v>55</v>
      </c>
      <c r="L128" s="47" t="s">
        <v>6</v>
      </c>
      <c r="M128"/>
      <c r="N128"/>
      <c r="O128"/>
    </row>
    <row r="129" spans="1:15" ht="14.4" x14ac:dyDescent="0.3">
      <c r="A129" s="39" t="s">
        <v>220</v>
      </c>
      <c r="B129" s="370">
        <f>Current!J11</f>
        <v>0</v>
      </c>
      <c r="C129" s="413">
        <f>B129/$B$131</f>
        <v>0</v>
      </c>
      <c r="D129" s="349">
        <f>ROUND($B129*(1+($B$14-$B$131)/$B$131),0)</f>
        <v>0</v>
      </c>
      <c r="E129" s="349">
        <f>ROUND($B129*(1+($C$14-$B$131)/$B$131),0)</f>
        <v>0</v>
      </c>
      <c r="F129" s="349">
        <f>ROUND($B129*(1+($D$14-$B$131)/$B$131),0)</f>
        <v>0</v>
      </c>
      <c r="G129" s="374">
        <f>IFERROR(D129*Current!$L$17,"-")</f>
        <v>0</v>
      </c>
      <c r="H129" s="374">
        <f>IFERROR(E129*Current!$L$17,"-")</f>
        <v>0</v>
      </c>
      <c r="I129" s="374">
        <f>IFERROR(F129*Current!$L$17,"-")</f>
        <v>0</v>
      </c>
      <c r="J129" s="377">
        <f t="shared" ref="J129" si="25">IFERROR(G129*$B$72,"-")</f>
        <v>0</v>
      </c>
      <c r="K129" s="377">
        <f>IFERROR(H129*$C$72,"-")</f>
        <v>0</v>
      </c>
      <c r="L129" s="378">
        <f>IFERROR(I129*$D$72,"-")</f>
        <v>0</v>
      </c>
      <c r="M129"/>
      <c r="N129"/>
      <c r="O129"/>
    </row>
    <row r="130" spans="1:15" ht="14.4" x14ac:dyDescent="0.3">
      <c r="A130" s="39" t="s">
        <v>221</v>
      </c>
      <c r="B130" s="349">
        <f>Current!W11</f>
        <v>2</v>
      </c>
      <c r="C130" s="413">
        <f>B130/$B$131</f>
        <v>1</v>
      </c>
      <c r="D130" s="349">
        <f>ROUND($B130*(1+($B$14-$B$131)/$B$131),0)</f>
        <v>20</v>
      </c>
      <c r="E130" s="349">
        <f>ROUND($B130*(1+($C$14-$B$131)/$B$131),0)</f>
        <v>30</v>
      </c>
      <c r="F130" s="349">
        <f>ROUND($B130*(1+($D$14-$B$131)/$B$131),0)</f>
        <v>40</v>
      </c>
      <c r="G130" s="374">
        <f>IFERROR(D130*Current!$Y$17,"-")</f>
        <v>105541.59843638947</v>
      </c>
      <c r="H130" s="374">
        <f>IFERROR(E130*Current!$Y$17,"-")</f>
        <v>158312.3976545842</v>
      </c>
      <c r="I130" s="374">
        <f>IFERROR(F130*Current!$Y$17,"-")</f>
        <v>211083.19687277894</v>
      </c>
      <c r="J130" s="377">
        <f t="shared" ref="J130" si="26">IFERROR(G130*$B$72,"-")</f>
        <v>3377331.149964463</v>
      </c>
      <c r="K130" s="377">
        <f>IFERROR(H130*$C$72,"-")</f>
        <v>5065996.7249466944</v>
      </c>
      <c r="L130" s="378">
        <f>IFERROR(I130*$D$72,"-")</f>
        <v>6754662.2999289259</v>
      </c>
      <c r="M130"/>
      <c r="N130"/>
      <c r="O130"/>
    </row>
    <row r="131" spans="1:15" ht="14.4" customHeight="1" thickBot="1" x14ac:dyDescent="0.35">
      <c r="A131" s="38" t="s">
        <v>61</v>
      </c>
      <c r="B131" s="372">
        <f t="shared" ref="B131:L131" si="27">SUM(B129:B130)</f>
        <v>2</v>
      </c>
      <c r="C131" s="414">
        <f t="shared" si="27"/>
        <v>1</v>
      </c>
      <c r="D131" s="350">
        <f t="shared" si="27"/>
        <v>20</v>
      </c>
      <c r="E131" s="350">
        <f t="shared" si="27"/>
        <v>30</v>
      </c>
      <c r="F131" s="350">
        <f t="shared" si="27"/>
        <v>40</v>
      </c>
      <c r="G131" s="350">
        <f t="shared" si="27"/>
        <v>105541.59843638947</v>
      </c>
      <c r="H131" s="350">
        <f t="shared" si="27"/>
        <v>158312.3976545842</v>
      </c>
      <c r="I131" s="350">
        <f t="shared" si="27"/>
        <v>211083.19687277894</v>
      </c>
      <c r="J131" s="381">
        <f t="shared" si="27"/>
        <v>3377331.149964463</v>
      </c>
      <c r="K131" s="381">
        <f t="shared" si="27"/>
        <v>5065996.7249466944</v>
      </c>
      <c r="L131" s="382">
        <f t="shared" si="27"/>
        <v>6754662.2999289259</v>
      </c>
      <c r="M131"/>
      <c r="N131"/>
      <c r="O131"/>
    </row>
    <row r="132" spans="1:15" x14ac:dyDescent="0.25">
      <c r="A132" s="45"/>
      <c r="B132" s="42"/>
      <c r="C132" s="43"/>
      <c r="D132" s="44"/>
      <c r="E132" s="44"/>
      <c r="F132" s="44"/>
    </row>
    <row r="133" spans="1:15" x14ac:dyDescent="0.25">
      <c r="A133" s="45"/>
      <c r="B133" s="42"/>
      <c r="C133" s="43"/>
      <c r="D133" s="44"/>
      <c r="E133" s="44"/>
      <c r="F133" s="44"/>
    </row>
    <row r="134" spans="1:15" s="48" customFormat="1" x14ac:dyDescent="0.25"/>
    <row r="136" spans="1:15" ht="14.4" thickBot="1" x14ac:dyDescent="0.3">
      <c r="A136" s="34" t="s">
        <v>231</v>
      </c>
    </row>
    <row r="137" spans="1:15" ht="14.4" x14ac:dyDescent="0.3">
      <c r="A137" s="475" t="s">
        <v>59</v>
      </c>
      <c r="B137" s="486" t="s">
        <v>377</v>
      </c>
      <c r="C137" s="486" t="s">
        <v>452</v>
      </c>
      <c r="D137" s="522" t="s">
        <v>451</v>
      </c>
      <c r="E137" s="523"/>
      <c r="F137" s="524"/>
      <c r="G137" s="521" t="s">
        <v>225</v>
      </c>
      <c r="H137" s="521"/>
      <c r="I137" s="521"/>
      <c r="J137" s="521" t="s">
        <v>227</v>
      </c>
      <c r="K137" s="521"/>
      <c r="L137" s="525"/>
      <c r="M137"/>
      <c r="N137"/>
      <c r="O137"/>
    </row>
    <row r="138" spans="1:15" ht="14.4" x14ac:dyDescent="0.3">
      <c r="A138" s="476"/>
      <c r="B138" s="487"/>
      <c r="C138" s="487"/>
      <c r="D138" s="408" t="s">
        <v>7</v>
      </c>
      <c r="E138" s="408" t="s">
        <v>55</v>
      </c>
      <c r="F138" s="408" t="s">
        <v>6</v>
      </c>
      <c r="G138" s="408" t="s">
        <v>7</v>
      </c>
      <c r="H138" s="408" t="s">
        <v>55</v>
      </c>
      <c r="I138" s="408" t="s">
        <v>6</v>
      </c>
      <c r="J138" s="408" t="s">
        <v>7</v>
      </c>
      <c r="K138" s="408" t="s">
        <v>55</v>
      </c>
      <c r="L138" s="47" t="s">
        <v>6</v>
      </c>
      <c r="M138"/>
      <c r="N138"/>
      <c r="O138"/>
    </row>
    <row r="139" spans="1:15" ht="14.4" x14ac:dyDescent="0.3">
      <c r="A139" s="39" t="str">
        <f>Current!I5</f>
        <v>Human Space Flight</v>
      </c>
      <c r="B139" s="349">
        <f>Current!J5</f>
        <v>4</v>
      </c>
      <c r="C139" s="413">
        <f t="shared" ref="C139:C145" si="28">B139/$B$146</f>
        <v>0.08</v>
      </c>
      <c r="D139" s="371">
        <f>ROUND($B139*(1+($G$12-$B$146)/$B$146),0)</f>
        <v>2</v>
      </c>
      <c r="E139" s="371">
        <f>ROUND($B139*(1+($H$12-$B$146)/$B$146),0)</f>
        <v>3</v>
      </c>
      <c r="F139" s="371">
        <f>ROUND($B139*(1+($I$12-$B$146)/$B$146),0)</f>
        <v>6</v>
      </c>
      <c r="G139" s="374">
        <f>IFERROR(IF(C30="Yes",D139*D44*$W$16,"-"),"-")</f>
        <v>115860.20833333333</v>
      </c>
      <c r="H139" s="374">
        <f>IFERROR(IF(C30="Yes",E139*D44*$X$16,"-"),"-")</f>
        <v>173790.3125</v>
      </c>
      <c r="I139" s="374">
        <f>IFERROR(IF(C30="Yes",F139*D44*$Y$16,"-"),"-")</f>
        <v>347580.625</v>
      </c>
      <c r="J139" s="377">
        <f>IFERROR(G139*$B$71,"-")</f>
        <v>2677610.9493292095</v>
      </c>
      <c r="K139" s="377">
        <f>IFERROR(H139*$C$71,"-")</f>
        <v>4016416.4239938143</v>
      </c>
      <c r="L139" s="378">
        <f>IFERROR(I139*$D$71,"-")</f>
        <v>8032832.8479876285</v>
      </c>
      <c r="M139"/>
      <c r="N139"/>
      <c r="O139"/>
    </row>
    <row r="140" spans="1:15" ht="14.4" x14ac:dyDescent="0.3">
      <c r="A140" s="39" t="str">
        <f>Current!I6</f>
        <v>Near Earth Robotic - LEO Science</v>
      </c>
      <c r="B140" s="349">
        <f>Current!J6</f>
        <v>34</v>
      </c>
      <c r="C140" s="413">
        <f t="shared" si="28"/>
        <v>0.68</v>
      </c>
      <c r="D140" s="371">
        <f t="shared" ref="D140:D145" si="29">ROUND($B140*(1+($G$12-$B$146)/$B$146),0)</f>
        <v>16</v>
      </c>
      <c r="E140" s="371">
        <f t="shared" ref="E140:E145" si="30">ROUND($B140*(1+($H$12-$B$146)/$B$146),0)</f>
        <v>27</v>
      </c>
      <c r="F140" s="371">
        <f t="shared" ref="F140:F145" si="31">ROUND($B140*(1+($I$12-$B$146)/$B$146),0)</f>
        <v>52</v>
      </c>
      <c r="G140" s="374">
        <f t="shared" ref="G140:G145" si="32">IFERROR(IF(C31="Yes",D140*D45*$W$16,"-"),"-")</f>
        <v>155157.45490196079</v>
      </c>
      <c r="H140" s="374">
        <f t="shared" ref="H140:H145" si="33">IFERROR(IF(C31="Yes",E140*D45*$X$16,"-"),"-")</f>
        <v>261828.20514705885</v>
      </c>
      <c r="I140" s="374">
        <f t="shared" ref="I140:I145" si="34">IFERROR(IF(C31="Yes",F140*D45*$Y$16,"-"),"-")</f>
        <v>504261.72843137255</v>
      </c>
      <c r="J140" s="377">
        <f t="shared" ref="J140:J145" si="35">IFERROR(G140*$B$71,"-")</f>
        <v>3585797.9723312538</v>
      </c>
      <c r="K140" s="377">
        <f t="shared" ref="K140:K145" si="36">IFERROR(H140*$C$71,"-")</f>
        <v>6051034.0783089902</v>
      </c>
      <c r="L140" s="378">
        <f t="shared" ref="L140:L145" si="37">IFERROR(I140*$D$71,"-")</f>
        <v>11653843.410076573</v>
      </c>
      <c r="M140"/>
      <c r="N140"/>
      <c r="O140"/>
    </row>
    <row r="141" spans="1:15" ht="14.4" x14ac:dyDescent="0.3">
      <c r="A141" s="39" t="str">
        <f>Current!I7</f>
        <v>Near Earth Robotic - GEO and Near Earth</v>
      </c>
      <c r="B141" s="349">
        <f>Current!J7</f>
        <v>11</v>
      </c>
      <c r="C141" s="413">
        <f t="shared" si="28"/>
        <v>0.22</v>
      </c>
      <c r="D141" s="371">
        <f t="shared" si="29"/>
        <v>5</v>
      </c>
      <c r="E141" s="371">
        <f t="shared" si="30"/>
        <v>9</v>
      </c>
      <c r="F141" s="371">
        <f t="shared" si="31"/>
        <v>17</v>
      </c>
      <c r="G141" s="374">
        <f t="shared" si="32"/>
        <v>77163.367424242431</v>
      </c>
      <c r="H141" s="374">
        <f t="shared" si="33"/>
        <v>138894.06136363637</v>
      </c>
      <c r="I141" s="374">
        <f t="shared" si="34"/>
        <v>262355.44924242422</v>
      </c>
      <c r="J141" s="377">
        <f t="shared" si="35"/>
        <v>1783299.7236448182</v>
      </c>
      <c r="K141" s="377">
        <f t="shared" si="36"/>
        <v>3209939.5025606724</v>
      </c>
      <c r="L141" s="378">
        <f t="shared" si="37"/>
        <v>6063219.0603923807</v>
      </c>
      <c r="M141"/>
      <c r="N141"/>
      <c r="O141"/>
    </row>
    <row r="142" spans="1:15" ht="14.4" customHeight="1" x14ac:dyDescent="0.3">
      <c r="A142" s="39" t="str">
        <f>Current!I8</f>
        <v>Deep Space Robotic</v>
      </c>
      <c r="B142" s="349">
        <f>Current!J8</f>
        <v>0</v>
      </c>
      <c r="C142" s="413">
        <f t="shared" si="28"/>
        <v>0</v>
      </c>
      <c r="D142" s="371">
        <f t="shared" si="29"/>
        <v>0</v>
      </c>
      <c r="E142" s="371">
        <f t="shared" si="30"/>
        <v>0</v>
      </c>
      <c r="F142" s="371">
        <f t="shared" si="31"/>
        <v>0</v>
      </c>
      <c r="G142" s="374" t="str">
        <f t="shared" si="32"/>
        <v>-</v>
      </c>
      <c r="H142" s="374" t="str">
        <f t="shared" si="33"/>
        <v>-</v>
      </c>
      <c r="I142" s="374" t="str">
        <f t="shared" si="34"/>
        <v>-</v>
      </c>
      <c r="J142" s="377" t="str">
        <f t="shared" si="35"/>
        <v>-</v>
      </c>
      <c r="K142" s="377" t="str">
        <f t="shared" si="36"/>
        <v>-</v>
      </c>
      <c r="L142" s="378" t="str">
        <f t="shared" si="37"/>
        <v>-</v>
      </c>
      <c r="M142"/>
      <c r="N142"/>
      <c r="O142"/>
    </row>
    <row r="143" spans="1:15" ht="14.4" x14ac:dyDescent="0.3">
      <c r="A143" s="39" t="str">
        <f>Current!I9</f>
        <v>Near Earth Robotic - Low Latency &amp; Complex Needs</v>
      </c>
      <c r="B143" s="349">
        <f>Current!J9</f>
        <v>1</v>
      </c>
      <c r="C143" s="413">
        <f t="shared" si="28"/>
        <v>0.02</v>
      </c>
      <c r="D143" s="371">
        <f t="shared" si="29"/>
        <v>0</v>
      </c>
      <c r="E143" s="371">
        <f t="shared" si="30"/>
        <v>1</v>
      </c>
      <c r="F143" s="371">
        <f t="shared" si="31"/>
        <v>2</v>
      </c>
      <c r="G143" s="374">
        <f t="shared" si="32"/>
        <v>0</v>
      </c>
      <c r="H143" s="374">
        <f t="shared" si="33"/>
        <v>11281.125000000005</v>
      </c>
      <c r="I143" s="374">
        <f t="shared" si="34"/>
        <v>22562.250000000011</v>
      </c>
      <c r="J143" s="377">
        <f t="shared" si="35"/>
        <v>0</v>
      </c>
      <c r="K143" s="377">
        <f t="shared" si="36"/>
        <v>260714.73765908121</v>
      </c>
      <c r="L143" s="378">
        <f t="shared" si="37"/>
        <v>521429.47531816241</v>
      </c>
      <c r="M143"/>
      <c r="N143" s="37"/>
      <c r="O143"/>
    </row>
    <row r="144" spans="1:15" ht="14.4" x14ac:dyDescent="0.3">
      <c r="A144" s="39" t="str">
        <f>Current!I10</f>
        <v>Mission Operations</v>
      </c>
      <c r="B144" s="349">
        <f>Current!J10</f>
        <v>0</v>
      </c>
      <c r="C144" s="413">
        <f t="shared" si="28"/>
        <v>0</v>
      </c>
      <c r="D144" s="371">
        <f t="shared" si="29"/>
        <v>0</v>
      </c>
      <c r="E144" s="371">
        <f t="shared" si="30"/>
        <v>0</v>
      </c>
      <c r="F144" s="371">
        <f t="shared" si="31"/>
        <v>0</v>
      </c>
      <c r="G144" s="374" t="str">
        <f t="shared" si="32"/>
        <v>-</v>
      </c>
      <c r="H144" s="374" t="str">
        <f t="shared" si="33"/>
        <v>-</v>
      </c>
      <c r="I144" s="374" t="str">
        <f t="shared" si="34"/>
        <v>-</v>
      </c>
      <c r="J144" s="377" t="str">
        <f t="shared" si="35"/>
        <v>-</v>
      </c>
      <c r="K144" s="377" t="str">
        <f t="shared" si="36"/>
        <v>-</v>
      </c>
      <c r="L144" s="378" t="str">
        <f t="shared" si="37"/>
        <v>-</v>
      </c>
      <c r="M144"/>
      <c r="N144"/>
      <c r="O144"/>
    </row>
    <row r="145" spans="1:18" ht="14.4" x14ac:dyDescent="0.3">
      <c r="A145" s="39" t="str">
        <f>Current!I12</f>
        <v>Terrestrial &amp; Aerial</v>
      </c>
      <c r="B145" s="349">
        <f>Current!J12</f>
        <v>0</v>
      </c>
      <c r="C145" s="413">
        <f t="shared" si="28"/>
        <v>0</v>
      </c>
      <c r="D145" s="371">
        <f t="shared" si="29"/>
        <v>0</v>
      </c>
      <c r="E145" s="371">
        <f t="shared" si="30"/>
        <v>0</v>
      </c>
      <c r="F145" s="371">
        <f t="shared" si="31"/>
        <v>0</v>
      </c>
      <c r="G145" s="374" t="str">
        <f t="shared" si="32"/>
        <v>-</v>
      </c>
      <c r="H145" s="374" t="str">
        <f t="shared" si="33"/>
        <v>-</v>
      </c>
      <c r="I145" s="374" t="str">
        <f t="shared" si="34"/>
        <v>-</v>
      </c>
      <c r="J145" s="377" t="str">
        <f t="shared" si="35"/>
        <v>-</v>
      </c>
      <c r="K145" s="377" t="str">
        <f t="shared" si="36"/>
        <v>-</v>
      </c>
      <c r="L145" s="378" t="str">
        <f t="shared" si="37"/>
        <v>-</v>
      </c>
      <c r="M145"/>
      <c r="N145"/>
      <c r="O145"/>
    </row>
    <row r="146" spans="1:18" ht="15" thickBot="1" x14ac:dyDescent="0.35">
      <c r="A146" s="226" t="s">
        <v>219</v>
      </c>
      <c r="B146" s="372">
        <f>SUM(B139:B144,B145)</f>
        <v>50</v>
      </c>
      <c r="C146" s="414">
        <f t="shared" ref="C146:L146" si="38">SUM(C139:C145)</f>
        <v>1</v>
      </c>
      <c r="D146" s="373">
        <f t="shared" si="38"/>
        <v>23</v>
      </c>
      <c r="E146" s="373">
        <f t="shared" si="38"/>
        <v>40</v>
      </c>
      <c r="F146" s="373">
        <f t="shared" si="38"/>
        <v>77</v>
      </c>
      <c r="G146" s="373">
        <f t="shared" si="38"/>
        <v>348181.03065953654</v>
      </c>
      <c r="H146" s="373">
        <f t="shared" si="38"/>
        <v>585793.70401069522</v>
      </c>
      <c r="I146" s="373">
        <f t="shared" si="38"/>
        <v>1136760.0526737967</v>
      </c>
      <c r="J146" s="379">
        <f t="shared" si="38"/>
        <v>8046708.6453052815</v>
      </c>
      <c r="K146" s="379">
        <f t="shared" si="38"/>
        <v>13538104.74252256</v>
      </c>
      <c r="L146" s="380">
        <f t="shared" si="38"/>
        <v>26271324.793774746</v>
      </c>
      <c r="M146"/>
      <c r="N146"/>
      <c r="O146"/>
    </row>
    <row r="147" spans="1:18" ht="14.4" x14ac:dyDescent="0.3">
      <c r="M147"/>
      <c r="N147"/>
      <c r="O147"/>
    </row>
    <row r="148" spans="1:18" ht="15" thickBot="1" x14ac:dyDescent="0.35">
      <c r="A148" s="34" t="s">
        <v>232</v>
      </c>
      <c r="M148"/>
      <c r="N148"/>
      <c r="O148"/>
    </row>
    <row r="149" spans="1:18" ht="14.4" x14ac:dyDescent="0.3">
      <c r="A149" s="475" t="s">
        <v>59</v>
      </c>
      <c r="B149" s="486" t="s">
        <v>377</v>
      </c>
      <c r="C149" s="486" t="s">
        <v>452</v>
      </c>
      <c r="D149" s="522" t="s">
        <v>451</v>
      </c>
      <c r="E149" s="523"/>
      <c r="F149" s="524"/>
      <c r="G149" s="521" t="s">
        <v>225</v>
      </c>
      <c r="H149" s="521"/>
      <c r="I149" s="521"/>
      <c r="J149" s="521" t="s">
        <v>227</v>
      </c>
      <c r="K149" s="521"/>
      <c r="L149" s="525"/>
      <c r="M149"/>
      <c r="N149"/>
      <c r="O149"/>
    </row>
    <row r="150" spans="1:18" ht="14.4" x14ac:dyDescent="0.3">
      <c r="A150" s="476"/>
      <c r="B150" s="487"/>
      <c r="C150" s="487"/>
      <c r="D150" s="408" t="s">
        <v>7</v>
      </c>
      <c r="E150" s="408" t="s">
        <v>55</v>
      </c>
      <c r="F150" s="408" t="s">
        <v>6</v>
      </c>
      <c r="G150" s="408" t="s">
        <v>7</v>
      </c>
      <c r="H150" s="408" t="s">
        <v>55</v>
      </c>
      <c r="I150" s="408" t="s">
        <v>6</v>
      </c>
      <c r="J150" s="408" t="s">
        <v>7</v>
      </c>
      <c r="K150" s="408" t="s">
        <v>55</v>
      </c>
      <c r="L150" s="47" t="s">
        <v>6</v>
      </c>
      <c r="M150"/>
      <c r="N150"/>
      <c r="O150"/>
    </row>
    <row r="151" spans="1:18" ht="14.4" x14ac:dyDescent="0.3">
      <c r="A151" s="39" t="str">
        <f>Current!I5</f>
        <v>Human Space Flight</v>
      </c>
      <c r="B151" s="370">
        <f>Current!W5</f>
        <v>14</v>
      </c>
      <c r="C151" s="413">
        <f t="shared" ref="C151:C157" si="39">B151/$B$124</f>
        <v>0.2153846153846154</v>
      </c>
      <c r="D151" s="371">
        <f>ROUND($B151*(1+($G$13-$B$158)/$B$158),0)</f>
        <v>3</v>
      </c>
      <c r="E151" s="371">
        <f>ROUND($B151*(1+($H$13-$B$158)/$B$158),0)</f>
        <v>9</v>
      </c>
      <c r="F151" s="371">
        <f>ROUND($B151*(1+($I$13-$B$158)/$B$158),0)</f>
        <v>16</v>
      </c>
      <c r="G151" s="374">
        <f>IFERROR(IF(C30="Yes",D151*I44*$W$16,"-"),"-")</f>
        <v>267065.35714285716</v>
      </c>
      <c r="H151" s="374">
        <f>IFERROR(IF(C30="Yes",E151*I44*$X$16,"-"),"-")</f>
        <v>801196.07142857136</v>
      </c>
      <c r="I151" s="374">
        <f>IFERROR(IF(C30="Yes",F151*I44*$Y$16,"-"),"-")</f>
        <v>1424348.5714285714</v>
      </c>
      <c r="J151" s="377">
        <f>IFERROR(G151*$B$72,"-")</f>
        <v>8546091.4285714291</v>
      </c>
      <c r="K151" s="377">
        <f>IFERROR(H151*$C$72,"-")</f>
        <v>25638274.285714284</v>
      </c>
      <c r="L151" s="378">
        <f>IFERROR(I151*$D$72,"-")</f>
        <v>45579154.285714284</v>
      </c>
      <c r="M151"/>
      <c r="N151"/>
      <c r="O151"/>
    </row>
    <row r="152" spans="1:18" ht="14.4" x14ac:dyDescent="0.3">
      <c r="A152" s="39" t="str">
        <f>Current!I6</f>
        <v>Near Earth Robotic - LEO Science</v>
      </c>
      <c r="B152" s="370">
        <f>Current!W6</f>
        <v>29</v>
      </c>
      <c r="C152" s="413">
        <f t="shared" si="39"/>
        <v>0.44615384615384618</v>
      </c>
      <c r="D152" s="371">
        <f t="shared" ref="D152:D157" si="40">ROUND($B152*(1+($G$13-$B$158)/$B$158),0)</f>
        <v>7</v>
      </c>
      <c r="E152" s="371">
        <f t="shared" ref="E152:E157" si="41">ROUND($B152*(1+($H$13-$B$158)/$B$158),0)</f>
        <v>18</v>
      </c>
      <c r="F152" s="371">
        <f t="shared" ref="F152:F157" si="42">ROUND($B152*(1+($I$13-$B$158)/$B$158),0)</f>
        <v>34</v>
      </c>
      <c r="G152" s="374">
        <f t="shared" ref="G152:G157" si="43">IFERROR(IF(C31="Yes",D152*I45*$W$16,"-"),"-")</f>
        <v>531055</v>
      </c>
      <c r="H152" s="374">
        <f t="shared" ref="H152:H157" si="44">IFERROR(IF(C31="Yes",E152*I45*$X$16,"-"),"-")</f>
        <v>1365570</v>
      </c>
      <c r="I152" s="374">
        <f t="shared" ref="I152:I157" si="45">IFERROR(IF(C31="Yes",F152*I45*$Y$16,"-"),"-")</f>
        <v>2579410</v>
      </c>
      <c r="J152" s="377">
        <f t="shared" ref="J152:J157" si="46">IFERROR(G152*$B$72,"-")</f>
        <v>16993760</v>
      </c>
      <c r="K152" s="377">
        <f t="shared" ref="K152:K157" si="47">IFERROR(H152*$C$72,"-")</f>
        <v>43698240</v>
      </c>
      <c r="L152" s="378">
        <f t="shared" ref="L152:L157" si="48">IFERROR(I152*$D$72,"-")</f>
        <v>82541120</v>
      </c>
      <c r="M152"/>
      <c r="N152"/>
      <c r="O152"/>
    </row>
    <row r="153" spans="1:18" ht="14.4" x14ac:dyDescent="0.3">
      <c r="A153" s="39" t="str">
        <f>Current!I7</f>
        <v>Near Earth Robotic - GEO and Near Earth</v>
      </c>
      <c r="B153" s="370">
        <f>Current!W7</f>
        <v>4</v>
      </c>
      <c r="C153" s="413">
        <f t="shared" si="39"/>
        <v>6.1538461538461542E-2</v>
      </c>
      <c r="D153" s="371">
        <f t="shared" si="40"/>
        <v>1</v>
      </c>
      <c r="E153" s="371">
        <f t="shared" si="41"/>
        <v>2</v>
      </c>
      <c r="F153" s="371">
        <f t="shared" si="42"/>
        <v>5</v>
      </c>
      <c r="G153" s="374">
        <f t="shared" si="43"/>
        <v>54.625</v>
      </c>
      <c r="H153" s="374">
        <f t="shared" si="44"/>
        <v>109.25</v>
      </c>
      <c r="I153" s="374">
        <f t="shared" si="45"/>
        <v>273.125</v>
      </c>
      <c r="J153" s="377">
        <f t="shared" si="46"/>
        <v>1748</v>
      </c>
      <c r="K153" s="377">
        <f t="shared" si="47"/>
        <v>3496</v>
      </c>
      <c r="L153" s="378">
        <f t="shared" si="48"/>
        <v>8740</v>
      </c>
      <c r="M153"/>
      <c r="N153"/>
      <c r="O153"/>
    </row>
    <row r="154" spans="1:18" ht="14.4" x14ac:dyDescent="0.3">
      <c r="A154" s="39" t="str">
        <f>Current!I8</f>
        <v>Deep Space Robotic</v>
      </c>
      <c r="B154" s="370">
        <f>Current!W8</f>
        <v>1</v>
      </c>
      <c r="C154" s="413">
        <f t="shared" si="39"/>
        <v>1.5384615384615385E-2</v>
      </c>
      <c r="D154" s="371">
        <f t="shared" si="40"/>
        <v>0</v>
      </c>
      <c r="E154" s="371">
        <f t="shared" si="41"/>
        <v>1</v>
      </c>
      <c r="F154" s="371">
        <f t="shared" si="42"/>
        <v>1</v>
      </c>
      <c r="G154" s="374">
        <f t="shared" si="43"/>
        <v>0</v>
      </c>
      <c r="H154" s="374">
        <f t="shared" si="44"/>
        <v>286</v>
      </c>
      <c r="I154" s="374">
        <f t="shared" si="45"/>
        <v>286</v>
      </c>
      <c r="J154" s="377">
        <f t="shared" si="46"/>
        <v>0</v>
      </c>
      <c r="K154" s="377">
        <f t="shared" si="47"/>
        <v>9152</v>
      </c>
      <c r="L154" s="378">
        <f t="shared" si="48"/>
        <v>9152</v>
      </c>
      <c r="M154"/>
      <c r="N154"/>
      <c r="O154"/>
    </row>
    <row r="155" spans="1:18" ht="14.4" x14ac:dyDescent="0.3">
      <c r="A155" s="39" t="str">
        <f>Current!I9</f>
        <v>Near Earth Robotic - Low Latency &amp; Complex Needs</v>
      </c>
      <c r="B155" s="370">
        <f>Current!W9</f>
        <v>2</v>
      </c>
      <c r="C155" s="413">
        <f t="shared" si="39"/>
        <v>3.0769230769230771E-2</v>
      </c>
      <c r="D155" s="371">
        <f t="shared" si="40"/>
        <v>0</v>
      </c>
      <c r="E155" s="371">
        <f t="shared" si="41"/>
        <v>1</v>
      </c>
      <c r="F155" s="371">
        <f t="shared" si="42"/>
        <v>2</v>
      </c>
      <c r="G155" s="374">
        <f t="shared" si="43"/>
        <v>0</v>
      </c>
      <c r="H155" s="374">
        <f t="shared" si="44"/>
        <v>2047</v>
      </c>
      <c r="I155" s="374">
        <f t="shared" si="45"/>
        <v>4094</v>
      </c>
      <c r="J155" s="377">
        <f t="shared" si="46"/>
        <v>0</v>
      </c>
      <c r="K155" s="377">
        <f t="shared" si="47"/>
        <v>65504</v>
      </c>
      <c r="L155" s="378">
        <f t="shared" si="48"/>
        <v>131008</v>
      </c>
      <c r="M155"/>
      <c r="N155"/>
      <c r="O155"/>
    </row>
    <row r="156" spans="1:18" ht="14.4" x14ac:dyDescent="0.3">
      <c r="A156" s="39" t="str">
        <f>Current!I10</f>
        <v>Mission Operations</v>
      </c>
      <c r="B156" s="370">
        <f>Current!W10</f>
        <v>0</v>
      </c>
      <c r="C156" s="413">
        <f t="shared" si="39"/>
        <v>0</v>
      </c>
      <c r="D156" s="371">
        <f t="shared" si="40"/>
        <v>0</v>
      </c>
      <c r="E156" s="371">
        <f t="shared" si="41"/>
        <v>0</v>
      </c>
      <c r="F156" s="371">
        <f t="shared" si="42"/>
        <v>0</v>
      </c>
      <c r="G156" s="374" t="str">
        <f t="shared" si="43"/>
        <v>-</v>
      </c>
      <c r="H156" s="374" t="str">
        <f t="shared" si="44"/>
        <v>-</v>
      </c>
      <c r="I156" s="374" t="str">
        <f t="shared" si="45"/>
        <v>-</v>
      </c>
      <c r="J156" s="377" t="str">
        <f t="shared" si="46"/>
        <v>-</v>
      </c>
      <c r="K156" s="377" t="str">
        <f t="shared" si="47"/>
        <v>-</v>
      </c>
      <c r="L156" s="378" t="str">
        <f t="shared" si="48"/>
        <v>-</v>
      </c>
      <c r="M156"/>
      <c r="N156"/>
      <c r="O156"/>
    </row>
    <row r="157" spans="1:18" ht="14.4" x14ac:dyDescent="0.3">
      <c r="A157" s="39" t="str">
        <f>Current!I12</f>
        <v>Terrestrial &amp; Aerial</v>
      </c>
      <c r="B157" s="370">
        <f>Current!W12</f>
        <v>15</v>
      </c>
      <c r="C157" s="413">
        <f t="shared" si="39"/>
        <v>0.23076923076923078</v>
      </c>
      <c r="D157" s="371">
        <f t="shared" si="40"/>
        <v>4</v>
      </c>
      <c r="E157" s="371">
        <f t="shared" si="41"/>
        <v>9</v>
      </c>
      <c r="F157" s="371">
        <f t="shared" si="42"/>
        <v>18</v>
      </c>
      <c r="G157" s="374">
        <f t="shared" si="43"/>
        <v>34687.066666666666</v>
      </c>
      <c r="H157" s="374">
        <f t="shared" si="44"/>
        <v>78045.899999999994</v>
      </c>
      <c r="I157" s="374">
        <f t="shared" si="45"/>
        <v>156091.79999999999</v>
      </c>
      <c r="J157" s="377">
        <f t="shared" si="46"/>
        <v>1109986.1333333333</v>
      </c>
      <c r="K157" s="377">
        <f t="shared" si="47"/>
        <v>2497468.7999999998</v>
      </c>
      <c r="L157" s="378">
        <f t="shared" si="48"/>
        <v>4994937.5999999996</v>
      </c>
      <c r="M157"/>
      <c r="N157"/>
      <c r="O157"/>
    </row>
    <row r="158" spans="1:18" ht="15" thickBot="1" x14ac:dyDescent="0.35">
      <c r="A158" s="38" t="s">
        <v>219</v>
      </c>
      <c r="B158" s="372">
        <f>SUM(B151:B156,B157)</f>
        <v>65</v>
      </c>
      <c r="C158" s="414">
        <f>SUM(C151:C157)</f>
        <v>1</v>
      </c>
      <c r="D158" s="373">
        <f t="shared" ref="D158:L158" si="49">SUM(D151:D157)</f>
        <v>15</v>
      </c>
      <c r="E158" s="373">
        <f t="shared" si="49"/>
        <v>40</v>
      </c>
      <c r="F158" s="373">
        <f t="shared" si="49"/>
        <v>76</v>
      </c>
      <c r="G158" s="373">
        <f t="shared" si="49"/>
        <v>832862.04880952381</v>
      </c>
      <c r="H158" s="373">
        <f t="shared" si="49"/>
        <v>2247254.2214285713</v>
      </c>
      <c r="I158" s="373">
        <f t="shared" si="49"/>
        <v>4164503.4964285712</v>
      </c>
      <c r="J158" s="379">
        <f t="shared" si="49"/>
        <v>26651585.561904762</v>
      </c>
      <c r="K158" s="379">
        <f t="shared" si="49"/>
        <v>71912135.085714281</v>
      </c>
      <c r="L158" s="380">
        <f t="shared" si="49"/>
        <v>133264111.88571428</v>
      </c>
      <c r="M158"/>
      <c r="N158"/>
      <c r="O158"/>
    </row>
    <row r="160" spans="1:18" customFormat="1" ht="14.4" customHeight="1" x14ac:dyDescent="0.3">
      <c r="A160" s="57" t="s">
        <v>457</v>
      </c>
      <c r="P160" s="37"/>
      <c r="Q160" s="37"/>
      <c r="R160" s="37"/>
    </row>
    <row r="161" spans="1:18" customFormat="1" ht="14.4" x14ac:dyDescent="0.3">
      <c r="A161" s="32" t="s">
        <v>496</v>
      </c>
      <c r="P161" s="37"/>
      <c r="Q161" s="37"/>
      <c r="R161" s="37"/>
    </row>
    <row r="162" spans="1:18" ht="14.4" x14ac:dyDescent="0.3">
      <c r="A162" s="57" t="s">
        <v>494</v>
      </c>
      <c r="B162"/>
      <c r="C162"/>
      <c r="D162"/>
      <c r="E162"/>
      <c r="F162"/>
      <c r="G162"/>
      <c r="H162"/>
    </row>
    <row r="163" spans="1:18" ht="14.4" x14ac:dyDescent="0.3">
      <c r="A163" s="57" t="s">
        <v>478</v>
      </c>
      <c r="B163"/>
      <c r="C163"/>
      <c r="D163"/>
      <c r="E163"/>
      <c r="F163"/>
      <c r="G163"/>
      <c r="H163"/>
    </row>
    <row r="164" spans="1:18" ht="14.4" x14ac:dyDescent="0.3">
      <c r="A164"/>
      <c r="B164"/>
      <c r="C164"/>
      <c r="D164"/>
      <c r="E164"/>
      <c r="F164"/>
      <c r="G164"/>
      <c r="H164"/>
    </row>
    <row r="165" spans="1:18" ht="14.4" x14ac:dyDescent="0.3">
      <c r="A165"/>
      <c r="B165"/>
      <c r="C165"/>
      <c r="D165"/>
      <c r="E165"/>
      <c r="F165"/>
      <c r="G165"/>
      <c r="H165"/>
    </row>
    <row r="166" spans="1:18" ht="14.4" x14ac:dyDescent="0.3">
      <c r="A166"/>
      <c r="B166"/>
      <c r="C166"/>
      <c r="D166"/>
      <c r="E166"/>
      <c r="F166"/>
      <c r="G166"/>
      <c r="H166"/>
    </row>
    <row r="167" spans="1:18" ht="14.4" x14ac:dyDescent="0.3">
      <c r="A167"/>
      <c r="B167"/>
      <c r="C167"/>
      <c r="D167"/>
      <c r="E167"/>
      <c r="F167"/>
      <c r="G167"/>
      <c r="H167"/>
    </row>
    <row r="168" spans="1:18" ht="14.4" x14ac:dyDescent="0.3">
      <c r="A168"/>
      <c r="B168"/>
      <c r="C168"/>
      <c r="D168"/>
      <c r="E168"/>
      <c r="F168"/>
      <c r="G168"/>
      <c r="H168"/>
    </row>
    <row r="169" spans="1:18" ht="14.4" x14ac:dyDescent="0.3">
      <c r="A169"/>
      <c r="B169"/>
      <c r="C169"/>
      <c r="D169"/>
      <c r="E169"/>
      <c r="F169"/>
      <c r="G169"/>
      <c r="H169"/>
    </row>
    <row r="170" spans="1:18" ht="14.4" x14ac:dyDescent="0.3">
      <c r="A170"/>
      <c r="B170"/>
      <c r="C170"/>
      <c r="D170"/>
      <c r="E170"/>
      <c r="F170"/>
      <c r="G170"/>
      <c r="H170"/>
    </row>
    <row r="171" spans="1:18" ht="14.4" x14ac:dyDescent="0.3">
      <c r="A171"/>
      <c r="B171"/>
      <c r="C171"/>
      <c r="D171"/>
      <c r="E171"/>
      <c r="F171"/>
      <c r="G171"/>
      <c r="H171"/>
    </row>
    <row r="172" spans="1:18" ht="14.4" x14ac:dyDescent="0.3">
      <c r="A172"/>
      <c r="B172"/>
      <c r="C172"/>
      <c r="D172"/>
      <c r="E172"/>
      <c r="F172"/>
      <c r="G172"/>
      <c r="H172"/>
      <c r="J172" s="2"/>
      <c r="K172" s="2"/>
    </row>
    <row r="173" spans="1:18" ht="14.4" x14ac:dyDescent="0.3">
      <c r="A173"/>
      <c r="B173"/>
      <c r="C173"/>
      <c r="D173"/>
      <c r="E173"/>
      <c r="F173"/>
      <c r="G173"/>
      <c r="H173"/>
      <c r="J173" s="2"/>
      <c r="K173" s="2"/>
    </row>
    <row r="174" spans="1:18" ht="14.4" x14ac:dyDescent="0.3">
      <c r="A174"/>
      <c r="B174"/>
      <c r="C174"/>
      <c r="D174"/>
      <c r="E174"/>
      <c r="F174"/>
      <c r="G174"/>
      <c r="H174"/>
    </row>
    <row r="178" spans="2:5" ht="14.4" x14ac:dyDescent="0.3">
      <c r="B178"/>
      <c r="C178"/>
      <c r="D178"/>
      <c r="E178"/>
    </row>
    <row r="179" spans="2:5" ht="14.4" x14ac:dyDescent="0.3">
      <c r="B179"/>
      <c r="C179"/>
      <c r="D179"/>
      <c r="E179"/>
    </row>
    <row r="180" spans="2:5" ht="14.4" x14ac:dyDescent="0.3">
      <c r="B180"/>
      <c r="C180"/>
      <c r="D180"/>
      <c r="E180"/>
    </row>
    <row r="181" spans="2:5" ht="14.4" x14ac:dyDescent="0.3">
      <c r="B181"/>
      <c r="C181"/>
      <c r="D181"/>
      <c r="E181"/>
    </row>
    <row r="182" spans="2:5" ht="14.4" x14ac:dyDescent="0.3">
      <c r="B182"/>
      <c r="C182"/>
      <c r="D182"/>
      <c r="E182"/>
    </row>
    <row r="183" spans="2:5" ht="14.4" x14ac:dyDescent="0.3">
      <c r="B183"/>
      <c r="C183"/>
      <c r="D183"/>
      <c r="E183"/>
    </row>
    <row r="184" spans="2:5" ht="14.4" x14ac:dyDescent="0.3">
      <c r="B184"/>
      <c r="C184"/>
      <c r="D184"/>
      <c r="E184"/>
    </row>
    <row r="217" spans="9:13" x14ac:dyDescent="0.25">
      <c r="I217" s="2"/>
      <c r="J217" s="2"/>
      <c r="K217" s="2"/>
      <c r="L217" s="2"/>
      <c r="M217" s="2"/>
    </row>
    <row r="218" spans="9:13" x14ac:dyDescent="0.25">
      <c r="I218" s="2"/>
      <c r="J218" s="2"/>
      <c r="K218" s="2"/>
      <c r="L218" s="2"/>
      <c r="M218" s="2"/>
    </row>
    <row r="219" spans="9:13" x14ac:dyDescent="0.25">
      <c r="I219" s="2"/>
      <c r="J219" s="2"/>
      <c r="K219" s="2"/>
      <c r="L219" s="2"/>
      <c r="M219" s="2"/>
    </row>
    <row r="220" spans="9:13" x14ac:dyDescent="0.25">
      <c r="I220" s="2"/>
      <c r="J220" s="2"/>
      <c r="K220" s="2"/>
      <c r="L220" s="2"/>
      <c r="M220" s="2"/>
    </row>
    <row r="221" spans="9:13" x14ac:dyDescent="0.25">
      <c r="I221" s="2"/>
      <c r="J221" s="2"/>
      <c r="K221" s="2"/>
      <c r="L221" s="2"/>
      <c r="M221" s="2"/>
    </row>
    <row r="222" spans="9:13" x14ac:dyDescent="0.25">
      <c r="I222" s="2"/>
      <c r="J222" s="2"/>
      <c r="K222" s="2"/>
      <c r="L222" s="2"/>
      <c r="M222" s="2"/>
    </row>
    <row r="223" spans="9:13" x14ac:dyDescent="0.25">
      <c r="I223" s="2"/>
      <c r="J223" s="2"/>
      <c r="K223" s="2"/>
      <c r="L223" s="2"/>
      <c r="M223" s="2"/>
    </row>
    <row r="224" spans="9:13" x14ac:dyDescent="0.25">
      <c r="I224" s="2"/>
      <c r="J224" s="2"/>
      <c r="K224" s="2"/>
      <c r="L224" s="2"/>
      <c r="M224" s="2"/>
    </row>
    <row r="225" spans="9:13" x14ac:dyDescent="0.25">
      <c r="I225" s="2"/>
      <c r="J225" s="2"/>
      <c r="K225" s="2"/>
      <c r="L225" s="2"/>
      <c r="M225" s="2"/>
    </row>
    <row r="226" spans="9:13" x14ac:dyDescent="0.25">
      <c r="I226" s="2"/>
      <c r="J226" s="2"/>
      <c r="K226" s="2"/>
      <c r="L226" s="2"/>
      <c r="M226" s="2"/>
    </row>
  </sheetData>
  <mergeCells count="73">
    <mergeCell ref="G149:I149"/>
    <mergeCell ref="J149:L149"/>
    <mergeCell ref="F41:I41"/>
    <mergeCell ref="F44:G44"/>
    <mergeCell ref="F45:G45"/>
    <mergeCell ref="F46:G46"/>
    <mergeCell ref="F48:G48"/>
    <mergeCell ref="J103:L103"/>
    <mergeCell ref="G137:I137"/>
    <mergeCell ref="J137:L137"/>
    <mergeCell ref="G127:I127"/>
    <mergeCell ref="J127:L127"/>
    <mergeCell ref="D127:F127"/>
    <mergeCell ref="D115:F115"/>
    <mergeCell ref="S10:Y10"/>
    <mergeCell ref="T11:V11"/>
    <mergeCell ref="W11:Y11"/>
    <mergeCell ref="G115:I115"/>
    <mergeCell ref="J115:L115"/>
    <mergeCell ref="F49:G49"/>
    <mergeCell ref="F50:G50"/>
    <mergeCell ref="A149:A150"/>
    <mergeCell ref="D149:F149"/>
    <mergeCell ref="C149:C150"/>
    <mergeCell ref="B149:B150"/>
    <mergeCell ref="B137:B138"/>
    <mergeCell ref="C137:C138"/>
    <mergeCell ref="D137:F137"/>
    <mergeCell ref="A137:A138"/>
    <mergeCell ref="A46:B46"/>
    <mergeCell ref="G103:I103"/>
    <mergeCell ref="F47:G47"/>
    <mergeCell ref="A47:B47"/>
    <mergeCell ref="A48:B48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64:D64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115:A116"/>
    <mergeCell ref="A127:A128"/>
    <mergeCell ref="B127:B128"/>
    <mergeCell ref="C127:C128"/>
    <mergeCell ref="B115:B116"/>
    <mergeCell ref="C115:C116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G12:I13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List_Options!$G$1:$G$61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0B7A56E7-CEED-417D-9FE3-D5375538D2E8}">
          <x14:formula1>
            <xm:f>List_Options!$F$1:$F$13</xm:f>
          </x14:formula1>
          <xm:sqref>B57</xm:sqref>
        </x14:dataValidation>
        <x14:dataValidation type="list" allowBlank="1" showInputMessage="1" showErrorMessage="1" xr:uid="{3F3088CC-1C10-410A-856F-85AF7DEF43A1}">
          <x14:formula1>
            <xm:f>List_Options!$E$1:$E$21</xm:f>
          </x14:formula1>
          <xm:sqref>B66:D67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topLeftCell="J1" zoomScaleNormal="100" workbookViewId="0">
      <selection activeCell="W15" sqref="W15"/>
    </sheetView>
  </sheetViews>
  <sheetFormatPr defaultRowHeight="13.8" x14ac:dyDescent="0.25"/>
  <cols>
    <col min="1" max="1" width="10.33203125" style="2" customWidth="1"/>
    <col min="2" max="2" width="30.77734375" style="2" customWidth="1"/>
    <col min="3" max="3" width="27.1093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20.7773437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3.44140625" style="13" bestFit="1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 x14ac:dyDescent="0.25">
      <c r="D1" s="321"/>
      <c r="L1" s="314"/>
      <c r="T1" s="314"/>
    </row>
    <row r="2" spans="1:26" s="8" customFormat="1" x14ac:dyDescent="0.25">
      <c r="D2" s="322"/>
      <c r="L2" s="315"/>
      <c r="T2" s="315"/>
    </row>
    <row r="3" spans="1:26" s="316" customFormat="1" ht="14.4" thickBot="1" x14ac:dyDescent="0.3">
      <c r="D3" s="323"/>
      <c r="L3" s="317"/>
      <c r="T3" s="317"/>
    </row>
    <row r="4" spans="1:26" s="390" customFormat="1" ht="55.2" x14ac:dyDescent="0.25">
      <c r="A4" s="217" t="s">
        <v>137</v>
      </c>
      <c r="B4" s="218" t="s">
        <v>136</v>
      </c>
      <c r="C4" s="218" t="s">
        <v>139</v>
      </c>
      <c r="D4" s="319" t="s">
        <v>59</v>
      </c>
      <c r="E4" s="319" t="s">
        <v>262</v>
      </c>
      <c r="F4" s="319" t="s">
        <v>263</v>
      </c>
      <c r="G4" s="216" t="s">
        <v>135</v>
      </c>
      <c r="H4" s="318"/>
      <c r="I4" s="388" t="s">
        <v>59</v>
      </c>
      <c r="J4" s="389" t="s">
        <v>60</v>
      </c>
      <c r="K4" s="389" t="s">
        <v>62</v>
      </c>
      <c r="L4" s="387" t="s">
        <v>539</v>
      </c>
      <c r="M4" s="318"/>
      <c r="N4" s="217" t="s">
        <v>137</v>
      </c>
      <c r="O4" s="218" t="s">
        <v>136</v>
      </c>
      <c r="P4" s="218" t="s">
        <v>139</v>
      </c>
      <c r="Q4" s="218" t="s">
        <v>59</v>
      </c>
      <c r="R4" s="218" t="s">
        <v>262</v>
      </c>
      <c r="S4" s="218" t="s">
        <v>263</v>
      </c>
      <c r="T4" s="216" t="s">
        <v>218</v>
      </c>
      <c r="U4" s="318"/>
      <c r="V4" s="388" t="s">
        <v>59</v>
      </c>
      <c r="W4" s="389" t="s">
        <v>60</v>
      </c>
      <c r="X4" s="389" t="s">
        <v>62</v>
      </c>
      <c r="Y4" s="425" t="s">
        <v>539</v>
      </c>
    </row>
    <row r="5" spans="1:26" s="23" customFormat="1" x14ac:dyDescent="0.25">
      <c r="A5" s="292" t="s">
        <v>40</v>
      </c>
      <c r="B5" s="293"/>
      <c r="C5" s="293" t="s">
        <v>453</v>
      </c>
      <c r="D5" s="324" t="s">
        <v>34</v>
      </c>
      <c r="E5" s="294">
        <v>0</v>
      </c>
      <c r="F5" s="294">
        <v>0</v>
      </c>
      <c r="G5" s="125">
        <v>3345.0000000000005</v>
      </c>
      <c r="H5" s="2"/>
      <c r="I5" s="108" t="s">
        <v>37</v>
      </c>
      <c r="J5" s="109">
        <f>COUNTIFS($D$5:$D$103,I5, $E$5:$E$103,"=0")</f>
        <v>4</v>
      </c>
      <c r="K5" s="58">
        <f t="shared" ref="K5:K13" si="0">J5/$J$15</f>
        <v>6.6666666666666666E-2</v>
      </c>
      <c r="L5" s="110">
        <f>IFERROR(SUMIFS($G$5:$G$71,$D$5:$D$71,I5,$F$5:$F$71,"=0")/J5,"-")</f>
        <v>115860.20833333333</v>
      </c>
      <c r="M5" s="2"/>
      <c r="N5" s="292" t="s">
        <v>16</v>
      </c>
      <c r="O5" s="293"/>
      <c r="P5" s="295" t="s">
        <v>140</v>
      </c>
      <c r="Q5" s="320" t="s">
        <v>35</v>
      </c>
      <c r="R5" s="293">
        <v>0</v>
      </c>
      <c r="S5" s="293">
        <v>0</v>
      </c>
      <c r="T5" s="125">
        <v>67107</v>
      </c>
      <c r="U5" s="2"/>
      <c r="V5" s="108" t="s">
        <v>37</v>
      </c>
      <c r="W5" s="109">
        <f t="shared" ref="W5:W12" si="1">COUNTIFS($Q$4:$Q$102,V5,$R$4:$R$102,"=0")</f>
        <v>14</v>
      </c>
      <c r="X5" s="58">
        <f t="shared" ref="X5:X13" si="2">W5/$W$15</f>
        <v>0.20895522388059701</v>
      </c>
      <c r="Y5" s="110">
        <f>IFERROR(SUMIFS($T$5:$T$86,$Q$5:$Q$86,V5,$S$5:$S$86,"=0")/W5,"-")</f>
        <v>178043.57142857142</v>
      </c>
      <c r="Z5" s="391"/>
    </row>
    <row r="6" spans="1:26" x14ac:dyDescent="0.25">
      <c r="A6" s="292" t="s">
        <v>16</v>
      </c>
      <c r="B6" s="293"/>
      <c r="C6" s="293" t="s">
        <v>140</v>
      </c>
      <c r="D6" s="324" t="s">
        <v>35</v>
      </c>
      <c r="E6" s="294">
        <v>0</v>
      </c>
      <c r="F6" s="294">
        <v>0</v>
      </c>
      <c r="G6" s="125">
        <v>3669.0000000000045</v>
      </c>
      <c r="I6" s="108" t="s">
        <v>35</v>
      </c>
      <c r="J6" s="109">
        <f t="shared" ref="J6:J13" si="3">COUNTIFS($D$5:$D$103,I6, $E$5:$E$103,"=0")</f>
        <v>34</v>
      </c>
      <c r="K6" s="58">
        <f t="shared" si="0"/>
        <v>0.56666666666666665</v>
      </c>
      <c r="L6" s="110">
        <f t="shared" ref="L6:L13" si="4">IFERROR(SUMIFS($G$5:$G$71,$D$5:$D$71,I6,$F$5:$F$71,"=0")/J6,"-")</f>
        <v>19394.681862745099</v>
      </c>
      <c r="N6" s="292" t="s">
        <v>41</v>
      </c>
      <c r="O6" s="292" t="s">
        <v>41</v>
      </c>
      <c r="P6" s="15"/>
      <c r="Q6" s="320" t="s">
        <v>35</v>
      </c>
      <c r="R6" s="293">
        <v>0</v>
      </c>
      <c r="S6" s="293">
        <v>0</v>
      </c>
      <c r="T6" s="125">
        <v>646470</v>
      </c>
      <c r="V6" s="108" t="s">
        <v>35</v>
      </c>
      <c r="W6" s="109">
        <f t="shared" si="1"/>
        <v>29</v>
      </c>
      <c r="X6" s="58">
        <f t="shared" si="2"/>
        <v>0.43283582089552236</v>
      </c>
      <c r="Y6" s="110">
        <f t="shared" ref="Y6:Y13" si="5">IFERROR(SUMIFS($T$5:$T$86,$Q$5:$Q$86,V6,$S$5:$S$86,"=0")/W6,"-")</f>
        <v>151730</v>
      </c>
      <c r="Z6" s="391"/>
    </row>
    <row r="7" spans="1:26" x14ac:dyDescent="0.25">
      <c r="A7" s="296" t="s">
        <v>76</v>
      </c>
      <c r="B7" s="295" t="s">
        <v>16</v>
      </c>
      <c r="C7" s="295" t="s">
        <v>140</v>
      </c>
      <c r="D7" s="325" t="s">
        <v>35</v>
      </c>
      <c r="E7" s="297">
        <v>0</v>
      </c>
      <c r="F7" s="297">
        <v>0</v>
      </c>
      <c r="G7" s="298">
        <v>4906.4500000000044</v>
      </c>
      <c r="I7" s="108" t="s">
        <v>34</v>
      </c>
      <c r="J7" s="109">
        <f t="shared" si="3"/>
        <v>11</v>
      </c>
      <c r="K7" s="58">
        <f t="shared" si="0"/>
        <v>0.18333333333333332</v>
      </c>
      <c r="L7" s="110">
        <f t="shared" si="4"/>
        <v>30865.34696969697</v>
      </c>
      <c r="N7" s="292" t="s">
        <v>149</v>
      </c>
      <c r="O7" s="293"/>
      <c r="P7" s="295"/>
      <c r="Q7" s="320" t="s">
        <v>36</v>
      </c>
      <c r="R7" s="293">
        <v>0</v>
      </c>
      <c r="S7" s="293">
        <v>0</v>
      </c>
      <c r="T7" s="125">
        <v>1471</v>
      </c>
      <c r="V7" s="108" t="s">
        <v>34</v>
      </c>
      <c r="W7" s="109">
        <f t="shared" si="1"/>
        <v>4</v>
      </c>
      <c r="X7" s="58">
        <f t="shared" si="2"/>
        <v>5.9701492537313432E-2</v>
      </c>
      <c r="Y7" s="110">
        <f t="shared" si="5"/>
        <v>109.25</v>
      </c>
      <c r="Z7" s="391"/>
    </row>
    <row r="8" spans="1:26" x14ac:dyDescent="0.25">
      <c r="A8" s="292" t="s">
        <v>77</v>
      </c>
      <c r="B8" s="293" t="s">
        <v>41</v>
      </c>
      <c r="C8" s="293"/>
      <c r="D8" s="324" t="s">
        <v>35</v>
      </c>
      <c r="E8" s="294">
        <v>0</v>
      </c>
      <c r="F8" s="294">
        <v>0</v>
      </c>
      <c r="G8" s="125">
        <v>130459.95</v>
      </c>
      <c r="I8" s="108" t="s">
        <v>57</v>
      </c>
      <c r="J8" s="109">
        <f t="shared" si="3"/>
        <v>0</v>
      </c>
      <c r="K8" s="58">
        <f t="shared" si="0"/>
        <v>0</v>
      </c>
      <c r="L8" s="110" t="str">
        <f t="shared" si="4"/>
        <v>-</v>
      </c>
      <c r="N8" s="292" t="s">
        <v>42</v>
      </c>
      <c r="O8" s="292" t="s">
        <v>42</v>
      </c>
      <c r="P8" s="295"/>
      <c r="Q8" s="320" t="s">
        <v>35</v>
      </c>
      <c r="R8" s="293">
        <v>0</v>
      </c>
      <c r="S8" s="293">
        <v>0</v>
      </c>
      <c r="T8" s="125">
        <v>600092</v>
      </c>
      <c r="V8" s="108" t="s">
        <v>57</v>
      </c>
      <c r="W8" s="109">
        <f t="shared" si="1"/>
        <v>1</v>
      </c>
      <c r="X8" s="58">
        <f t="shared" si="2"/>
        <v>1.4925373134328358E-2</v>
      </c>
      <c r="Y8" s="110">
        <f t="shared" si="5"/>
        <v>572</v>
      </c>
      <c r="Z8" s="391"/>
    </row>
    <row r="9" spans="1:26" x14ac:dyDescent="0.25">
      <c r="A9" s="292" t="s">
        <v>78</v>
      </c>
      <c r="B9" s="293" t="s">
        <v>42</v>
      </c>
      <c r="C9" s="293"/>
      <c r="D9" s="324" t="s">
        <v>35</v>
      </c>
      <c r="E9" s="294">
        <v>0</v>
      </c>
      <c r="F9" s="294">
        <v>0</v>
      </c>
      <c r="G9" s="125">
        <v>122399.21666666665</v>
      </c>
      <c r="I9" s="108" t="s">
        <v>38</v>
      </c>
      <c r="J9" s="109">
        <f t="shared" si="3"/>
        <v>1</v>
      </c>
      <c r="K9" s="58">
        <f t="shared" si="0"/>
        <v>1.6666666666666666E-2</v>
      </c>
      <c r="L9" s="110">
        <f t="shared" si="4"/>
        <v>22562.250000000011</v>
      </c>
      <c r="N9" s="299" t="s">
        <v>150</v>
      </c>
      <c r="O9" s="300"/>
      <c r="P9" s="300" t="s">
        <v>217</v>
      </c>
      <c r="Q9" s="328" t="s">
        <v>39</v>
      </c>
      <c r="R9" s="300">
        <v>1</v>
      </c>
      <c r="S9" s="300">
        <v>1</v>
      </c>
      <c r="T9" s="301">
        <v>469</v>
      </c>
      <c r="V9" s="108" t="s">
        <v>38</v>
      </c>
      <c r="W9" s="109">
        <f t="shared" si="1"/>
        <v>2</v>
      </c>
      <c r="X9" s="58">
        <f t="shared" si="2"/>
        <v>2.9850746268656716E-2</v>
      </c>
      <c r="Y9" s="110">
        <f t="shared" si="5"/>
        <v>4094</v>
      </c>
      <c r="Z9" s="391"/>
    </row>
    <row r="10" spans="1:26" x14ac:dyDescent="0.25">
      <c r="A10" s="292" t="s">
        <v>79</v>
      </c>
      <c r="B10" s="293"/>
      <c r="C10" s="293"/>
      <c r="D10" s="324" t="s">
        <v>412</v>
      </c>
      <c r="E10" s="294">
        <v>0</v>
      </c>
      <c r="F10" s="294">
        <v>0</v>
      </c>
      <c r="G10" s="125">
        <v>1725.0000000000018</v>
      </c>
      <c r="I10" s="108" t="s">
        <v>58</v>
      </c>
      <c r="J10" s="109">
        <f t="shared" si="3"/>
        <v>0</v>
      </c>
      <c r="K10" s="58">
        <f t="shared" si="0"/>
        <v>0</v>
      </c>
      <c r="L10" s="110" t="str">
        <f t="shared" si="4"/>
        <v>-</v>
      </c>
      <c r="N10" s="299" t="s">
        <v>17</v>
      </c>
      <c r="O10" s="300"/>
      <c r="P10" s="300" t="s">
        <v>216</v>
      </c>
      <c r="Q10" s="328" t="s">
        <v>39</v>
      </c>
      <c r="R10" s="300">
        <v>1</v>
      </c>
      <c r="S10" s="300">
        <v>1</v>
      </c>
      <c r="T10" s="301">
        <v>276349</v>
      </c>
      <c r="V10" s="108" t="s">
        <v>58</v>
      </c>
      <c r="W10" s="109">
        <f t="shared" si="1"/>
        <v>0</v>
      </c>
      <c r="X10" s="58">
        <f t="shared" si="2"/>
        <v>0</v>
      </c>
      <c r="Y10" s="110" t="str">
        <f t="shared" si="5"/>
        <v>-</v>
      </c>
      <c r="Z10" s="391"/>
    </row>
    <row r="11" spans="1:26" x14ac:dyDescent="0.25">
      <c r="A11" s="292" t="s">
        <v>80</v>
      </c>
      <c r="B11" s="293"/>
      <c r="C11" s="293"/>
      <c r="D11" s="324" t="s">
        <v>412</v>
      </c>
      <c r="E11" s="294">
        <v>0</v>
      </c>
      <c r="F11" s="294">
        <v>0</v>
      </c>
      <c r="G11" s="125">
        <v>2555.7333333333377</v>
      </c>
      <c r="I11" s="108" t="s">
        <v>36</v>
      </c>
      <c r="J11" s="109">
        <f t="shared" si="3"/>
        <v>0</v>
      </c>
      <c r="K11" s="58">
        <f t="shared" si="0"/>
        <v>0</v>
      </c>
      <c r="L11" s="110" t="str">
        <f t="shared" si="4"/>
        <v>-</v>
      </c>
      <c r="N11" s="292" t="s">
        <v>151</v>
      </c>
      <c r="O11" s="293"/>
      <c r="P11" s="295"/>
      <c r="Q11" s="320" t="s">
        <v>35</v>
      </c>
      <c r="R11" s="293">
        <v>0</v>
      </c>
      <c r="S11" s="293">
        <v>0</v>
      </c>
      <c r="T11" s="125">
        <v>486</v>
      </c>
      <c r="V11" s="108" t="s">
        <v>36</v>
      </c>
      <c r="W11" s="109">
        <f>COUNTIFS($Q$4:$Q$102,V11,$R$4:$R$102,"=0")</f>
        <v>2</v>
      </c>
      <c r="X11" s="58">
        <f t="shared" si="2"/>
        <v>2.9850746268656716E-2</v>
      </c>
      <c r="Y11" s="110">
        <f t="shared" si="5"/>
        <v>1672</v>
      </c>
      <c r="Z11" s="391"/>
    </row>
    <row r="12" spans="1:26" x14ac:dyDescent="0.25">
      <c r="A12" s="292" t="s">
        <v>81</v>
      </c>
      <c r="B12" s="293" t="s">
        <v>247</v>
      </c>
      <c r="C12" s="293" t="s">
        <v>246</v>
      </c>
      <c r="D12" s="324" t="s">
        <v>35</v>
      </c>
      <c r="E12" s="294">
        <v>0</v>
      </c>
      <c r="F12" s="294">
        <v>0</v>
      </c>
      <c r="G12" s="125">
        <v>2115</v>
      </c>
      <c r="I12" s="108" t="s">
        <v>39</v>
      </c>
      <c r="J12" s="109">
        <f t="shared" si="3"/>
        <v>0</v>
      </c>
      <c r="K12" s="58">
        <f t="shared" si="0"/>
        <v>0</v>
      </c>
      <c r="L12" s="110" t="str">
        <f t="shared" si="4"/>
        <v>-</v>
      </c>
      <c r="N12" s="292" t="s">
        <v>152</v>
      </c>
      <c r="O12" s="293"/>
      <c r="P12" s="295"/>
      <c r="Q12" s="320" t="s">
        <v>37</v>
      </c>
      <c r="R12" s="293">
        <v>0</v>
      </c>
      <c r="S12" s="293">
        <v>0</v>
      </c>
      <c r="T12" s="125">
        <v>180</v>
      </c>
      <c r="V12" s="108" t="s">
        <v>39</v>
      </c>
      <c r="W12" s="109">
        <f t="shared" si="1"/>
        <v>15</v>
      </c>
      <c r="X12" s="58">
        <f t="shared" si="2"/>
        <v>0.22388059701492538</v>
      </c>
      <c r="Y12" s="110">
        <f t="shared" si="5"/>
        <v>17343.533333333333</v>
      </c>
      <c r="Z12" s="391"/>
    </row>
    <row r="13" spans="1:26" ht="14.4" thickBot="1" x14ac:dyDescent="0.3">
      <c r="A13" s="292" t="s">
        <v>82</v>
      </c>
      <c r="B13" s="293" t="s">
        <v>43</v>
      </c>
      <c r="C13" s="293"/>
      <c r="D13" s="324" t="s">
        <v>35</v>
      </c>
      <c r="E13" s="294">
        <v>0</v>
      </c>
      <c r="F13" s="294">
        <v>0</v>
      </c>
      <c r="G13" s="125">
        <v>1022.0000000000001</v>
      </c>
      <c r="I13" s="80" t="s">
        <v>412</v>
      </c>
      <c r="J13" s="95">
        <f t="shared" si="3"/>
        <v>10</v>
      </c>
      <c r="K13" s="313">
        <f t="shared" si="0"/>
        <v>0.16666666666666666</v>
      </c>
      <c r="L13" s="113">
        <f t="shared" si="4"/>
        <v>961.14500000000044</v>
      </c>
      <c r="N13" s="292" t="s">
        <v>153</v>
      </c>
      <c r="O13" s="293"/>
      <c r="P13" s="295"/>
      <c r="Q13" s="320" t="s">
        <v>37</v>
      </c>
      <c r="R13" s="293">
        <v>0</v>
      </c>
      <c r="S13" s="293">
        <v>0</v>
      </c>
      <c r="T13" s="125">
        <v>53049</v>
      </c>
      <c r="V13" s="80" t="s">
        <v>412</v>
      </c>
      <c r="W13" s="111">
        <f t="shared" ref="W13" si="6">COUNTIFS($Q$4:$Q$102,V13,$R$4:$R$102,"=0")</f>
        <v>3</v>
      </c>
      <c r="X13" s="112">
        <f t="shared" si="2"/>
        <v>4.4776119402985072E-2</v>
      </c>
      <c r="Y13" s="113">
        <f t="shared" si="5"/>
        <v>966.66666666666663</v>
      </c>
      <c r="Z13" s="391"/>
    </row>
    <row r="14" spans="1:26" x14ac:dyDescent="0.25">
      <c r="A14" s="296" t="s">
        <v>83</v>
      </c>
      <c r="B14" s="295"/>
      <c r="C14" s="295"/>
      <c r="D14" s="325" t="s">
        <v>412</v>
      </c>
      <c r="E14" s="297">
        <v>0</v>
      </c>
      <c r="F14" s="297">
        <v>0</v>
      </c>
      <c r="G14" s="298">
        <v>50.250000000000185</v>
      </c>
      <c r="L14" s="16"/>
      <c r="N14" s="292" t="s">
        <v>154</v>
      </c>
      <c r="O14" s="293"/>
      <c r="P14" s="295"/>
      <c r="Q14" s="320" t="s">
        <v>37</v>
      </c>
      <c r="R14" s="293">
        <v>0</v>
      </c>
      <c r="S14" s="293">
        <v>0</v>
      </c>
      <c r="T14" s="125">
        <v>90357</v>
      </c>
      <c r="Y14" s="16"/>
      <c r="Z14" s="16"/>
    </row>
    <row r="15" spans="1:26" x14ac:dyDescent="0.25">
      <c r="A15" s="292" t="s">
        <v>84</v>
      </c>
      <c r="B15" s="293"/>
      <c r="C15" s="293" t="s">
        <v>141</v>
      </c>
      <c r="D15" s="324" t="s">
        <v>35</v>
      </c>
      <c r="E15" s="294">
        <v>0</v>
      </c>
      <c r="F15" s="294">
        <v>0</v>
      </c>
      <c r="G15" s="125">
        <v>506.99999999999926</v>
      </c>
      <c r="I15" s="20" t="s">
        <v>61</v>
      </c>
      <c r="J15" s="19">
        <f>SUM(J5:J13)</f>
        <v>60</v>
      </c>
      <c r="K15" s="12">
        <f>SUM(K5:K13)</f>
        <v>1</v>
      </c>
      <c r="L15" s="56">
        <f>SUMIF(F5:F71,0,G5:G71)</f>
        <v>1494552.5333333332</v>
      </c>
      <c r="N15" s="292" t="s">
        <v>44</v>
      </c>
      <c r="O15" s="293"/>
      <c r="P15" s="295"/>
      <c r="Q15" s="320" t="s">
        <v>36</v>
      </c>
      <c r="R15" s="293">
        <v>0</v>
      </c>
      <c r="S15" s="293">
        <v>0</v>
      </c>
      <c r="T15" s="125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SUMIF(R5:R86,0,T5:T86)</f>
        <v>7168374</v>
      </c>
    </row>
    <row r="16" spans="1:26" x14ac:dyDescent="0.25">
      <c r="A16" s="292" t="s">
        <v>85</v>
      </c>
      <c r="B16" s="293" t="s">
        <v>50</v>
      </c>
      <c r="C16" s="293" t="s">
        <v>248</v>
      </c>
      <c r="D16" s="324" t="s">
        <v>34</v>
      </c>
      <c r="E16" s="294">
        <v>0</v>
      </c>
      <c r="F16" s="294">
        <v>0</v>
      </c>
      <c r="G16" s="125">
        <v>14700</v>
      </c>
      <c r="N16" s="292" t="s">
        <v>155</v>
      </c>
      <c r="O16" s="295"/>
      <c r="P16" s="295"/>
      <c r="Q16" s="21" t="s">
        <v>412</v>
      </c>
      <c r="R16" s="293">
        <v>0</v>
      </c>
      <c r="S16" s="293">
        <v>0</v>
      </c>
      <c r="T16" s="125">
        <v>2375</v>
      </c>
    </row>
    <row r="17" spans="1:25" x14ac:dyDescent="0.25">
      <c r="A17" s="292" t="s">
        <v>18</v>
      </c>
      <c r="B17" s="293" t="s">
        <v>156</v>
      </c>
      <c r="C17" s="293" t="s">
        <v>202</v>
      </c>
      <c r="D17" s="324" t="s">
        <v>412</v>
      </c>
      <c r="E17" s="294">
        <v>0</v>
      </c>
      <c r="F17" s="294">
        <v>0</v>
      </c>
      <c r="G17" s="125">
        <v>97.283333333333061</v>
      </c>
      <c r="I17" s="526" t="s">
        <v>355</v>
      </c>
      <c r="J17" s="526"/>
      <c r="K17" s="526"/>
      <c r="L17" s="67">
        <f>SUM(L5:L12)/SUM(J5:J12)</f>
        <v>3773.6497433155077</v>
      </c>
      <c r="N17" s="292" t="s">
        <v>156</v>
      </c>
      <c r="O17" s="295"/>
      <c r="P17" s="295" t="s">
        <v>202</v>
      </c>
      <c r="Q17" s="320" t="s">
        <v>35</v>
      </c>
      <c r="R17" s="293">
        <v>0</v>
      </c>
      <c r="S17" s="293">
        <v>0</v>
      </c>
      <c r="T17" s="125">
        <v>52575</v>
      </c>
      <c r="V17" s="526" t="s">
        <v>357</v>
      </c>
      <c r="W17" s="526"/>
      <c r="X17" s="526"/>
      <c r="Y17" s="67">
        <f>SUM(Y5:Y12)/SUM(W5:W12)</f>
        <v>5277.0799218194734</v>
      </c>
    </row>
    <row r="18" spans="1:25" x14ac:dyDescent="0.25">
      <c r="A18" s="292" t="s">
        <v>86</v>
      </c>
      <c r="B18" s="293"/>
      <c r="C18" s="293"/>
      <c r="D18" s="324" t="s">
        <v>35</v>
      </c>
      <c r="E18" s="294">
        <v>0</v>
      </c>
      <c r="F18" s="294">
        <v>0</v>
      </c>
      <c r="G18" s="125">
        <v>178.99999999999989</v>
      </c>
      <c r="I18" s="526" t="s">
        <v>356</v>
      </c>
      <c r="J18" s="526"/>
      <c r="K18" s="526"/>
      <c r="L18" s="67">
        <f>SUM(L6:L12)/SUM(J6:J12)</f>
        <v>1583.093018096567</v>
      </c>
      <c r="N18" s="292" t="s">
        <v>18</v>
      </c>
      <c r="O18" s="292" t="s">
        <v>18</v>
      </c>
      <c r="P18" s="295" t="s">
        <v>257</v>
      </c>
      <c r="Q18" s="320" t="s">
        <v>35</v>
      </c>
      <c r="R18" s="293">
        <v>0</v>
      </c>
      <c r="S18" s="293">
        <v>0</v>
      </c>
      <c r="T18" s="125">
        <v>726669</v>
      </c>
      <c r="V18" s="526" t="s">
        <v>358</v>
      </c>
      <c r="W18" s="526"/>
      <c r="X18" s="526"/>
      <c r="Y18" s="67">
        <f>SUM(Y6:Y12)/SUM(W6:W12)</f>
        <v>3311.7128930817607</v>
      </c>
    </row>
    <row r="19" spans="1:25" x14ac:dyDescent="0.25">
      <c r="A19" s="292" t="s">
        <v>87</v>
      </c>
      <c r="B19" s="293"/>
      <c r="C19" s="293"/>
      <c r="D19" s="324" t="s">
        <v>35</v>
      </c>
      <c r="E19" s="294">
        <v>0</v>
      </c>
      <c r="F19" s="294">
        <v>0</v>
      </c>
      <c r="G19" s="125">
        <v>210</v>
      </c>
      <c r="N19" s="292" t="s">
        <v>19</v>
      </c>
      <c r="O19" s="293" t="s">
        <v>19</v>
      </c>
      <c r="P19" s="295" t="s">
        <v>203</v>
      </c>
      <c r="Q19" s="320" t="s">
        <v>35</v>
      </c>
      <c r="R19" s="293">
        <v>0</v>
      </c>
      <c r="S19" s="293">
        <v>0</v>
      </c>
      <c r="T19" s="125">
        <v>762932</v>
      </c>
    </row>
    <row r="20" spans="1:25" x14ac:dyDescent="0.25">
      <c r="A20" s="292" t="s">
        <v>88</v>
      </c>
      <c r="B20" s="293"/>
      <c r="C20" s="293"/>
      <c r="D20" s="324" t="s">
        <v>35</v>
      </c>
      <c r="E20" s="294">
        <v>0</v>
      </c>
      <c r="F20" s="294">
        <v>0</v>
      </c>
      <c r="G20" s="125">
        <v>349.00000000000023</v>
      </c>
      <c r="N20" s="292" t="s">
        <v>157</v>
      </c>
      <c r="O20" s="293"/>
      <c r="P20" s="295"/>
      <c r="Q20" s="21" t="s">
        <v>412</v>
      </c>
      <c r="R20" s="293">
        <v>0</v>
      </c>
      <c r="S20" s="293">
        <v>0</v>
      </c>
      <c r="T20" s="125">
        <v>349</v>
      </c>
    </row>
    <row r="21" spans="1:25" x14ac:dyDescent="0.25">
      <c r="A21" s="292" t="s">
        <v>89</v>
      </c>
      <c r="B21" s="293"/>
      <c r="C21" s="293"/>
      <c r="D21" s="324" t="s">
        <v>35</v>
      </c>
      <c r="E21" s="294">
        <v>0</v>
      </c>
      <c r="F21" s="294">
        <v>0</v>
      </c>
      <c r="G21" s="125">
        <v>179.99999999999969</v>
      </c>
      <c r="N21" s="299" t="s">
        <v>158</v>
      </c>
      <c r="O21" s="300"/>
      <c r="P21" s="300" t="s">
        <v>258</v>
      </c>
      <c r="Q21" s="328" t="s">
        <v>39</v>
      </c>
      <c r="R21" s="300">
        <v>1</v>
      </c>
      <c r="S21" s="300">
        <v>1</v>
      </c>
      <c r="T21" s="301">
        <v>66</v>
      </c>
    </row>
    <row r="22" spans="1:25" x14ac:dyDescent="0.25">
      <c r="A22" s="296" t="s">
        <v>90</v>
      </c>
      <c r="B22" s="295"/>
      <c r="C22" s="295"/>
      <c r="D22" s="325" t="s">
        <v>35</v>
      </c>
      <c r="E22" s="297">
        <v>0</v>
      </c>
      <c r="F22" s="297">
        <v>0</v>
      </c>
      <c r="G22" s="298">
        <v>2160</v>
      </c>
      <c r="N22" s="299" t="s">
        <v>159</v>
      </c>
      <c r="O22" s="300"/>
      <c r="P22" s="300" t="s">
        <v>258</v>
      </c>
      <c r="Q22" s="328" t="s">
        <v>39</v>
      </c>
      <c r="R22" s="300">
        <v>1</v>
      </c>
      <c r="S22" s="300">
        <v>1</v>
      </c>
      <c r="T22" s="301">
        <v>1621</v>
      </c>
    </row>
    <row r="23" spans="1:25" x14ac:dyDescent="0.25">
      <c r="A23" s="296" t="s">
        <v>91</v>
      </c>
      <c r="B23" s="295"/>
      <c r="C23" s="295"/>
      <c r="D23" s="325" t="s">
        <v>35</v>
      </c>
      <c r="E23" s="297">
        <v>0</v>
      </c>
      <c r="F23" s="297">
        <v>0</v>
      </c>
      <c r="G23" s="298">
        <v>119.99999999999957</v>
      </c>
      <c r="N23" s="292" t="s">
        <v>160</v>
      </c>
      <c r="O23" s="293"/>
      <c r="P23" s="295" t="s">
        <v>204</v>
      </c>
      <c r="Q23" s="320" t="s">
        <v>57</v>
      </c>
      <c r="R23" s="293">
        <v>0</v>
      </c>
      <c r="S23" s="293">
        <v>0</v>
      </c>
      <c r="T23" s="125">
        <v>572</v>
      </c>
      <c r="Y23" s="16"/>
    </row>
    <row r="24" spans="1:25" x14ac:dyDescent="0.25">
      <c r="A24" s="296" t="s">
        <v>92</v>
      </c>
      <c r="B24" s="295"/>
      <c r="C24" s="295"/>
      <c r="D24" s="325" t="s">
        <v>412</v>
      </c>
      <c r="E24" s="297">
        <v>0</v>
      </c>
      <c r="F24" s="297">
        <v>0</v>
      </c>
      <c r="G24" s="298">
        <v>243.38333333333341</v>
      </c>
      <c r="N24" s="292" t="s">
        <v>161</v>
      </c>
      <c r="O24" s="293"/>
      <c r="P24" s="295" t="s">
        <v>148</v>
      </c>
      <c r="Q24" s="320" t="s">
        <v>35</v>
      </c>
      <c r="R24" s="293">
        <v>0</v>
      </c>
      <c r="S24" s="293">
        <v>0</v>
      </c>
      <c r="T24" s="125">
        <v>302</v>
      </c>
    </row>
    <row r="25" spans="1:25" x14ac:dyDescent="0.25">
      <c r="A25" s="296" t="s">
        <v>93</v>
      </c>
      <c r="B25" s="295"/>
      <c r="C25" s="295"/>
      <c r="D25" s="325" t="s">
        <v>412</v>
      </c>
      <c r="E25" s="297">
        <v>0</v>
      </c>
      <c r="F25" s="297">
        <v>0</v>
      </c>
      <c r="G25" s="298">
        <v>476.29999999999973</v>
      </c>
      <c r="N25" s="292" t="s">
        <v>162</v>
      </c>
      <c r="O25" s="293"/>
      <c r="P25" s="295"/>
      <c r="Q25" s="320" t="s">
        <v>37</v>
      </c>
      <c r="R25" s="293">
        <v>0</v>
      </c>
      <c r="S25" s="293">
        <v>0</v>
      </c>
      <c r="T25" s="125">
        <v>120</v>
      </c>
    </row>
    <row r="26" spans="1:25" x14ac:dyDescent="0.25">
      <c r="A26" s="296" t="s">
        <v>94</v>
      </c>
      <c r="B26" s="295" t="s">
        <v>138</v>
      </c>
      <c r="C26" s="295"/>
      <c r="D26" s="325" t="s">
        <v>34</v>
      </c>
      <c r="E26" s="297">
        <v>0</v>
      </c>
      <c r="F26" s="297">
        <v>0</v>
      </c>
      <c r="G26" s="298">
        <v>989.99999999999818</v>
      </c>
      <c r="N26" s="292" t="s">
        <v>20</v>
      </c>
      <c r="O26" s="292" t="s">
        <v>20</v>
      </c>
      <c r="P26" s="295" t="s">
        <v>205</v>
      </c>
      <c r="Q26" s="320" t="s">
        <v>35</v>
      </c>
      <c r="R26" s="293">
        <v>0</v>
      </c>
      <c r="S26" s="293">
        <v>0</v>
      </c>
      <c r="T26" s="125">
        <v>606494</v>
      </c>
    </row>
    <row r="27" spans="1:25" x14ac:dyDescent="0.25">
      <c r="A27" s="296" t="s">
        <v>51</v>
      </c>
      <c r="B27" s="295" t="s">
        <v>138</v>
      </c>
      <c r="C27" s="295"/>
      <c r="D27" s="325" t="s">
        <v>34</v>
      </c>
      <c r="E27" s="297">
        <v>0</v>
      </c>
      <c r="F27" s="297">
        <v>0</v>
      </c>
      <c r="G27" s="298">
        <v>180.00000000000011</v>
      </c>
      <c r="N27" s="292" t="s">
        <v>163</v>
      </c>
      <c r="O27" s="293" t="s">
        <v>45</v>
      </c>
      <c r="P27" s="295"/>
      <c r="Q27" s="320" t="s">
        <v>35</v>
      </c>
      <c r="R27" s="293">
        <v>0</v>
      </c>
      <c r="S27" s="293">
        <v>0</v>
      </c>
      <c r="T27" s="125">
        <v>1296</v>
      </c>
    </row>
    <row r="28" spans="1:25" x14ac:dyDescent="0.25">
      <c r="A28" s="296" t="s">
        <v>19</v>
      </c>
      <c r="B28" s="295"/>
      <c r="C28" s="295"/>
      <c r="D28" s="325" t="s">
        <v>35</v>
      </c>
      <c r="E28" s="297">
        <v>0</v>
      </c>
      <c r="F28" s="297">
        <v>0</v>
      </c>
      <c r="G28" s="298">
        <v>243.51666666666662</v>
      </c>
      <c r="N28" s="292" t="s">
        <v>21</v>
      </c>
      <c r="O28" s="293"/>
      <c r="P28" s="295" t="s">
        <v>206</v>
      </c>
      <c r="Q28" s="320" t="s">
        <v>35</v>
      </c>
      <c r="R28" s="293">
        <v>0</v>
      </c>
      <c r="S28" s="293">
        <v>0</v>
      </c>
      <c r="T28" s="125">
        <v>25</v>
      </c>
    </row>
    <row r="29" spans="1:25" x14ac:dyDescent="0.25">
      <c r="A29" s="296" t="s">
        <v>20</v>
      </c>
      <c r="B29" s="295"/>
      <c r="C29" s="295"/>
      <c r="D29" s="325" t="s">
        <v>35</v>
      </c>
      <c r="E29" s="297">
        <v>0</v>
      </c>
      <c r="F29" s="297">
        <v>0</v>
      </c>
      <c r="G29" s="298">
        <v>134</v>
      </c>
      <c r="N29" s="292" t="s">
        <v>164</v>
      </c>
      <c r="O29" s="293"/>
      <c r="P29" s="295" t="s">
        <v>207</v>
      </c>
      <c r="Q29" s="320" t="s">
        <v>37</v>
      </c>
      <c r="R29" s="293">
        <v>0</v>
      </c>
      <c r="S29" s="293">
        <v>0</v>
      </c>
      <c r="T29" s="125">
        <v>436</v>
      </c>
    </row>
    <row r="30" spans="1:25" x14ac:dyDescent="0.25">
      <c r="A30" s="296" t="s">
        <v>95</v>
      </c>
      <c r="B30" s="295" t="s">
        <v>45</v>
      </c>
      <c r="C30" s="295"/>
      <c r="D30" s="325" t="s">
        <v>35</v>
      </c>
      <c r="E30" s="297">
        <v>0</v>
      </c>
      <c r="F30" s="297">
        <v>0</v>
      </c>
      <c r="G30" s="298">
        <v>41390.433333333334</v>
      </c>
      <c r="N30" s="292" t="s">
        <v>22</v>
      </c>
      <c r="O30" s="15" t="s">
        <v>22</v>
      </c>
      <c r="P30" s="295"/>
      <c r="Q30" s="320" t="s">
        <v>37</v>
      </c>
      <c r="R30" s="293">
        <v>0</v>
      </c>
      <c r="S30" s="293">
        <v>0</v>
      </c>
      <c r="T30" s="125">
        <v>2305359</v>
      </c>
      <c r="U30" s="13"/>
    </row>
    <row r="31" spans="1:25" x14ac:dyDescent="0.25">
      <c r="A31" s="296" t="s">
        <v>96</v>
      </c>
      <c r="B31" s="295" t="s">
        <v>21</v>
      </c>
      <c r="C31" s="295"/>
      <c r="D31" s="325" t="s">
        <v>35</v>
      </c>
      <c r="E31" s="297">
        <v>0</v>
      </c>
      <c r="F31" s="297">
        <v>0</v>
      </c>
      <c r="G31" s="298">
        <v>278.7333333333338</v>
      </c>
      <c r="N31" s="292" t="s">
        <v>23</v>
      </c>
      <c r="O31" s="15"/>
      <c r="P31" s="295" t="s">
        <v>208</v>
      </c>
      <c r="Q31" s="320" t="s">
        <v>38</v>
      </c>
      <c r="R31" s="293">
        <v>0</v>
      </c>
      <c r="S31" s="293">
        <v>0</v>
      </c>
      <c r="T31" s="125">
        <v>1250</v>
      </c>
    </row>
    <row r="32" spans="1:25" x14ac:dyDescent="0.25">
      <c r="A32" s="296" t="s">
        <v>97</v>
      </c>
      <c r="B32" s="295" t="s">
        <v>537</v>
      </c>
      <c r="C32" s="295" t="s">
        <v>249</v>
      </c>
      <c r="D32" s="325" t="s">
        <v>35</v>
      </c>
      <c r="E32" s="297">
        <v>0</v>
      </c>
      <c r="F32" s="297">
        <v>0</v>
      </c>
      <c r="G32" s="298">
        <v>34371.283333333333</v>
      </c>
      <c r="N32" s="292" t="s">
        <v>165</v>
      </c>
      <c r="O32" s="293"/>
      <c r="P32" s="295" t="s">
        <v>208</v>
      </c>
      <c r="Q32" s="320" t="s">
        <v>38</v>
      </c>
      <c r="R32" s="293">
        <v>0</v>
      </c>
      <c r="S32" s="293">
        <v>0</v>
      </c>
      <c r="T32" s="125">
        <v>6938</v>
      </c>
    </row>
    <row r="33" spans="1:20" x14ac:dyDescent="0.25">
      <c r="A33" s="296" t="s">
        <v>22</v>
      </c>
      <c r="B33" s="295" t="s">
        <v>22</v>
      </c>
      <c r="C33" s="295"/>
      <c r="D33" s="325" t="s">
        <v>37</v>
      </c>
      <c r="E33" s="297">
        <v>0</v>
      </c>
      <c r="F33" s="297">
        <v>0</v>
      </c>
      <c r="G33" s="298">
        <v>885.70000000000039</v>
      </c>
      <c r="N33" s="292" t="s">
        <v>24</v>
      </c>
      <c r="O33" s="293"/>
      <c r="P33" s="295" t="s">
        <v>259</v>
      </c>
      <c r="Q33" s="320" t="s">
        <v>39</v>
      </c>
      <c r="R33" s="293">
        <v>0</v>
      </c>
      <c r="S33" s="293">
        <v>0</v>
      </c>
      <c r="T33" s="125">
        <v>628</v>
      </c>
    </row>
    <row r="34" spans="1:20" x14ac:dyDescent="0.25">
      <c r="A34" s="296" t="s">
        <v>98</v>
      </c>
      <c r="B34" s="295"/>
      <c r="C34" s="295" t="s">
        <v>142</v>
      </c>
      <c r="D34" s="325" t="s">
        <v>35</v>
      </c>
      <c r="E34" s="297">
        <v>0</v>
      </c>
      <c r="F34" s="297">
        <v>0</v>
      </c>
      <c r="G34" s="298">
        <v>5889.5833333333339</v>
      </c>
      <c r="N34" s="292" t="s">
        <v>166</v>
      </c>
      <c r="O34" s="293"/>
      <c r="P34" s="295" t="s">
        <v>259</v>
      </c>
      <c r="Q34" s="320" t="s">
        <v>39</v>
      </c>
      <c r="R34" s="293">
        <v>0</v>
      </c>
      <c r="S34" s="293">
        <v>0</v>
      </c>
      <c r="T34" s="125">
        <v>4850</v>
      </c>
    </row>
    <row r="35" spans="1:20" x14ac:dyDescent="0.25">
      <c r="A35" s="296" t="s">
        <v>99</v>
      </c>
      <c r="B35" s="295" t="s">
        <v>250</v>
      </c>
      <c r="C35" s="295" t="s">
        <v>250</v>
      </c>
      <c r="D35" s="325" t="s">
        <v>35</v>
      </c>
      <c r="E35" s="297">
        <v>0</v>
      </c>
      <c r="F35" s="297">
        <v>0</v>
      </c>
      <c r="G35" s="298">
        <v>37392</v>
      </c>
      <c r="N35" s="292" t="s">
        <v>167</v>
      </c>
      <c r="O35" s="293"/>
      <c r="P35" s="295" t="s">
        <v>259</v>
      </c>
      <c r="Q35" s="320" t="s">
        <v>39</v>
      </c>
      <c r="R35" s="293">
        <v>0</v>
      </c>
      <c r="S35" s="293">
        <v>0</v>
      </c>
      <c r="T35" s="125">
        <v>2106</v>
      </c>
    </row>
    <row r="36" spans="1:20" x14ac:dyDescent="0.25">
      <c r="A36" s="296" t="s">
        <v>100</v>
      </c>
      <c r="B36" s="295" t="s">
        <v>100</v>
      </c>
      <c r="C36" s="295" t="s">
        <v>143</v>
      </c>
      <c r="D36" s="108" t="s">
        <v>34</v>
      </c>
      <c r="E36" s="297">
        <v>0</v>
      </c>
      <c r="F36" s="297">
        <v>0</v>
      </c>
      <c r="G36" s="298">
        <v>246879.64999999997</v>
      </c>
      <c r="N36" s="292" t="s">
        <v>168</v>
      </c>
      <c r="O36" s="293"/>
      <c r="P36" s="295" t="s">
        <v>259</v>
      </c>
      <c r="Q36" s="320" t="s">
        <v>39</v>
      </c>
      <c r="R36" s="293">
        <v>0</v>
      </c>
      <c r="S36" s="293">
        <v>0</v>
      </c>
      <c r="T36" s="125">
        <v>232</v>
      </c>
    </row>
    <row r="37" spans="1:20" x14ac:dyDescent="0.25">
      <c r="A37" s="296" t="s">
        <v>101</v>
      </c>
      <c r="B37" s="295" t="s">
        <v>251</v>
      </c>
      <c r="C37" s="295"/>
      <c r="D37" s="325" t="s">
        <v>35</v>
      </c>
      <c r="E37" s="297">
        <v>0</v>
      </c>
      <c r="F37" s="297">
        <v>0</v>
      </c>
      <c r="G37" s="298">
        <v>939.10000000000116</v>
      </c>
      <c r="N37" s="292" t="s">
        <v>169</v>
      </c>
      <c r="O37" s="293"/>
      <c r="P37" s="295" t="s">
        <v>259</v>
      </c>
      <c r="Q37" s="320" t="s">
        <v>39</v>
      </c>
      <c r="R37" s="293">
        <v>0</v>
      </c>
      <c r="S37" s="293">
        <v>0</v>
      </c>
      <c r="T37" s="125">
        <v>17580</v>
      </c>
    </row>
    <row r="38" spans="1:20" x14ac:dyDescent="0.25">
      <c r="A38" s="296" t="s">
        <v>102</v>
      </c>
      <c r="B38" s="295" t="s">
        <v>250</v>
      </c>
      <c r="C38" s="295"/>
      <c r="D38" s="325" t="s">
        <v>35</v>
      </c>
      <c r="E38" s="297">
        <v>0</v>
      </c>
      <c r="F38" s="297">
        <v>0</v>
      </c>
      <c r="G38" s="298">
        <v>152.00000000000026</v>
      </c>
      <c r="N38" s="292" t="s">
        <v>170</v>
      </c>
      <c r="O38" s="293"/>
      <c r="P38" s="295" t="s">
        <v>259</v>
      </c>
      <c r="Q38" s="320" t="s">
        <v>39</v>
      </c>
      <c r="R38" s="293">
        <v>0</v>
      </c>
      <c r="S38" s="293">
        <v>0</v>
      </c>
      <c r="T38" s="125">
        <v>923</v>
      </c>
    </row>
    <row r="39" spans="1:20" x14ac:dyDescent="0.25">
      <c r="A39" s="296" t="s">
        <v>103</v>
      </c>
      <c r="B39" s="295" t="s">
        <v>250</v>
      </c>
      <c r="C39" s="295"/>
      <c r="D39" s="325" t="s">
        <v>35</v>
      </c>
      <c r="E39" s="297">
        <v>0</v>
      </c>
      <c r="F39" s="297">
        <v>0</v>
      </c>
      <c r="G39" s="298">
        <v>166.23333333333329</v>
      </c>
      <c r="N39" s="292" t="s">
        <v>171</v>
      </c>
      <c r="O39" s="293"/>
      <c r="P39" s="295" t="s">
        <v>259</v>
      </c>
      <c r="Q39" s="320" t="s">
        <v>39</v>
      </c>
      <c r="R39" s="293">
        <v>0</v>
      </c>
      <c r="S39" s="293">
        <v>0</v>
      </c>
      <c r="T39" s="125">
        <v>623</v>
      </c>
    </row>
    <row r="40" spans="1:20" x14ac:dyDescent="0.25">
      <c r="A40" s="296" t="s">
        <v>104</v>
      </c>
      <c r="B40" s="295" t="s">
        <v>252</v>
      </c>
      <c r="C40" s="295"/>
      <c r="D40" s="325" t="s">
        <v>35</v>
      </c>
      <c r="E40" s="297">
        <v>0</v>
      </c>
      <c r="F40" s="297">
        <v>0</v>
      </c>
      <c r="G40" s="298">
        <v>57098.45</v>
      </c>
      <c r="N40" s="292" t="s">
        <v>172</v>
      </c>
      <c r="O40" s="293"/>
      <c r="P40" s="295" t="s">
        <v>259</v>
      </c>
      <c r="Q40" s="320" t="s">
        <v>39</v>
      </c>
      <c r="R40" s="293">
        <v>0</v>
      </c>
      <c r="S40" s="293">
        <v>0</v>
      </c>
      <c r="T40" s="125">
        <v>1662</v>
      </c>
    </row>
    <row r="41" spans="1:20" x14ac:dyDescent="0.25">
      <c r="A41" s="296" t="s">
        <v>105</v>
      </c>
      <c r="B41" s="295"/>
      <c r="C41" s="295" t="s">
        <v>144</v>
      </c>
      <c r="D41" s="325" t="s">
        <v>35</v>
      </c>
      <c r="E41" s="297">
        <v>0</v>
      </c>
      <c r="F41" s="297">
        <v>0</v>
      </c>
      <c r="G41" s="298">
        <v>1120</v>
      </c>
      <c r="N41" s="292" t="s">
        <v>173</v>
      </c>
      <c r="O41" s="293"/>
      <c r="P41" s="295" t="s">
        <v>259</v>
      </c>
      <c r="Q41" s="320" t="s">
        <v>39</v>
      </c>
      <c r="R41" s="293">
        <v>0</v>
      </c>
      <c r="S41" s="293">
        <v>0</v>
      </c>
      <c r="T41" s="125">
        <v>1993</v>
      </c>
    </row>
    <row r="42" spans="1:20" x14ac:dyDescent="0.25">
      <c r="A42" s="296" t="s">
        <v>106</v>
      </c>
      <c r="B42" s="295"/>
      <c r="C42" s="295" t="s">
        <v>144</v>
      </c>
      <c r="D42" s="325" t="s">
        <v>35</v>
      </c>
      <c r="E42" s="297">
        <v>0</v>
      </c>
      <c r="F42" s="297">
        <v>0</v>
      </c>
      <c r="G42" s="298">
        <v>1109.9999999999993</v>
      </c>
      <c r="N42" s="292" t="s">
        <v>174</v>
      </c>
      <c r="O42" s="293"/>
      <c r="P42" s="295" t="s">
        <v>259</v>
      </c>
      <c r="Q42" s="320" t="s">
        <v>39</v>
      </c>
      <c r="R42" s="293">
        <v>0</v>
      </c>
      <c r="S42" s="293">
        <v>0</v>
      </c>
      <c r="T42" s="125">
        <v>4811</v>
      </c>
    </row>
    <row r="43" spans="1:20" x14ac:dyDescent="0.25">
      <c r="A43" s="296" t="s">
        <v>107</v>
      </c>
      <c r="B43" s="295"/>
      <c r="C43" s="295" t="s">
        <v>144</v>
      </c>
      <c r="D43" s="325" t="s">
        <v>35</v>
      </c>
      <c r="E43" s="297">
        <v>0</v>
      </c>
      <c r="F43" s="297">
        <v>0</v>
      </c>
      <c r="G43" s="298">
        <v>994.99999999999864</v>
      </c>
      <c r="N43" s="292" t="s">
        <v>175</v>
      </c>
      <c r="O43" s="293"/>
      <c r="P43" s="295" t="s">
        <v>259</v>
      </c>
      <c r="Q43" s="320" t="s">
        <v>39</v>
      </c>
      <c r="R43" s="293">
        <v>0</v>
      </c>
      <c r="S43" s="293">
        <v>0</v>
      </c>
      <c r="T43" s="125">
        <v>81</v>
      </c>
    </row>
    <row r="44" spans="1:20" x14ac:dyDescent="0.25">
      <c r="A44" s="296" t="s">
        <v>108</v>
      </c>
      <c r="B44" s="295"/>
      <c r="C44" s="295" t="s">
        <v>144</v>
      </c>
      <c r="D44" s="325" t="s">
        <v>35</v>
      </c>
      <c r="E44" s="297">
        <v>0</v>
      </c>
      <c r="F44" s="297">
        <v>0</v>
      </c>
      <c r="G44" s="298">
        <v>1065.0000000000002</v>
      </c>
      <c r="N44" s="292" t="s">
        <v>176</v>
      </c>
      <c r="O44" s="293"/>
      <c r="P44" s="295" t="s">
        <v>259</v>
      </c>
      <c r="Q44" s="320" t="s">
        <v>39</v>
      </c>
      <c r="R44" s="293">
        <v>0</v>
      </c>
      <c r="S44" s="293">
        <v>0</v>
      </c>
      <c r="T44" s="125">
        <v>35708</v>
      </c>
    </row>
    <row r="45" spans="1:20" x14ac:dyDescent="0.25">
      <c r="A45" s="296" t="s">
        <v>109</v>
      </c>
      <c r="B45" s="295"/>
      <c r="C45" s="295" t="s">
        <v>46</v>
      </c>
      <c r="D45" s="325" t="s">
        <v>35</v>
      </c>
      <c r="E45" s="297">
        <v>0</v>
      </c>
      <c r="F45" s="297">
        <v>0</v>
      </c>
      <c r="G45" s="298">
        <v>4325.9500000000044</v>
      </c>
      <c r="N45" s="292" t="s">
        <v>177</v>
      </c>
      <c r="O45" s="293"/>
      <c r="P45" s="295" t="s">
        <v>250</v>
      </c>
      <c r="Q45" s="320" t="s">
        <v>35</v>
      </c>
      <c r="R45" s="293">
        <v>0</v>
      </c>
      <c r="S45" s="293">
        <v>0</v>
      </c>
      <c r="T45" s="125">
        <v>31521</v>
      </c>
    </row>
    <row r="46" spans="1:20" x14ac:dyDescent="0.25">
      <c r="A46" s="296" t="s">
        <v>110</v>
      </c>
      <c r="B46" s="295"/>
      <c r="C46" s="295" t="s">
        <v>145</v>
      </c>
      <c r="D46" s="325" t="s">
        <v>35</v>
      </c>
      <c r="E46" s="297">
        <v>0</v>
      </c>
      <c r="F46" s="297">
        <v>0</v>
      </c>
      <c r="G46" s="298">
        <v>20496.283333333333</v>
      </c>
      <c r="N46" s="292" t="s">
        <v>178</v>
      </c>
      <c r="O46" s="293"/>
      <c r="P46" s="295" t="s">
        <v>250</v>
      </c>
      <c r="Q46" s="320" t="s">
        <v>35</v>
      </c>
      <c r="R46" s="293">
        <v>0</v>
      </c>
      <c r="S46" s="293">
        <v>0</v>
      </c>
      <c r="T46" s="125">
        <v>1228</v>
      </c>
    </row>
    <row r="47" spans="1:20" x14ac:dyDescent="0.25">
      <c r="A47" s="296" t="s">
        <v>111</v>
      </c>
      <c r="B47" s="295"/>
      <c r="C47" s="295"/>
      <c r="D47" s="325" t="s">
        <v>412</v>
      </c>
      <c r="E47" s="297">
        <v>0</v>
      </c>
      <c r="F47" s="297">
        <v>0</v>
      </c>
      <c r="G47" s="298">
        <v>1069.4999999999984</v>
      </c>
      <c r="N47" s="292" t="s">
        <v>179</v>
      </c>
      <c r="O47" s="293"/>
      <c r="P47" s="295" t="s">
        <v>250</v>
      </c>
      <c r="Q47" s="320" t="s">
        <v>35</v>
      </c>
      <c r="R47" s="293">
        <v>0</v>
      </c>
      <c r="S47" s="293">
        <v>0</v>
      </c>
      <c r="T47" s="125">
        <v>1190</v>
      </c>
    </row>
    <row r="48" spans="1:20" x14ac:dyDescent="0.25">
      <c r="A48" s="296" t="s">
        <v>112</v>
      </c>
      <c r="B48" s="295" t="s">
        <v>253</v>
      </c>
      <c r="C48" s="295"/>
      <c r="D48" s="108" t="s">
        <v>37</v>
      </c>
      <c r="E48" s="297">
        <v>0</v>
      </c>
      <c r="F48" s="297">
        <v>0</v>
      </c>
      <c r="G48" s="298">
        <v>731.00000000000011</v>
      </c>
      <c r="N48" s="292" t="s">
        <v>63</v>
      </c>
      <c r="O48" s="293"/>
      <c r="P48" s="295" t="s">
        <v>144</v>
      </c>
      <c r="Q48" s="320" t="s">
        <v>35</v>
      </c>
      <c r="R48" s="293">
        <v>0</v>
      </c>
      <c r="S48" s="293">
        <v>0</v>
      </c>
      <c r="T48" s="125">
        <v>13399</v>
      </c>
    </row>
    <row r="49" spans="1:20" x14ac:dyDescent="0.25">
      <c r="A49" s="296" t="s">
        <v>113</v>
      </c>
      <c r="B49" s="295" t="s">
        <v>253</v>
      </c>
      <c r="C49" s="295"/>
      <c r="D49" s="108" t="s">
        <v>37</v>
      </c>
      <c r="E49" s="297">
        <v>0</v>
      </c>
      <c r="F49" s="297">
        <v>0</v>
      </c>
      <c r="G49" s="298">
        <v>386.13333333333281</v>
      </c>
      <c r="N49" s="292" t="s">
        <v>64</v>
      </c>
      <c r="O49" s="293"/>
      <c r="P49" s="295" t="s">
        <v>144</v>
      </c>
      <c r="Q49" s="320" t="s">
        <v>35</v>
      </c>
      <c r="R49" s="293">
        <v>0</v>
      </c>
      <c r="S49" s="293">
        <v>0</v>
      </c>
      <c r="T49" s="125">
        <v>11127</v>
      </c>
    </row>
    <row r="50" spans="1:20" x14ac:dyDescent="0.25">
      <c r="A50" s="296" t="s">
        <v>114</v>
      </c>
      <c r="B50" s="295" t="s">
        <v>500</v>
      </c>
      <c r="C50" s="295"/>
      <c r="D50" s="325" t="s">
        <v>35</v>
      </c>
      <c r="E50" s="297">
        <v>0</v>
      </c>
      <c r="F50" s="297">
        <v>0</v>
      </c>
      <c r="G50" s="298">
        <v>19383.033333333336</v>
      </c>
      <c r="N50" s="292" t="s">
        <v>65</v>
      </c>
      <c r="O50" s="293"/>
      <c r="P50" s="295" t="s">
        <v>144</v>
      </c>
      <c r="Q50" s="320" t="s">
        <v>35</v>
      </c>
      <c r="R50" s="293">
        <v>0</v>
      </c>
      <c r="S50" s="293">
        <v>0</v>
      </c>
      <c r="T50" s="125">
        <v>11208</v>
      </c>
    </row>
    <row r="51" spans="1:20" x14ac:dyDescent="0.25">
      <c r="A51" s="296" t="s">
        <v>115</v>
      </c>
      <c r="B51" s="295"/>
      <c r="C51" s="295"/>
      <c r="D51" s="325" t="s">
        <v>412</v>
      </c>
      <c r="E51" s="297">
        <v>0</v>
      </c>
      <c r="F51" s="297">
        <v>0</v>
      </c>
      <c r="G51" s="298">
        <v>3345.0000000000014</v>
      </c>
      <c r="N51" s="292" t="s">
        <v>66</v>
      </c>
      <c r="O51" s="293"/>
      <c r="P51" s="295" t="s">
        <v>144</v>
      </c>
      <c r="Q51" s="320" t="s">
        <v>35</v>
      </c>
      <c r="R51" s="293">
        <v>0</v>
      </c>
      <c r="S51" s="293">
        <v>0</v>
      </c>
      <c r="T51" s="125">
        <v>13599</v>
      </c>
    </row>
    <row r="52" spans="1:20" x14ac:dyDescent="0.25">
      <c r="A52" s="296" t="s">
        <v>116</v>
      </c>
      <c r="B52" s="295" t="s">
        <v>499</v>
      </c>
      <c r="C52" s="295"/>
      <c r="D52" s="325" t="s">
        <v>35</v>
      </c>
      <c r="E52" s="297">
        <v>0</v>
      </c>
      <c r="F52" s="297">
        <v>0</v>
      </c>
      <c r="G52" s="298">
        <v>132943.28333333333</v>
      </c>
      <c r="N52" s="292" t="s">
        <v>33</v>
      </c>
      <c r="O52" s="293"/>
      <c r="P52" s="295" t="s">
        <v>209</v>
      </c>
      <c r="Q52" s="320" t="s">
        <v>35</v>
      </c>
      <c r="R52" s="293">
        <v>0</v>
      </c>
      <c r="S52" s="293">
        <v>0</v>
      </c>
      <c r="T52" s="125">
        <v>113375</v>
      </c>
    </row>
    <row r="53" spans="1:20" x14ac:dyDescent="0.25">
      <c r="A53" s="296" t="s">
        <v>117</v>
      </c>
      <c r="B53" s="295"/>
      <c r="C53" s="295"/>
      <c r="D53" s="325" t="s">
        <v>412</v>
      </c>
      <c r="E53" s="297">
        <v>0</v>
      </c>
      <c r="F53" s="297">
        <v>0</v>
      </c>
      <c r="G53" s="298">
        <v>36.999999999999986</v>
      </c>
      <c r="N53" s="299" t="s">
        <v>180</v>
      </c>
      <c r="O53" s="300"/>
      <c r="P53" s="300"/>
      <c r="Q53" s="21" t="s">
        <v>412</v>
      </c>
      <c r="R53" s="300">
        <v>1</v>
      </c>
      <c r="S53" s="300">
        <v>1</v>
      </c>
      <c r="T53" s="301">
        <v>9012</v>
      </c>
    </row>
    <row r="54" spans="1:20" x14ac:dyDescent="0.25">
      <c r="A54" s="296" t="s">
        <v>118</v>
      </c>
      <c r="B54" s="295"/>
      <c r="C54" s="295"/>
      <c r="D54" s="325" t="s">
        <v>412</v>
      </c>
      <c r="E54" s="297">
        <v>0</v>
      </c>
      <c r="F54" s="297">
        <v>0</v>
      </c>
      <c r="G54" s="298">
        <v>11.999999999999996</v>
      </c>
      <c r="N54" s="292" t="s">
        <v>25</v>
      </c>
      <c r="O54" s="293"/>
      <c r="P54" s="295" t="s">
        <v>260</v>
      </c>
      <c r="Q54" s="320" t="s">
        <v>35</v>
      </c>
      <c r="R54" s="293">
        <v>0</v>
      </c>
      <c r="S54" s="293">
        <v>0</v>
      </c>
      <c r="T54" s="125">
        <v>3401</v>
      </c>
    </row>
    <row r="55" spans="1:20" x14ac:dyDescent="0.25">
      <c r="A55" s="296" t="s">
        <v>119</v>
      </c>
      <c r="B55" s="295" t="s">
        <v>254</v>
      </c>
      <c r="C55" s="295" t="s">
        <v>146</v>
      </c>
      <c r="D55" s="325" t="s">
        <v>35</v>
      </c>
      <c r="E55" s="297">
        <v>0</v>
      </c>
      <c r="F55" s="297">
        <v>0</v>
      </c>
      <c r="G55" s="298">
        <v>25077.333333333332</v>
      </c>
      <c r="N55" s="292" t="s">
        <v>46</v>
      </c>
      <c r="O55" s="293"/>
      <c r="P55" s="295" t="s">
        <v>210</v>
      </c>
      <c r="Q55" s="320" t="s">
        <v>35</v>
      </c>
      <c r="R55" s="293">
        <v>0</v>
      </c>
      <c r="S55" s="293">
        <v>0</v>
      </c>
      <c r="T55" s="125">
        <v>6454</v>
      </c>
    </row>
    <row r="56" spans="1:20" x14ac:dyDescent="0.25">
      <c r="A56" s="296" t="s">
        <v>120</v>
      </c>
      <c r="B56" s="295" t="s">
        <v>147</v>
      </c>
      <c r="C56" s="295" t="s">
        <v>147</v>
      </c>
      <c r="D56" s="325" t="s">
        <v>34</v>
      </c>
      <c r="E56" s="297">
        <v>0</v>
      </c>
      <c r="F56" s="297">
        <v>0</v>
      </c>
      <c r="G56" s="298">
        <v>2160</v>
      </c>
      <c r="N56" s="292" t="s">
        <v>26</v>
      </c>
      <c r="O56" s="293"/>
      <c r="P56" s="295" t="s">
        <v>145</v>
      </c>
      <c r="Q56" s="320" t="s">
        <v>35</v>
      </c>
      <c r="R56" s="293">
        <v>0</v>
      </c>
      <c r="S56" s="293">
        <v>0</v>
      </c>
      <c r="T56" s="125">
        <v>296</v>
      </c>
    </row>
    <row r="57" spans="1:20" x14ac:dyDescent="0.25">
      <c r="A57" s="296" t="s">
        <v>121</v>
      </c>
      <c r="B57" s="295" t="s">
        <v>22</v>
      </c>
      <c r="C57" s="295"/>
      <c r="D57" s="108" t="s">
        <v>37</v>
      </c>
      <c r="E57" s="297">
        <v>0</v>
      </c>
      <c r="F57" s="297">
        <v>0</v>
      </c>
      <c r="G57" s="298">
        <v>461438</v>
      </c>
      <c r="H57" s="16"/>
      <c r="N57" s="292" t="s">
        <v>27</v>
      </c>
      <c r="O57" s="293"/>
      <c r="P57" s="295"/>
      <c r="Q57" s="320" t="s">
        <v>37</v>
      </c>
      <c r="R57" s="293">
        <v>0</v>
      </c>
      <c r="S57" s="293">
        <v>0</v>
      </c>
      <c r="T57" s="125">
        <v>3024</v>
      </c>
    </row>
    <row r="58" spans="1:20" x14ac:dyDescent="0.25">
      <c r="A58" s="296" t="s">
        <v>48</v>
      </c>
      <c r="B58" s="295" t="s">
        <v>48</v>
      </c>
      <c r="C58" s="295"/>
      <c r="D58" s="108" t="s">
        <v>38</v>
      </c>
      <c r="E58" s="297">
        <v>0</v>
      </c>
      <c r="F58" s="297">
        <v>0</v>
      </c>
      <c r="G58" s="298">
        <v>22562.250000000011</v>
      </c>
      <c r="I58" s="16"/>
      <c r="N58" s="292" t="s">
        <v>181</v>
      </c>
      <c r="O58" s="293"/>
      <c r="P58" s="295" t="s">
        <v>211</v>
      </c>
      <c r="Q58" s="320" t="s">
        <v>35</v>
      </c>
      <c r="R58" s="293">
        <v>0</v>
      </c>
      <c r="S58" s="293">
        <v>0</v>
      </c>
      <c r="T58" s="125">
        <v>1690</v>
      </c>
    </row>
    <row r="59" spans="1:20" x14ac:dyDescent="0.25">
      <c r="A59" s="299" t="s">
        <v>122</v>
      </c>
      <c r="B59" s="300" t="s">
        <v>255</v>
      </c>
      <c r="C59" s="300"/>
      <c r="D59" s="392" t="s">
        <v>34</v>
      </c>
      <c r="E59" s="393">
        <v>1</v>
      </c>
      <c r="F59" s="393">
        <v>1</v>
      </c>
      <c r="G59" s="301">
        <v>510.00000000000011</v>
      </c>
      <c r="N59" s="292" t="s">
        <v>182</v>
      </c>
      <c r="O59" s="293"/>
      <c r="P59" s="295"/>
      <c r="Q59" s="320" t="s">
        <v>35</v>
      </c>
      <c r="R59" s="293">
        <v>0</v>
      </c>
      <c r="S59" s="293">
        <v>0</v>
      </c>
      <c r="T59" s="125">
        <v>180</v>
      </c>
    </row>
    <row r="60" spans="1:20" x14ac:dyDescent="0.25">
      <c r="A60" s="299" t="s">
        <v>123</v>
      </c>
      <c r="B60" s="300" t="s">
        <v>255</v>
      </c>
      <c r="C60" s="300"/>
      <c r="D60" s="392" t="s">
        <v>34</v>
      </c>
      <c r="E60" s="393">
        <v>1</v>
      </c>
      <c r="F60" s="393">
        <v>1</v>
      </c>
      <c r="G60" s="301">
        <v>2219</v>
      </c>
      <c r="N60" s="292" t="s">
        <v>183</v>
      </c>
      <c r="O60" s="293"/>
      <c r="P60" s="295"/>
      <c r="Q60" s="320" t="s">
        <v>35</v>
      </c>
      <c r="R60" s="293">
        <v>0</v>
      </c>
      <c r="S60" s="293">
        <v>0</v>
      </c>
      <c r="T60" s="125">
        <v>3249</v>
      </c>
    </row>
    <row r="61" spans="1:20" x14ac:dyDescent="0.25">
      <c r="A61" s="299" t="s">
        <v>124</v>
      </c>
      <c r="B61" s="300" t="s">
        <v>255</v>
      </c>
      <c r="C61" s="300"/>
      <c r="D61" s="392" t="s">
        <v>34</v>
      </c>
      <c r="E61" s="393">
        <v>1</v>
      </c>
      <c r="F61" s="393">
        <v>1</v>
      </c>
      <c r="G61" s="301">
        <v>5669.9999999999991</v>
      </c>
      <c r="N61" s="292" t="s">
        <v>184</v>
      </c>
      <c r="O61" s="293"/>
      <c r="P61" s="295"/>
      <c r="Q61" s="320" t="s">
        <v>35</v>
      </c>
      <c r="R61" s="293">
        <v>0</v>
      </c>
      <c r="S61" s="293">
        <v>0</v>
      </c>
      <c r="T61" s="125">
        <v>11166</v>
      </c>
    </row>
    <row r="62" spans="1:20" x14ac:dyDescent="0.25">
      <c r="A62" s="299" t="s">
        <v>125</v>
      </c>
      <c r="B62" s="300" t="s">
        <v>255</v>
      </c>
      <c r="C62" s="300"/>
      <c r="D62" s="392" t="s">
        <v>34</v>
      </c>
      <c r="E62" s="393">
        <v>1</v>
      </c>
      <c r="F62" s="393">
        <v>1</v>
      </c>
      <c r="G62" s="301">
        <v>464.99999999999994</v>
      </c>
      <c r="N62" s="292" t="s">
        <v>185</v>
      </c>
      <c r="O62" s="293"/>
      <c r="P62" s="295"/>
      <c r="Q62" s="320" t="s">
        <v>35</v>
      </c>
      <c r="R62" s="293">
        <v>0</v>
      </c>
      <c r="S62" s="293">
        <v>0</v>
      </c>
      <c r="T62" s="125">
        <v>6514</v>
      </c>
    </row>
    <row r="63" spans="1:20" x14ac:dyDescent="0.25">
      <c r="A63" s="299" t="s">
        <v>126</v>
      </c>
      <c r="B63" s="300" t="s">
        <v>255</v>
      </c>
      <c r="C63" s="300"/>
      <c r="D63" s="392" t="s">
        <v>34</v>
      </c>
      <c r="E63" s="393">
        <v>1</v>
      </c>
      <c r="F63" s="393">
        <v>1</v>
      </c>
      <c r="G63" s="301">
        <v>15455</v>
      </c>
      <c r="N63" s="292" t="s">
        <v>186</v>
      </c>
      <c r="O63" s="293"/>
      <c r="P63" s="295" t="s">
        <v>212</v>
      </c>
      <c r="Q63" s="320" t="s">
        <v>39</v>
      </c>
      <c r="R63" s="293">
        <v>0</v>
      </c>
      <c r="S63" s="293">
        <v>0</v>
      </c>
      <c r="T63" s="125">
        <v>119</v>
      </c>
    </row>
    <row r="64" spans="1:20" x14ac:dyDescent="0.25">
      <c r="A64" s="299" t="s">
        <v>127</v>
      </c>
      <c r="B64" s="300" t="s">
        <v>255</v>
      </c>
      <c r="C64" s="300"/>
      <c r="D64" s="392" t="s">
        <v>34</v>
      </c>
      <c r="E64" s="393">
        <v>1</v>
      </c>
      <c r="F64" s="393">
        <v>1</v>
      </c>
      <c r="G64" s="301">
        <v>27975</v>
      </c>
      <c r="N64" s="292" t="s">
        <v>28</v>
      </c>
      <c r="O64" s="293"/>
      <c r="P64" s="295" t="s">
        <v>213</v>
      </c>
      <c r="Q64" s="320" t="s">
        <v>39</v>
      </c>
      <c r="R64" s="293">
        <v>0</v>
      </c>
      <c r="S64" s="293">
        <v>0</v>
      </c>
      <c r="T64" s="125">
        <v>188688</v>
      </c>
    </row>
    <row r="65" spans="1:22" x14ac:dyDescent="0.25">
      <c r="A65" s="299" t="s">
        <v>128</v>
      </c>
      <c r="B65" s="300" t="s">
        <v>255</v>
      </c>
      <c r="C65" s="300"/>
      <c r="D65" s="392" t="s">
        <v>34</v>
      </c>
      <c r="E65" s="393">
        <v>1</v>
      </c>
      <c r="F65" s="393">
        <v>1</v>
      </c>
      <c r="G65" s="301">
        <v>2046</v>
      </c>
      <c r="N65" s="292" t="s">
        <v>187</v>
      </c>
      <c r="O65" s="293"/>
      <c r="P65" s="295"/>
      <c r="Q65" s="320" t="s">
        <v>37</v>
      </c>
      <c r="R65" s="293">
        <v>0</v>
      </c>
      <c r="S65" s="293">
        <v>0</v>
      </c>
      <c r="T65" s="125">
        <v>2816</v>
      </c>
    </row>
    <row r="66" spans="1:22" x14ac:dyDescent="0.25">
      <c r="A66" s="296" t="s">
        <v>129</v>
      </c>
      <c r="B66" s="295" t="s">
        <v>256</v>
      </c>
      <c r="C66" s="295"/>
      <c r="D66" s="325" t="s">
        <v>34</v>
      </c>
      <c r="E66" s="297">
        <v>0</v>
      </c>
      <c r="F66" s="297">
        <v>0</v>
      </c>
      <c r="G66" s="298">
        <v>21592.25</v>
      </c>
      <c r="N66" s="292" t="s">
        <v>188</v>
      </c>
      <c r="O66" s="293"/>
      <c r="P66" s="295"/>
      <c r="Q66" s="320" t="s">
        <v>37</v>
      </c>
      <c r="R66" s="293">
        <v>0</v>
      </c>
      <c r="S66" s="293">
        <v>0</v>
      </c>
      <c r="T66" s="125">
        <v>7996</v>
      </c>
    </row>
    <row r="67" spans="1:22" x14ac:dyDescent="0.25">
      <c r="A67" s="292" t="s">
        <v>130</v>
      </c>
      <c r="B67" s="295" t="s">
        <v>256</v>
      </c>
      <c r="C67" s="293"/>
      <c r="D67" s="324" t="s">
        <v>34</v>
      </c>
      <c r="E67" s="294">
        <v>0</v>
      </c>
      <c r="F67" s="294">
        <v>0</v>
      </c>
      <c r="G67" s="125">
        <v>8821</v>
      </c>
      <c r="N67" s="292" t="s">
        <v>189</v>
      </c>
      <c r="O67" s="293"/>
      <c r="P67" s="295"/>
      <c r="Q67" s="320" t="s">
        <v>37</v>
      </c>
      <c r="R67" s="293">
        <v>0</v>
      </c>
      <c r="S67" s="293">
        <v>0</v>
      </c>
      <c r="T67" s="125">
        <v>8213</v>
      </c>
    </row>
    <row r="68" spans="1:22" x14ac:dyDescent="0.25">
      <c r="A68" s="292" t="s">
        <v>131</v>
      </c>
      <c r="B68" s="295" t="s">
        <v>256</v>
      </c>
      <c r="C68" s="293"/>
      <c r="D68" s="324" t="s">
        <v>34</v>
      </c>
      <c r="E68" s="294">
        <v>0</v>
      </c>
      <c r="F68" s="294">
        <v>0</v>
      </c>
      <c r="G68" s="125">
        <v>9585.9166666666697</v>
      </c>
      <c r="N68" s="292" t="s">
        <v>190</v>
      </c>
      <c r="O68" s="293"/>
      <c r="P68" s="295"/>
      <c r="Q68" s="320" t="s">
        <v>37</v>
      </c>
      <c r="R68" s="293">
        <v>0</v>
      </c>
      <c r="S68" s="293">
        <v>0</v>
      </c>
      <c r="T68" s="125">
        <v>8412</v>
      </c>
    </row>
    <row r="69" spans="1:22" x14ac:dyDescent="0.25">
      <c r="A69" s="292" t="s">
        <v>132</v>
      </c>
      <c r="B69" s="295" t="s">
        <v>256</v>
      </c>
      <c r="C69" s="293"/>
      <c r="D69" s="324" t="s">
        <v>34</v>
      </c>
      <c r="E69" s="294">
        <v>0</v>
      </c>
      <c r="F69" s="294">
        <v>0</v>
      </c>
      <c r="G69" s="125">
        <v>17015.000000000004</v>
      </c>
      <c r="N69" s="292" t="s">
        <v>191</v>
      </c>
      <c r="O69" s="293"/>
      <c r="P69" s="295"/>
      <c r="Q69" s="320" t="s">
        <v>37</v>
      </c>
      <c r="R69" s="293">
        <v>0</v>
      </c>
      <c r="S69" s="293">
        <v>0</v>
      </c>
      <c r="T69" s="125">
        <v>10199</v>
      </c>
    </row>
    <row r="70" spans="1:22" x14ac:dyDescent="0.25">
      <c r="A70" s="292" t="s">
        <v>133</v>
      </c>
      <c r="B70" s="295" t="s">
        <v>256</v>
      </c>
      <c r="C70" s="293"/>
      <c r="D70" s="324" t="s">
        <v>34</v>
      </c>
      <c r="E70" s="294">
        <v>0</v>
      </c>
      <c r="F70" s="294">
        <v>0</v>
      </c>
      <c r="G70" s="125">
        <v>14250.000000000002</v>
      </c>
      <c r="N70" s="292" t="s">
        <v>47</v>
      </c>
      <c r="O70" s="293"/>
      <c r="P70" s="295"/>
      <c r="Q70" s="320" t="s">
        <v>37</v>
      </c>
      <c r="R70" s="293">
        <v>0</v>
      </c>
      <c r="S70" s="293">
        <v>0</v>
      </c>
      <c r="T70" s="125">
        <v>1904</v>
      </c>
    </row>
    <row r="71" spans="1:22" ht="14.4" thickBot="1" x14ac:dyDescent="0.3">
      <c r="A71" s="302" t="s">
        <v>134</v>
      </c>
      <c r="B71" s="303"/>
      <c r="C71" s="303" t="s">
        <v>148</v>
      </c>
      <c r="D71" s="326" t="s">
        <v>35</v>
      </c>
      <c r="E71" s="304">
        <v>0</v>
      </c>
      <c r="F71" s="304">
        <v>0</v>
      </c>
      <c r="G71" s="126">
        <v>6571.3499999999995</v>
      </c>
      <c r="N71" s="299" t="s">
        <v>192</v>
      </c>
      <c r="O71" s="300"/>
      <c r="P71" s="300"/>
      <c r="Q71" s="328" t="s">
        <v>39</v>
      </c>
      <c r="R71" s="300">
        <v>1</v>
      </c>
      <c r="S71" s="300">
        <v>1</v>
      </c>
      <c r="T71" s="301">
        <v>285</v>
      </c>
    </row>
    <row r="72" spans="1:22" ht="14.4" thickBot="1" x14ac:dyDescent="0.3">
      <c r="N72" s="299" t="s">
        <v>193</v>
      </c>
      <c r="O72" s="305"/>
      <c r="P72" s="300"/>
      <c r="Q72" s="328" t="s">
        <v>39</v>
      </c>
      <c r="R72" s="300">
        <v>1</v>
      </c>
      <c r="S72" s="300">
        <v>1</v>
      </c>
      <c r="T72" s="301">
        <v>6538</v>
      </c>
    </row>
    <row r="73" spans="1:22" ht="14.4" thickBot="1" x14ac:dyDescent="0.3">
      <c r="D73" s="327"/>
      <c r="E73" s="306" t="s">
        <v>61</v>
      </c>
      <c r="F73" s="307"/>
      <c r="G73" s="308">
        <f>SUM(G5:G71)</f>
        <v>1548892.5333333332</v>
      </c>
      <c r="N73" s="299" t="s">
        <v>194</v>
      </c>
      <c r="O73" s="305"/>
      <c r="P73" s="300"/>
      <c r="Q73" s="328" t="s">
        <v>39</v>
      </c>
      <c r="R73" s="300">
        <v>1</v>
      </c>
      <c r="S73" s="300">
        <v>1</v>
      </c>
      <c r="T73" s="309">
        <v>7269</v>
      </c>
    </row>
    <row r="74" spans="1:22" x14ac:dyDescent="0.25">
      <c r="N74" s="292" t="s">
        <v>195</v>
      </c>
      <c r="O74" s="15"/>
      <c r="P74" s="15"/>
      <c r="Q74" s="320" t="s">
        <v>34</v>
      </c>
      <c r="R74" s="293">
        <v>0</v>
      </c>
      <c r="S74" s="293">
        <v>0</v>
      </c>
      <c r="T74" s="125">
        <v>4</v>
      </c>
    </row>
    <row r="75" spans="1:22" x14ac:dyDescent="0.25">
      <c r="G75" s="13"/>
      <c r="I75" s="16"/>
      <c r="N75" s="299" t="s">
        <v>48</v>
      </c>
      <c r="O75" s="305"/>
      <c r="P75" s="305" t="s">
        <v>501</v>
      </c>
      <c r="Q75" s="328" t="s">
        <v>38</v>
      </c>
      <c r="R75" s="300">
        <v>1</v>
      </c>
      <c r="S75" s="300">
        <v>1</v>
      </c>
      <c r="T75" s="301">
        <v>72288973</v>
      </c>
      <c r="V75" s="13"/>
    </row>
    <row r="76" spans="1:22" x14ac:dyDescent="0.25">
      <c r="N76" s="299" t="s">
        <v>196</v>
      </c>
      <c r="O76" s="305"/>
      <c r="P76" s="300"/>
      <c r="Q76" s="328" t="s">
        <v>39</v>
      </c>
      <c r="R76" s="300">
        <v>1</v>
      </c>
      <c r="S76" s="300">
        <v>1</v>
      </c>
      <c r="T76" s="301">
        <v>377</v>
      </c>
    </row>
    <row r="77" spans="1:22" x14ac:dyDescent="0.25">
      <c r="A77" s="2" t="s">
        <v>497</v>
      </c>
      <c r="I77" s="16"/>
      <c r="N77" s="299" t="s">
        <v>197</v>
      </c>
      <c r="O77" s="305"/>
      <c r="P77" s="300"/>
      <c r="Q77" s="328" t="s">
        <v>39</v>
      </c>
      <c r="R77" s="300">
        <v>1</v>
      </c>
      <c r="S77" s="300">
        <v>1</v>
      </c>
      <c r="T77" s="301">
        <v>491</v>
      </c>
    </row>
    <row r="78" spans="1:22" x14ac:dyDescent="0.25">
      <c r="A78" s="2" t="s">
        <v>498</v>
      </c>
      <c r="N78" s="292" t="s">
        <v>49</v>
      </c>
      <c r="O78" s="292" t="s">
        <v>49</v>
      </c>
      <c r="P78" s="15"/>
      <c r="Q78" s="320" t="s">
        <v>35</v>
      </c>
      <c r="R78" s="293">
        <v>0</v>
      </c>
      <c r="S78" s="293">
        <v>0</v>
      </c>
      <c r="T78" s="125">
        <v>705586</v>
      </c>
    </row>
    <row r="79" spans="1:22" x14ac:dyDescent="0.25">
      <c r="I79" s="13"/>
      <c r="N79" s="292" t="s">
        <v>29</v>
      </c>
      <c r="O79" s="15"/>
      <c r="P79" s="15"/>
      <c r="Q79" s="320" t="s">
        <v>34</v>
      </c>
      <c r="R79" s="293">
        <v>0</v>
      </c>
      <c r="S79" s="293">
        <v>0</v>
      </c>
      <c r="T79" s="125">
        <v>129</v>
      </c>
    </row>
    <row r="80" spans="1:22" x14ac:dyDescent="0.25">
      <c r="N80" s="292" t="s">
        <v>30</v>
      </c>
      <c r="O80" s="15"/>
      <c r="P80" s="15"/>
      <c r="Q80" s="320" t="s">
        <v>34</v>
      </c>
      <c r="R80" s="293">
        <v>0</v>
      </c>
      <c r="S80" s="293">
        <v>0</v>
      </c>
      <c r="T80" s="125">
        <v>210</v>
      </c>
    </row>
    <row r="81" spans="9:20" x14ac:dyDescent="0.25">
      <c r="N81" s="292" t="s">
        <v>31</v>
      </c>
      <c r="O81" s="15"/>
      <c r="P81" s="15"/>
      <c r="Q81" s="320" t="s">
        <v>34</v>
      </c>
      <c r="R81" s="293">
        <v>0</v>
      </c>
      <c r="S81" s="293">
        <v>0</v>
      </c>
      <c r="T81" s="125">
        <v>94</v>
      </c>
    </row>
    <row r="82" spans="9:20" x14ac:dyDescent="0.25">
      <c r="N82" s="292" t="s">
        <v>32</v>
      </c>
      <c r="O82" s="15"/>
      <c r="P82" s="15"/>
      <c r="Q82" s="320" t="s">
        <v>35</v>
      </c>
      <c r="R82" s="293">
        <v>0</v>
      </c>
      <c r="S82" s="293">
        <v>0</v>
      </c>
      <c r="T82" s="125">
        <v>539</v>
      </c>
    </row>
    <row r="83" spans="9:20" x14ac:dyDescent="0.25">
      <c r="N83" s="299" t="s">
        <v>198</v>
      </c>
      <c r="O83" s="305"/>
      <c r="P83" s="305" t="s">
        <v>214</v>
      </c>
      <c r="Q83" s="328" t="s">
        <v>39</v>
      </c>
      <c r="R83" s="300">
        <v>1</v>
      </c>
      <c r="S83" s="300">
        <v>1</v>
      </c>
      <c r="T83" s="301">
        <v>980</v>
      </c>
    </row>
    <row r="84" spans="9:20" x14ac:dyDescent="0.25">
      <c r="N84" s="292" t="s">
        <v>199</v>
      </c>
      <c r="O84" s="15"/>
      <c r="P84" s="15"/>
      <c r="Q84" s="320" t="s">
        <v>37</v>
      </c>
      <c r="R84" s="293">
        <v>0</v>
      </c>
      <c r="S84" s="293">
        <v>0</v>
      </c>
      <c r="T84" s="125">
        <v>545</v>
      </c>
    </row>
    <row r="85" spans="9:20" x14ac:dyDescent="0.25">
      <c r="N85" s="292" t="s">
        <v>200</v>
      </c>
      <c r="O85" s="15"/>
      <c r="P85" s="15" t="s">
        <v>215</v>
      </c>
      <c r="Q85" s="320" t="s">
        <v>39</v>
      </c>
      <c r="R85" s="293">
        <v>0</v>
      </c>
      <c r="S85" s="293">
        <v>0</v>
      </c>
      <c r="T85" s="125">
        <v>149</v>
      </c>
    </row>
    <row r="86" spans="9:20" ht="14.4" thickBot="1" x14ac:dyDescent="0.3">
      <c r="N86" s="302" t="s">
        <v>201</v>
      </c>
      <c r="O86" s="95"/>
      <c r="P86" s="95"/>
      <c r="Q86" s="81" t="s">
        <v>412</v>
      </c>
      <c r="R86" s="303">
        <v>0</v>
      </c>
      <c r="S86" s="303">
        <v>0</v>
      </c>
      <c r="T86" s="126">
        <v>176</v>
      </c>
    </row>
    <row r="87" spans="9:20" ht="14.4" thickBot="1" x14ac:dyDescent="0.3"/>
    <row r="88" spans="9:20" ht="14.4" thickBot="1" x14ac:dyDescent="0.3">
      <c r="I88" s="16"/>
      <c r="R88" s="310" t="s">
        <v>61</v>
      </c>
      <c r="S88" s="311"/>
      <c r="T88" s="312">
        <f>SUMIFS(T5:T86,S5:S86,"=0")</f>
        <v>7168374</v>
      </c>
    </row>
    <row r="89" spans="9:20" x14ac:dyDescent="0.25">
      <c r="N89" s="2" t="s">
        <v>497</v>
      </c>
    </row>
    <row r="90" spans="9:20" x14ac:dyDescent="0.25">
      <c r="N90" s="2" t="s">
        <v>502</v>
      </c>
    </row>
    <row r="91" spans="9:20" x14ac:dyDescent="0.25">
      <c r="N91" s="2" t="s">
        <v>503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6"/>
  <sheetViews>
    <sheetView zoomScale="55" zoomScaleNormal="55" workbookViewId="0">
      <selection activeCell="I52" sqref="I52"/>
    </sheetView>
  </sheetViews>
  <sheetFormatPr defaultRowHeight="13.8" x14ac:dyDescent="0.25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8" ht="15" customHeight="1" thickBot="1" x14ac:dyDescent="0.3">
      <c r="A1" s="530" t="s">
        <v>406</v>
      </c>
      <c r="B1" s="530"/>
      <c r="C1" s="530"/>
      <c r="D1" s="530"/>
      <c r="AC1" s="528" t="s">
        <v>397</v>
      </c>
      <c r="AD1" s="528"/>
      <c r="AE1" s="528"/>
      <c r="AF1" s="528"/>
      <c r="AG1" s="528"/>
      <c r="AH1" s="528"/>
      <c r="AI1" s="528"/>
      <c r="AJ1" s="528"/>
      <c r="AK1" s="528"/>
    </row>
    <row r="2" spans="1:38" x14ac:dyDescent="0.25">
      <c r="A2" s="211" t="s">
        <v>272</v>
      </c>
      <c r="B2" s="212" t="s">
        <v>9</v>
      </c>
      <c r="C2" s="212" t="s">
        <v>8</v>
      </c>
      <c r="D2" s="241" t="s">
        <v>74</v>
      </c>
      <c r="AC2" s="87" t="s">
        <v>261</v>
      </c>
      <c r="AD2" s="88" t="s">
        <v>274</v>
      </c>
      <c r="AE2" s="440" t="s">
        <v>320</v>
      </c>
      <c r="AF2" s="440" t="s">
        <v>321</v>
      </c>
      <c r="AG2" s="88" t="s">
        <v>322</v>
      </c>
      <c r="AH2" s="88" t="s">
        <v>323</v>
      </c>
      <c r="AI2" s="88" t="s">
        <v>360</v>
      </c>
      <c r="AJ2" s="88" t="s">
        <v>361</v>
      </c>
      <c r="AK2" s="89" t="s">
        <v>324</v>
      </c>
    </row>
    <row r="3" spans="1:38" x14ac:dyDescent="0.25">
      <c r="A3" s="224" t="s">
        <v>330</v>
      </c>
      <c r="B3" s="41">
        <v>2</v>
      </c>
      <c r="C3" s="25" t="s">
        <v>282</v>
      </c>
      <c r="D3" s="242" t="s">
        <v>72</v>
      </c>
      <c r="AC3" s="116">
        <v>0</v>
      </c>
      <c r="AD3" s="227">
        <v>0</v>
      </c>
      <c r="AE3" s="15"/>
      <c r="AF3" s="15"/>
      <c r="AG3" s="15"/>
      <c r="AH3" s="90">
        <v>0</v>
      </c>
      <c r="AI3" s="90">
        <v>0</v>
      </c>
      <c r="AJ3" s="90">
        <v>0</v>
      </c>
      <c r="AK3" s="114">
        <v>0</v>
      </c>
    </row>
    <row r="4" spans="1:38" ht="14.4" x14ac:dyDescent="0.3">
      <c r="A4" s="224" t="s">
        <v>67</v>
      </c>
      <c r="B4" s="254">
        <v>3.5</v>
      </c>
      <c r="C4" s="25" t="s">
        <v>282</v>
      </c>
      <c r="D4" s="242" t="s">
        <v>72</v>
      </c>
      <c r="AB4" s="253"/>
      <c r="AC4" s="92">
        <f>AC34</f>
        <v>525600</v>
      </c>
      <c r="AD4" s="227">
        <v>1</v>
      </c>
      <c r="AE4" s="17">
        <f>SUM(AF4+AG4)</f>
        <v>99.004124999771705</v>
      </c>
      <c r="AF4" s="17">
        <f>SUM($AE$64:$AI$64,$BH$64)</f>
        <v>99.004124999771705</v>
      </c>
      <c r="AG4" s="15">
        <v>0</v>
      </c>
      <c r="AH4" s="67">
        <f>SUM(AI4:AJ4)</f>
        <v>188.36401255664327</v>
      </c>
      <c r="AI4" s="67">
        <f>IFERROR(AF4/AC4,0)*1000000</f>
        <v>188.36401255664327</v>
      </c>
      <c r="AJ4" s="67">
        <f>IFERROR(AG4/AC4,0)*1000000</f>
        <v>0</v>
      </c>
      <c r="AK4" s="91">
        <f>IFERROR((AE4-AE3)/(AC4-AC3),0)*1000000</f>
        <v>188.36401255664327</v>
      </c>
    </row>
    <row r="5" spans="1:38" ht="15.6" x14ac:dyDescent="0.3">
      <c r="A5" s="209" t="s">
        <v>68</v>
      </c>
      <c r="B5" s="255">
        <v>2</v>
      </c>
      <c r="C5" s="25" t="s">
        <v>282</v>
      </c>
      <c r="D5" s="242" t="s">
        <v>72</v>
      </c>
      <c r="AB5" s="253"/>
      <c r="AC5" s="92">
        <f t="shared" ref="AC5:AC28" si="0">AC35</f>
        <v>1051200</v>
      </c>
      <c r="AD5" s="227">
        <v>2</v>
      </c>
      <c r="AE5" s="17">
        <f t="shared" ref="AE5:AE28" si="1">SUM(AF5+AG5)</f>
        <v>107.53206341904237</v>
      </c>
      <c r="AF5" s="17">
        <f t="shared" ref="AF5:AF28" si="2">SUM($AE$64:$AI$64,$BH$64)</f>
        <v>99.004124999771705</v>
      </c>
      <c r="AG5" s="68">
        <f t="shared" ref="AG5:AG28" si="3">AG4+SUM(AE65,BH65)</f>
        <v>8.5279384192706686</v>
      </c>
      <c r="AH5" s="67">
        <f>SUM(AI5:AJ5)</f>
        <v>102.29458087808445</v>
      </c>
      <c r="AI5" s="67">
        <f>IFERROR(AF5/AC5,0)*1000000</f>
        <v>94.182006278321637</v>
      </c>
      <c r="AJ5" s="67">
        <f>IFERROR(AG5/AC5,0)*1000000</f>
        <v>8.112574599762814</v>
      </c>
      <c r="AK5" s="91">
        <f t="shared" ref="AK5:AK28" si="4">IFERROR((AE5-AE4)/(AC5-AC4),0)*1000000</f>
        <v>16.225149199525628</v>
      </c>
      <c r="AL5" s="468">
        <f>(AH4-AH5)/AH4</f>
        <v>0.45693139846804198</v>
      </c>
    </row>
    <row r="6" spans="1:38" ht="15.6" x14ac:dyDescent="0.3">
      <c r="A6" s="243" t="s">
        <v>69</v>
      </c>
      <c r="B6" s="102">
        <v>0.02</v>
      </c>
      <c r="C6" s="25" t="s">
        <v>286</v>
      </c>
      <c r="D6" s="242" t="s">
        <v>72</v>
      </c>
      <c r="AB6" s="253"/>
      <c r="AC6" s="92">
        <f t="shared" si="0"/>
        <v>1576800</v>
      </c>
      <c r="AD6" s="227">
        <v>3</v>
      </c>
      <c r="AE6" s="17">
        <f t="shared" si="1"/>
        <v>116.06000183831304</v>
      </c>
      <c r="AF6" s="17">
        <f t="shared" si="2"/>
        <v>99.004124999771705</v>
      </c>
      <c r="AG6" s="68">
        <f t="shared" si="3"/>
        <v>17.055876838541337</v>
      </c>
      <c r="AH6" s="67">
        <f>SUM(AI6:AJ6)</f>
        <v>73.604770318564832</v>
      </c>
      <c r="AI6" s="67">
        <f>IFERROR(AF6/AC6,0)*1000000</f>
        <v>62.788004185547749</v>
      </c>
      <c r="AJ6" s="67">
        <f>IFERROR(AG6/AC6,0)*1000000</f>
        <v>10.816766133017083</v>
      </c>
      <c r="AK6" s="91">
        <f t="shared" si="4"/>
        <v>16.225149199525628</v>
      </c>
      <c r="AL6" s="468">
        <f t="shared" ref="AL6:AL28" si="5">(AH5-AH6)/AH5</f>
        <v>0.28046266296073274</v>
      </c>
    </row>
    <row r="7" spans="1:38" ht="15.6" x14ac:dyDescent="0.3">
      <c r="A7" s="243" t="s">
        <v>75</v>
      </c>
      <c r="B7" s="103">
        <v>0.5</v>
      </c>
      <c r="C7" s="62" t="s">
        <v>331</v>
      </c>
      <c r="D7" s="242" t="s">
        <v>72</v>
      </c>
      <c r="AB7" s="253"/>
      <c r="AC7" s="92">
        <f t="shared" si="0"/>
        <v>2102400</v>
      </c>
      <c r="AD7" s="227">
        <v>4</v>
      </c>
      <c r="AE7" s="17">
        <f t="shared" si="1"/>
        <v>124.58794025758371</v>
      </c>
      <c r="AF7" s="17">
        <f t="shared" si="2"/>
        <v>99.004124999771705</v>
      </c>
      <c r="AG7" s="68">
        <f t="shared" si="3"/>
        <v>25.583815257812006</v>
      </c>
      <c r="AH7" s="67">
        <f t="shared" ref="AH7:AH27" si="6">SUM(AI7:AJ7)</f>
        <v>59.259865038805039</v>
      </c>
      <c r="AI7" s="67">
        <f t="shared" ref="AI7:AI28" si="7">IFERROR(AF7/AC7,0)*1000000</f>
        <v>47.091003139160819</v>
      </c>
      <c r="AJ7" s="67">
        <f t="shared" ref="AJ7:AJ28" si="8">IFERROR(AG7/AC7,0)*1000000</f>
        <v>12.168861899644218</v>
      </c>
      <c r="AK7" s="91">
        <f t="shared" si="4"/>
        <v>16.225149199525628</v>
      </c>
      <c r="AL7" s="468">
        <f t="shared" si="5"/>
        <v>0.19489097265944019</v>
      </c>
    </row>
    <row r="8" spans="1:38" ht="15.6" x14ac:dyDescent="0.3">
      <c r="A8" s="243" t="s">
        <v>287</v>
      </c>
      <c r="B8" s="443">
        <v>1E-3</v>
      </c>
      <c r="C8" s="62" t="s">
        <v>332</v>
      </c>
      <c r="D8" s="242" t="s">
        <v>73</v>
      </c>
      <c r="AB8" s="253"/>
      <c r="AC8" s="92">
        <f t="shared" si="0"/>
        <v>2628000</v>
      </c>
      <c r="AD8" s="227">
        <v>5</v>
      </c>
      <c r="AE8" s="17">
        <f t="shared" si="1"/>
        <v>133.11587867685438</v>
      </c>
      <c r="AF8" s="17">
        <f t="shared" si="2"/>
        <v>99.004124999771705</v>
      </c>
      <c r="AG8" s="68">
        <f t="shared" si="3"/>
        <v>34.111753677082675</v>
      </c>
      <c r="AH8" s="67">
        <f t="shared" si="6"/>
        <v>50.652921870949157</v>
      </c>
      <c r="AI8" s="67">
        <f t="shared" si="7"/>
        <v>37.672802511328655</v>
      </c>
      <c r="AJ8" s="67">
        <f t="shared" si="8"/>
        <v>12.980119359620501</v>
      </c>
      <c r="AK8" s="91">
        <f t="shared" si="4"/>
        <v>16.225149199525628</v>
      </c>
      <c r="AL8" s="468">
        <f t="shared" si="5"/>
        <v>0.14524068123037087</v>
      </c>
    </row>
    <row r="9" spans="1:38" ht="15.6" x14ac:dyDescent="0.3">
      <c r="A9" s="243" t="s">
        <v>333</v>
      </c>
      <c r="B9" s="104">
        <v>10</v>
      </c>
      <c r="C9" s="25" t="s">
        <v>290</v>
      </c>
      <c r="D9" s="242" t="s">
        <v>73</v>
      </c>
      <c r="AB9" s="253"/>
      <c r="AC9" s="92">
        <f t="shared" si="0"/>
        <v>3153600</v>
      </c>
      <c r="AD9" s="227">
        <v>6</v>
      </c>
      <c r="AE9" s="17">
        <f t="shared" si="1"/>
        <v>141.64381709612505</v>
      </c>
      <c r="AF9" s="17">
        <f t="shared" si="2"/>
        <v>99.004124999771705</v>
      </c>
      <c r="AG9" s="68">
        <f t="shared" si="3"/>
        <v>42.639692096353343</v>
      </c>
      <c r="AH9" s="67">
        <f t="shared" si="6"/>
        <v>44.914959759045232</v>
      </c>
      <c r="AI9" s="67">
        <f t="shared" si="7"/>
        <v>31.394002092773874</v>
      </c>
      <c r="AJ9" s="67">
        <f t="shared" si="8"/>
        <v>13.520957666271356</v>
      </c>
      <c r="AK9" s="91">
        <f t="shared" si="4"/>
        <v>16.225149199525628</v>
      </c>
      <c r="AL9" s="468">
        <f t="shared" si="5"/>
        <v>0.11327998267351296</v>
      </c>
    </row>
    <row r="10" spans="1:38" ht="15.6" x14ac:dyDescent="0.3">
      <c r="A10" s="243" t="s">
        <v>70</v>
      </c>
      <c r="B10" s="102">
        <v>0.19</v>
      </c>
      <c r="C10" s="25" t="s">
        <v>291</v>
      </c>
      <c r="D10" s="242" t="s">
        <v>73</v>
      </c>
      <c r="AB10" s="253"/>
      <c r="AC10" s="92">
        <f t="shared" si="0"/>
        <v>3679200</v>
      </c>
      <c r="AD10" s="227">
        <v>7</v>
      </c>
      <c r="AE10" s="17">
        <f t="shared" si="1"/>
        <v>150.17175551539572</v>
      </c>
      <c r="AF10" s="17">
        <f t="shared" si="2"/>
        <v>99.004124999771705</v>
      </c>
      <c r="AG10" s="68">
        <f t="shared" si="3"/>
        <v>51.167630515624012</v>
      </c>
      <c r="AH10" s="67">
        <f t="shared" si="6"/>
        <v>40.816415393399573</v>
      </c>
      <c r="AI10" s="67">
        <f t="shared" si="7"/>
        <v>26.909144650949038</v>
      </c>
      <c r="AJ10" s="67">
        <f t="shared" si="8"/>
        <v>13.907270742450535</v>
      </c>
      <c r="AK10" s="91">
        <f t="shared" si="4"/>
        <v>16.225149199525628</v>
      </c>
      <c r="AL10" s="468">
        <f t="shared" si="5"/>
        <v>9.125120867597504E-2</v>
      </c>
    </row>
    <row r="11" spans="1:38" ht="16.2" thickBot="1" x14ac:dyDescent="0.35">
      <c r="A11" s="244" t="s">
        <v>71</v>
      </c>
      <c r="B11" s="245">
        <v>3</v>
      </c>
      <c r="C11" s="72" t="s">
        <v>292</v>
      </c>
      <c r="D11" s="246" t="s">
        <v>5</v>
      </c>
      <c r="AB11" s="253"/>
      <c r="AC11" s="92">
        <f t="shared" si="0"/>
        <v>4204800</v>
      </c>
      <c r="AD11" s="227">
        <v>8</v>
      </c>
      <c r="AE11" s="17">
        <f t="shared" si="1"/>
        <v>158.69969393466639</v>
      </c>
      <c r="AF11" s="17">
        <f t="shared" si="2"/>
        <v>99.004124999771705</v>
      </c>
      <c r="AG11" s="68">
        <f t="shared" si="3"/>
        <v>59.695568934894681</v>
      </c>
      <c r="AH11" s="67">
        <f t="shared" si="6"/>
        <v>37.742507119165332</v>
      </c>
      <c r="AI11" s="67">
        <f t="shared" si="7"/>
        <v>23.545501569580409</v>
      </c>
      <c r="AJ11" s="67">
        <f t="shared" si="8"/>
        <v>14.197005549584922</v>
      </c>
      <c r="AK11" s="91">
        <f t="shared" si="4"/>
        <v>16.225149199525628</v>
      </c>
      <c r="AL11" s="468">
        <f t="shared" si="5"/>
        <v>7.5310588757172531E-2</v>
      </c>
    </row>
    <row r="12" spans="1:38" ht="15.6" x14ac:dyDescent="0.3">
      <c r="AB12" s="253"/>
      <c r="AC12" s="92">
        <f t="shared" si="0"/>
        <v>4730400</v>
      </c>
      <c r="AD12" s="227">
        <v>9</v>
      </c>
      <c r="AE12" s="17">
        <f t="shared" si="1"/>
        <v>167.22763235393705</v>
      </c>
      <c r="AF12" s="17">
        <f t="shared" si="2"/>
        <v>99.004124999771705</v>
      </c>
      <c r="AG12" s="68">
        <f t="shared" si="3"/>
        <v>68.223507354165349</v>
      </c>
      <c r="AH12" s="67">
        <f t="shared" si="6"/>
        <v>35.351689572538703</v>
      </c>
      <c r="AI12" s="67">
        <f t="shared" si="7"/>
        <v>20.929334728515922</v>
      </c>
      <c r="AJ12" s="67">
        <f t="shared" si="8"/>
        <v>14.422354844022779</v>
      </c>
      <c r="AK12" s="91">
        <f t="shared" si="4"/>
        <v>16.225149199525628</v>
      </c>
      <c r="AL12" s="468">
        <f t="shared" si="5"/>
        <v>6.334548839265082E-2</v>
      </c>
    </row>
    <row r="13" spans="1:38" ht="15.6" x14ac:dyDescent="0.3">
      <c r="A13" s="2"/>
      <c r="AB13" s="253"/>
      <c r="AC13" s="92">
        <f t="shared" si="0"/>
        <v>5256000</v>
      </c>
      <c r="AD13" s="227">
        <v>10</v>
      </c>
      <c r="AE13" s="17">
        <f t="shared" si="1"/>
        <v>175.75557077320772</v>
      </c>
      <c r="AF13" s="17">
        <f t="shared" si="2"/>
        <v>99.004124999771705</v>
      </c>
      <c r="AG13" s="68">
        <f t="shared" si="3"/>
        <v>76.751445773436018</v>
      </c>
      <c r="AH13" s="67">
        <f t="shared" si="6"/>
        <v>33.439035535237394</v>
      </c>
      <c r="AI13" s="67">
        <f t="shared" si="7"/>
        <v>18.836401255664327</v>
      </c>
      <c r="AJ13" s="67">
        <f t="shared" si="8"/>
        <v>14.602634279573063</v>
      </c>
      <c r="AK13" s="91">
        <f t="shared" si="4"/>
        <v>16.225149199525628</v>
      </c>
      <c r="AL13" s="468">
        <f t="shared" si="5"/>
        <v>5.4103610334569806E-2</v>
      </c>
    </row>
    <row r="14" spans="1:38" ht="15.6" x14ac:dyDescent="0.3">
      <c r="A14" s="37"/>
      <c r="B14" s="37"/>
      <c r="C14" s="37"/>
      <c r="D14" s="37"/>
      <c r="AB14" s="253"/>
      <c r="AC14" s="92">
        <f t="shared" si="0"/>
        <v>5781600</v>
      </c>
      <c r="AD14" s="227">
        <v>11</v>
      </c>
      <c r="AE14" s="17">
        <f t="shared" si="1"/>
        <v>184.28350919247839</v>
      </c>
      <c r="AF14" s="17">
        <f t="shared" si="2"/>
        <v>99.004124999771705</v>
      </c>
      <c r="AG14" s="68">
        <f t="shared" si="3"/>
        <v>85.279384192706686</v>
      </c>
      <c r="AH14" s="67">
        <f t="shared" si="6"/>
        <v>31.874136777445415</v>
      </c>
      <c r="AI14" s="67">
        <f t="shared" si="7"/>
        <v>17.124001141513027</v>
      </c>
      <c r="AJ14" s="67">
        <f t="shared" si="8"/>
        <v>14.750135635932386</v>
      </c>
      <c r="AK14" s="91">
        <f t="shared" si="4"/>
        <v>16.225149199525628</v>
      </c>
      <c r="AL14" s="468">
        <f t="shared" si="5"/>
        <v>4.67985614041685E-2</v>
      </c>
    </row>
    <row r="15" spans="1:38" ht="13.8" customHeight="1" x14ac:dyDescent="0.3">
      <c r="A15" s="2"/>
      <c r="AB15" s="253"/>
      <c r="AC15" s="92">
        <f t="shared" si="0"/>
        <v>6307200</v>
      </c>
      <c r="AD15" s="227">
        <v>12</v>
      </c>
      <c r="AE15" s="17">
        <f t="shared" si="1"/>
        <v>192.81144761174906</v>
      </c>
      <c r="AF15" s="17">
        <f t="shared" si="2"/>
        <v>99.004124999771705</v>
      </c>
      <c r="AG15" s="68">
        <f t="shared" si="3"/>
        <v>93.807322611977355</v>
      </c>
      <c r="AH15" s="67">
        <f t="shared" si="6"/>
        <v>30.570054479285425</v>
      </c>
      <c r="AI15" s="67">
        <f t="shared" si="7"/>
        <v>15.697001046386937</v>
      </c>
      <c r="AJ15" s="67">
        <f t="shared" si="8"/>
        <v>14.873053432898489</v>
      </c>
      <c r="AK15" s="91">
        <f t="shared" si="4"/>
        <v>16.225149199525628</v>
      </c>
      <c r="AL15" s="468">
        <f t="shared" si="5"/>
        <v>4.0913493823079065E-2</v>
      </c>
    </row>
    <row r="16" spans="1:38" ht="15.6" x14ac:dyDescent="0.3">
      <c r="A16" s="28" t="s">
        <v>4</v>
      </c>
      <c r="AB16" s="253"/>
      <c r="AC16" s="92">
        <f t="shared" si="0"/>
        <v>6832800</v>
      </c>
      <c r="AD16" s="227">
        <v>13</v>
      </c>
      <c r="AE16" s="17">
        <f t="shared" si="1"/>
        <v>201.33938603101973</v>
      </c>
      <c r="AF16" s="17">
        <f t="shared" si="2"/>
        <v>99.004124999771705</v>
      </c>
      <c r="AG16" s="68">
        <f t="shared" si="3"/>
        <v>102.33526103124802</v>
      </c>
      <c r="AH16" s="67">
        <f t="shared" si="6"/>
        <v>29.466600226996214</v>
      </c>
      <c r="AI16" s="67">
        <f t="shared" si="7"/>
        <v>14.489539427434098</v>
      </c>
      <c r="AJ16" s="67">
        <f t="shared" si="8"/>
        <v>14.977060799562116</v>
      </c>
      <c r="AK16" s="91">
        <f t="shared" si="4"/>
        <v>16.225149199525628</v>
      </c>
      <c r="AL16" s="468">
        <f t="shared" si="5"/>
        <v>3.6095920373217613E-2</v>
      </c>
    </row>
    <row r="17" spans="1:61" ht="15.6" x14ac:dyDescent="0.3">
      <c r="A17" s="2" t="s">
        <v>334</v>
      </c>
      <c r="AB17" s="253"/>
      <c r="AC17" s="92">
        <f t="shared" si="0"/>
        <v>7358400</v>
      </c>
      <c r="AD17" s="227">
        <v>14</v>
      </c>
      <c r="AE17" s="17">
        <f t="shared" si="1"/>
        <v>209.8673244502904</v>
      </c>
      <c r="AF17" s="17">
        <f t="shared" si="2"/>
        <v>99.004124999771705</v>
      </c>
      <c r="AG17" s="68">
        <f t="shared" si="3"/>
        <v>110.86319945051869</v>
      </c>
      <c r="AH17" s="67">
        <f t="shared" si="6"/>
        <v>28.520782296462599</v>
      </c>
      <c r="AI17" s="67">
        <f t="shared" si="7"/>
        <v>13.454572325474519</v>
      </c>
      <c r="AJ17" s="67">
        <f t="shared" si="8"/>
        <v>15.06620997098808</v>
      </c>
      <c r="AK17" s="91">
        <f t="shared" si="4"/>
        <v>16.225149199525628</v>
      </c>
      <c r="AL17" s="468">
        <f t="shared" si="5"/>
        <v>3.2097965942711332E-2</v>
      </c>
    </row>
    <row r="18" spans="1:61" ht="15.6" x14ac:dyDescent="0.3">
      <c r="A18" s="2" t="s">
        <v>335</v>
      </c>
      <c r="AB18" s="253"/>
      <c r="AC18" s="92">
        <f t="shared" si="0"/>
        <v>7884000</v>
      </c>
      <c r="AD18" s="227">
        <v>15</v>
      </c>
      <c r="AE18" s="17">
        <f t="shared" si="1"/>
        <v>218.39526286956107</v>
      </c>
      <c r="AF18" s="17">
        <f t="shared" si="2"/>
        <v>99.004124999771705</v>
      </c>
      <c r="AG18" s="68">
        <f t="shared" si="3"/>
        <v>119.39113786978936</v>
      </c>
      <c r="AH18" s="67">
        <f t="shared" si="6"/>
        <v>27.701073423333469</v>
      </c>
      <c r="AI18" s="67">
        <f t="shared" si="7"/>
        <v>12.55760083710955</v>
      </c>
      <c r="AJ18" s="67">
        <f t="shared" si="8"/>
        <v>15.143472586223917</v>
      </c>
      <c r="AK18" s="91">
        <f t="shared" si="4"/>
        <v>16.225149199525628</v>
      </c>
      <c r="AL18" s="468">
        <f t="shared" si="5"/>
        <v>2.8740756989362026E-2</v>
      </c>
    </row>
    <row r="19" spans="1:61" ht="15.6" x14ac:dyDescent="0.3">
      <c r="A19" s="2" t="s">
        <v>415</v>
      </c>
      <c r="AB19" s="253"/>
      <c r="AC19" s="92">
        <f t="shared" si="0"/>
        <v>8409600</v>
      </c>
      <c r="AD19" s="227">
        <v>16</v>
      </c>
      <c r="AE19" s="17">
        <f t="shared" si="1"/>
        <v>226.92320128883173</v>
      </c>
      <c r="AF19" s="17">
        <f t="shared" si="2"/>
        <v>99.004124999771705</v>
      </c>
      <c r="AG19" s="68">
        <f t="shared" si="3"/>
        <v>127.91907628906003</v>
      </c>
      <c r="AH19" s="67">
        <f t="shared" si="6"/>
        <v>26.983828159345478</v>
      </c>
      <c r="AI19" s="67">
        <f t="shared" si="7"/>
        <v>11.772750784790205</v>
      </c>
      <c r="AJ19" s="67">
        <f t="shared" si="8"/>
        <v>15.211077374555273</v>
      </c>
      <c r="AK19" s="91">
        <f t="shared" si="4"/>
        <v>16.225149199525628</v>
      </c>
      <c r="AL19" s="468">
        <f t="shared" si="5"/>
        <v>2.5892327457023124E-2</v>
      </c>
    </row>
    <row r="20" spans="1:61" ht="15.6" x14ac:dyDescent="0.3">
      <c r="A20" s="2" t="s">
        <v>336</v>
      </c>
      <c r="AB20" s="253"/>
      <c r="AC20" s="92">
        <f t="shared" si="0"/>
        <v>8935200</v>
      </c>
      <c r="AD20" s="227">
        <v>17</v>
      </c>
      <c r="AE20" s="17">
        <f t="shared" si="1"/>
        <v>235.4511397081024</v>
      </c>
      <c r="AF20" s="17">
        <f t="shared" si="2"/>
        <v>99.004124999771705</v>
      </c>
      <c r="AG20" s="68">
        <f t="shared" si="3"/>
        <v>136.4470147083307</v>
      </c>
      <c r="AH20" s="67">
        <f t="shared" si="6"/>
        <v>26.35096469112078</v>
      </c>
      <c r="AI20" s="67">
        <f t="shared" si="7"/>
        <v>11.080236032743722</v>
      </c>
      <c r="AJ20" s="67">
        <f t="shared" si="8"/>
        <v>15.27072865837706</v>
      </c>
      <c r="AK20" s="91">
        <f t="shared" si="4"/>
        <v>16.225149199525628</v>
      </c>
      <c r="AL20" s="468">
        <f t="shared" si="5"/>
        <v>2.3453435312717662E-2</v>
      </c>
    </row>
    <row r="21" spans="1:61" ht="15.6" x14ac:dyDescent="0.3">
      <c r="A21" s="2" t="s">
        <v>337</v>
      </c>
      <c r="AB21" s="253"/>
      <c r="AC21" s="92">
        <f t="shared" si="0"/>
        <v>9460800</v>
      </c>
      <c r="AD21" s="227">
        <v>18</v>
      </c>
      <c r="AE21" s="17">
        <f t="shared" si="1"/>
        <v>243.97907812737307</v>
      </c>
      <c r="AF21" s="17">
        <f t="shared" si="2"/>
        <v>99.004124999771705</v>
      </c>
      <c r="AG21" s="68">
        <f t="shared" si="3"/>
        <v>144.97495312760137</v>
      </c>
      <c r="AH21" s="67">
        <f t="shared" si="6"/>
        <v>25.78841938603216</v>
      </c>
      <c r="AI21" s="67">
        <f t="shared" si="7"/>
        <v>10.464667364257961</v>
      </c>
      <c r="AJ21" s="67">
        <f t="shared" si="8"/>
        <v>15.323752021774201</v>
      </c>
      <c r="AK21" s="91">
        <f t="shared" si="4"/>
        <v>16.225149199525628</v>
      </c>
      <c r="AL21" s="468">
        <f t="shared" si="5"/>
        <v>2.1348186363673229E-2</v>
      </c>
    </row>
    <row r="22" spans="1:61" ht="15.6" x14ac:dyDescent="0.3">
      <c r="A22" s="2" t="s">
        <v>416</v>
      </c>
      <c r="AB22" s="253"/>
      <c r="AC22" s="92">
        <f t="shared" si="0"/>
        <v>9986400</v>
      </c>
      <c r="AD22" s="227">
        <v>19</v>
      </c>
      <c r="AE22" s="17">
        <f t="shared" si="1"/>
        <v>252.50701654664374</v>
      </c>
      <c r="AF22" s="17">
        <f t="shared" si="2"/>
        <v>99.004124999771705</v>
      </c>
      <c r="AG22" s="68">
        <f t="shared" si="3"/>
        <v>153.50289154687204</v>
      </c>
      <c r="AH22" s="67">
        <f t="shared" si="6"/>
        <v>25.285089376216028</v>
      </c>
      <c r="AI22" s="67">
        <f t="shared" si="7"/>
        <v>9.9138953977180666</v>
      </c>
      <c r="AJ22" s="67">
        <f t="shared" si="8"/>
        <v>15.37119397849796</v>
      </c>
      <c r="AK22" s="91">
        <f t="shared" si="4"/>
        <v>16.225149199525628</v>
      </c>
      <c r="AL22" s="468">
        <f t="shared" si="5"/>
        <v>1.9517675832771347E-2</v>
      </c>
    </row>
    <row r="23" spans="1:61" ht="15.6" x14ac:dyDescent="0.3">
      <c r="A23" s="2" t="s">
        <v>299</v>
      </c>
      <c r="AB23" s="253"/>
      <c r="AC23" s="92">
        <f t="shared" si="0"/>
        <v>10512000</v>
      </c>
      <c r="AD23" s="227">
        <v>20</v>
      </c>
      <c r="AE23" s="17">
        <f t="shared" si="1"/>
        <v>261.03495496591438</v>
      </c>
      <c r="AF23" s="17">
        <f t="shared" si="2"/>
        <v>99.004124999771705</v>
      </c>
      <c r="AG23" s="68">
        <f t="shared" si="3"/>
        <v>162.0308299661427</v>
      </c>
      <c r="AH23" s="67">
        <f t="shared" si="6"/>
        <v>24.832092367381509</v>
      </c>
      <c r="AI23" s="67">
        <f t="shared" si="7"/>
        <v>9.4182006278321637</v>
      </c>
      <c r="AJ23" s="67">
        <f t="shared" si="8"/>
        <v>15.413891739549346</v>
      </c>
      <c r="AK23" s="91">
        <f t="shared" si="4"/>
        <v>16.225149199525571</v>
      </c>
      <c r="AL23" s="468">
        <f t="shared" si="5"/>
        <v>1.7915578707055013E-2</v>
      </c>
    </row>
    <row r="24" spans="1:61" ht="14.4" customHeight="1" x14ac:dyDescent="0.3">
      <c r="A24" s="37"/>
      <c r="B24" s="37"/>
      <c r="C24" s="37"/>
      <c r="AB24" s="253"/>
      <c r="AC24" s="92">
        <f t="shared" si="0"/>
        <v>11037600</v>
      </c>
      <c r="AD24" s="227">
        <v>21</v>
      </c>
      <c r="AE24" s="17">
        <f t="shared" si="1"/>
        <v>269.56289338518508</v>
      </c>
      <c r="AF24" s="17">
        <f t="shared" si="2"/>
        <v>99.004124999771705</v>
      </c>
      <c r="AG24" s="68">
        <f t="shared" si="3"/>
        <v>170.55876838541337</v>
      </c>
      <c r="AH24" s="67">
        <f t="shared" si="6"/>
        <v>24.422237930816941</v>
      </c>
      <c r="AI24" s="67">
        <f t="shared" si="7"/>
        <v>8.9697148836496794</v>
      </c>
      <c r="AJ24" s="67">
        <f t="shared" si="8"/>
        <v>15.452523047167261</v>
      </c>
      <c r="AK24" s="91">
        <f t="shared" si="4"/>
        <v>16.225149199525681</v>
      </c>
      <c r="AL24" s="468">
        <f t="shared" si="5"/>
        <v>1.6505030285041057E-2</v>
      </c>
    </row>
    <row r="25" spans="1:61" ht="15.6" x14ac:dyDescent="0.3">
      <c r="A25" s="37"/>
      <c r="B25" s="37"/>
      <c r="C25" s="37"/>
      <c r="AB25" s="253"/>
      <c r="AC25" s="92">
        <f t="shared" si="0"/>
        <v>11563200</v>
      </c>
      <c r="AD25" s="227">
        <v>22</v>
      </c>
      <c r="AE25" s="17">
        <f t="shared" si="1"/>
        <v>278.09083180445577</v>
      </c>
      <c r="AF25" s="17">
        <f t="shared" si="2"/>
        <v>99.004124999771705</v>
      </c>
      <c r="AG25" s="68">
        <f t="shared" si="3"/>
        <v>179.08670680468404</v>
      </c>
      <c r="AH25" s="67">
        <f t="shared" si="6"/>
        <v>24.049642988485516</v>
      </c>
      <c r="AI25" s="67">
        <f t="shared" si="7"/>
        <v>8.5620005707565134</v>
      </c>
      <c r="AJ25" s="67">
        <f t="shared" si="8"/>
        <v>15.487642417729004</v>
      </c>
      <c r="AK25" s="91">
        <f t="shared" si="4"/>
        <v>16.225149199525681</v>
      </c>
      <c r="AL25" s="468">
        <f t="shared" si="5"/>
        <v>1.5256380000346724E-2</v>
      </c>
    </row>
    <row r="26" spans="1:61" ht="15.6" x14ac:dyDescent="0.3">
      <c r="A26" s="37"/>
      <c r="B26" s="37"/>
      <c r="C26" s="37"/>
      <c r="AB26" s="253"/>
      <c r="AC26" s="92">
        <f t="shared" si="0"/>
        <v>12088800</v>
      </c>
      <c r="AD26" s="227">
        <v>23</v>
      </c>
      <c r="AE26" s="17">
        <f t="shared" si="1"/>
        <v>286.61877022372641</v>
      </c>
      <c r="AF26" s="17">
        <f t="shared" si="2"/>
        <v>99.004124999771705</v>
      </c>
      <c r="AG26" s="68">
        <f t="shared" si="3"/>
        <v>187.61464522395471</v>
      </c>
      <c r="AH26" s="67">
        <f t="shared" si="6"/>
        <v>23.709447606356825</v>
      </c>
      <c r="AI26" s="67">
        <f t="shared" si="7"/>
        <v>8.1897396763757939</v>
      </c>
      <c r="AJ26" s="67">
        <f t="shared" si="8"/>
        <v>15.519707929981033</v>
      </c>
      <c r="AK26" s="91">
        <f t="shared" si="4"/>
        <v>16.225149199525571</v>
      </c>
      <c r="AL26" s="468">
        <f t="shared" si="5"/>
        <v>1.4145548118596588E-2</v>
      </c>
    </row>
    <row r="27" spans="1:61" ht="15.6" x14ac:dyDescent="0.3">
      <c r="A27" s="37"/>
      <c r="B27" s="37"/>
      <c r="C27" s="37"/>
      <c r="AB27" s="253"/>
      <c r="AC27" s="92">
        <f t="shared" si="0"/>
        <v>12614400</v>
      </c>
      <c r="AD27" s="227">
        <v>24</v>
      </c>
      <c r="AE27" s="17">
        <f t="shared" si="1"/>
        <v>295.14670864299705</v>
      </c>
      <c r="AF27" s="17">
        <f t="shared" si="2"/>
        <v>99.004124999771705</v>
      </c>
      <c r="AG27" s="68">
        <f t="shared" si="3"/>
        <v>196.14258364322538</v>
      </c>
      <c r="AH27" s="67">
        <f t="shared" si="6"/>
        <v>23.397601839405528</v>
      </c>
      <c r="AI27" s="67">
        <f t="shared" si="7"/>
        <v>7.8485005231934686</v>
      </c>
      <c r="AJ27" s="67">
        <f t="shared" si="8"/>
        <v>15.549101316212059</v>
      </c>
      <c r="AK27" s="91">
        <f t="shared" si="4"/>
        <v>16.225149199525571</v>
      </c>
      <c r="AL27" s="468">
        <f t="shared" si="5"/>
        <v>1.3152806093537455E-2</v>
      </c>
    </row>
    <row r="28" spans="1:61" ht="16.2" thickBot="1" x14ac:dyDescent="0.35">
      <c r="B28" s="37"/>
      <c r="C28" s="37"/>
      <c r="AB28" s="253"/>
      <c r="AC28" s="101">
        <f t="shared" si="0"/>
        <v>13140000</v>
      </c>
      <c r="AD28" s="252">
        <v>25</v>
      </c>
      <c r="AE28" s="96">
        <f t="shared" si="1"/>
        <v>303.67464706226775</v>
      </c>
      <c r="AF28" s="96">
        <f t="shared" si="2"/>
        <v>99.004124999771705</v>
      </c>
      <c r="AG28" s="97">
        <f t="shared" si="3"/>
        <v>204.67052206249605</v>
      </c>
      <c r="AH28" s="94">
        <f>SUM(AI28:AJ28)</f>
        <v>23.110703733810332</v>
      </c>
      <c r="AI28" s="94">
        <f t="shared" si="7"/>
        <v>7.5345605022657312</v>
      </c>
      <c r="AJ28" s="94">
        <f t="shared" si="8"/>
        <v>15.5761432315446</v>
      </c>
      <c r="AK28" s="98">
        <f t="shared" si="4"/>
        <v>16.225149199525681</v>
      </c>
      <c r="AL28" s="468">
        <f t="shared" si="5"/>
        <v>1.2261859465956487E-2</v>
      </c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</row>
    <row r="31" spans="1:61" ht="13.8" customHeight="1" thickBot="1" x14ac:dyDescent="0.35">
      <c r="AC31" s="529" t="s">
        <v>398</v>
      </c>
      <c r="AD31" s="529"/>
      <c r="AE31" s="529"/>
      <c r="AF31" s="529"/>
      <c r="AG31" s="529"/>
      <c r="AH31" s="529"/>
      <c r="AI31" s="529"/>
      <c r="AJ31" s="529"/>
      <c r="AK31" s="529"/>
      <c r="AL31" s="529"/>
      <c r="AM31"/>
    </row>
    <row r="32" spans="1:61" ht="14.4" x14ac:dyDescent="0.3">
      <c r="AC32" s="214" t="s">
        <v>261</v>
      </c>
      <c r="AD32" s="215" t="s">
        <v>338</v>
      </c>
      <c r="AE32" s="215" t="s">
        <v>329</v>
      </c>
      <c r="AF32" s="215" t="s">
        <v>67</v>
      </c>
      <c r="AG32" s="215" t="s">
        <v>68</v>
      </c>
      <c r="AH32" s="247" t="s">
        <v>69</v>
      </c>
      <c r="AI32" s="247" t="s">
        <v>75</v>
      </c>
      <c r="AJ32" s="247" t="s">
        <v>287</v>
      </c>
      <c r="AK32" s="247" t="s">
        <v>280</v>
      </c>
      <c r="AL32" s="241" t="s">
        <v>70</v>
      </c>
      <c r="AM32"/>
    </row>
    <row r="33" spans="28:39" ht="14.4" x14ac:dyDescent="0.3">
      <c r="AC33" s="248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49">
        <v>0</v>
      </c>
      <c r="AM33"/>
    </row>
    <row r="34" spans="28:39" ht="14.4" x14ac:dyDescent="0.3">
      <c r="AB34" s="16"/>
      <c r="AC34" s="178">
        <f>(60*24*365)</f>
        <v>525600</v>
      </c>
      <c r="AD34" s="15">
        <v>1</v>
      </c>
      <c r="AE34" s="26">
        <v>1</v>
      </c>
      <c r="AF34" s="15">
        <v>1</v>
      </c>
      <c r="AG34" s="15">
        <v>5</v>
      </c>
      <c r="AH34" s="15">
        <f>10</f>
        <v>10</v>
      </c>
      <c r="AI34" s="15">
        <v>2</v>
      </c>
      <c r="AJ34" s="441">
        <v>1</v>
      </c>
      <c r="AK34" s="68">
        <f>$B$9</f>
        <v>10</v>
      </c>
      <c r="AL34" s="123">
        <v>20</v>
      </c>
      <c r="AM34"/>
    </row>
    <row r="35" spans="28:39" ht="14.4" x14ac:dyDescent="0.3">
      <c r="AB35" s="16"/>
      <c r="AC35" s="178">
        <f>AC34+$AC$34</f>
        <v>1051200</v>
      </c>
      <c r="AD35" s="15">
        <v>2</v>
      </c>
      <c r="AE35" s="15">
        <v>1</v>
      </c>
      <c r="AF35" s="15">
        <v>0.1</v>
      </c>
      <c r="AG35" s="15">
        <v>0</v>
      </c>
      <c r="AH35" s="250">
        <f t="shared" ref="AH35:AH58" si="9">AG35*10</f>
        <v>0</v>
      </c>
      <c r="AI35" s="15">
        <v>0</v>
      </c>
      <c r="AJ35" s="441">
        <v>1</v>
      </c>
      <c r="AK35" s="68">
        <f>$B$9</f>
        <v>10</v>
      </c>
      <c r="AL35" s="123">
        <v>1</v>
      </c>
      <c r="AM35"/>
    </row>
    <row r="36" spans="28:39" ht="14.4" x14ac:dyDescent="0.3">
      <c r="AB36" s="16"/>
      <c r="AC36" s="178">
        <f t="shared" ref="AC36:AC58" si="10">AC35+$AC$34</f>
        <v>1576800</v>
      </c>
      <c r="AD36" s="15">
        <v>3</v>
      </c>
      <c r="AE36" s="15">
        <v>1</v>
      </c>
      <c r="AF36" s="15">
        <v>0.1</v>
      </c>
      <c r="AG36" s="15">
        <v>0</v>
      </c>
      <c r="AH36" s="250">
        <f>AG36*10</f>
        <v>0</v>
      </c>
      <c r="AI36" s="15">
        <v>0</v>
      </c>
      <c r="AJ36" s="441">
        <v>1</v>
      </c>
      <c r="AK36" s="68">
        <f t="shared" ref="AK36:AK58" si="11">$B$9</f>
        <v>10</v>
      </c>
      <c r="AL36" s="123">
        <v>1</v>
      </c>
      <c r="AM36"/>
    </row>
    <row r="37" spans="28:39" ht="14.4" x14ac:dyDescent="0.3">
      <c r="AB37" s="16"/>
      <c r="AC37" s="178">
        <f t="shared" si="10"/>
        <v>2102400</v>
      </c>
      <c r="AD37" s="15">
        <v>4</v>
      </c>
      <c r="AE37" s="15">
        <v>1</v>
      </c>
      <c r="AF37" s="15">
        <v>0.1</v>
      </c>
      <c r="AG37" s="15">
        <v>0</v>
      </c>
      <c r="AH37" s="250">
        <f t="shared" si="9"/>
        <v>0</v>
      </c>
      <c r="AI37" s="15">
        <v>0</v>
      </c>
      <c r="AJ37" s="441">
        <v>1</v>
      </c>
      <c r="AK37" s="68">
        <f t="shared" si="11"/>
        <v>10</v>
      </c>
      <c r="AL37" s="123">
        <v>1</v>
      </c>
      <c r="AM37"/>
    </row>
    <row r="38" spans="28:39" ht="14.4" x14ac:dyDescent="0.3">
      <c r="AB38" s="16"/>
      <c r="AC38" s="178">
        <f t="shared" si="10"/>
        <v>2628000</v>
      </c>
      <c r="AD38" s="15">
        <v>5</v>
      </c>
      <c r="AE38" s="15">
        <v>1</v>
      </c>
      <c r="AF38" s="15">
        <v>0.1</v>
      </c>
      <c r="AG38" s="15">
        <v>0</v>
      </c>
      <c r="AH38" s="250">
        <f t="shared" si="9"/>
        <v>0</v>
      </c>
      <c r="AI38" s="15">
        <v>0</v>
      </c>
      <c r="AJ38" s="441">
        <v>1</v>
      </c>
      <c r="AK38" s="68">
        <f t="shared" si="11"/>
        <v>10</v>
      </c>
      <c r="AL38" s="123">
        <v>1</v>
      </c>
      <c r="AM38"/>
    </row>
    <row r="39" spans="28:39" ht="14.4" x14ac:dyDescent="0.3">
      <c r="AB39" s="16"/>
      <c r="AC39" s="178">
        <f t="shared" si="10"/>
        <v>3153600</v>
      </c>
      <c r="AD39" s="15">
        <v>6</v>
      </c>
      <c r="AE39" s="15">
        <v>1</v>
      </c>
      <c r="AF39" s="15">
        <v>0.1</v>
      </c>
      <c r="AG39" s="15">
        <v>0</v>
      </c>
      <c r="AH39" s="250">
        <f t="shared" si="9"/>
        <v>0</v>
      </c>
      <c r="AI39" s="15">
        <v>0</v>
      </c>
      <c r="AJ39" s="441">
        <v>1</v>
      </c>
      <c r="AK39" s="68">
        <f t="shared" si="11"/>
        <v>10</v>
      </c>
      <c r="AL39" s="123">
        <v>1</v>
      </c>
      <c r="AM39"/>
    </row>
    <row r="40" spans="28:39" ht="14.4" x14ac:dyDescent="0.3">
      <c r="AB40" s="16"/>
      <c r="AC40" s="178">
        <f t="shared" si="10"/>
        <v>3679200</v>
      </c>
      <c r="AD40" s="15">
        <v>7</v>
      </c>
      <c r="AE40" s="15">
        <v>1</v>
      </c>
      <c r="AF40" s="15">
        <v>0.1</v>
      </c>
      <c r="AG40" s="15">
        <v>0</v>
      </c>
      <c r="AH40" s="250">
        <f t="shared" si="9"/>
        <v>0</v>
      </c>
      <c r="AI40" s="15">
        <v>0</v>
      </c>
      <c r="AJ40" s="441">
        <v>1</v>
      </c>
      <c r="AK40" s="68">
        <f t="shared" si="11"/>
        <v>10</v>
      </c>
      <c r="AL40" s="123">
        <v>1</v>
      </c>
      <c r="AM40"/>
    </row>
    <row r="41" spans="28:39" ht="14.4" x14ac:dyDescent="0.3">
      <c r="AB41" s="16"/>
      <c r="AC41" s="178">
        <f t="shared" si="10"/>
        <v>4204800</v>
      </c>
      <c r="AD41" s="15">
        <v>8</v>
      </c>
      <c r="AE41" s="15">
        <v>1</v>
      </c>
      <c r="AF41" s="15">
        <v>0.1</v>
      </c>
      <c r="AG41" s="15">
        <v>0</v>
      </c>
      <c r="AH41" s="250">
        <f t="shared" si="9"/>
        <v>0</v>
      </c>
      <c r="AI41" s="15">
        <v>0</v>
      </c>
      <c r="AJ41" s="441">
        <v>1</v>
      </c>
      <c r="AK41" s="68">
        <f t="shared" si="11"/>
        <v>10</v>
      </c>
      <c r="AL41" s="123">
        <v>1</v>
      </c>
      <c r="AM41"/>
    </row>
    <row r="42" spans="28:39" ht="14.4" x14ac:dyDescent="0.3">
      <c r="AB42" s="16"/>
      <c r="AC42" s="178">
        <f t="shared" si="10"/>
        <v>4730400</v>
      </c>
      <c r="AD42" s="15">
        <v>9</v>
      </c>
      <c r="AE42" s="15">
        <v>1</v>
      </c>
      <c r="AF42" s="15">
        <v>0.1</v>
      </c>
      <c r="AG42" s="15">
        <v>0</v>
      </c>
      <c r="AH42" s="250">
        <f t="shared" si="9"/>
        <v>0</v>
      </c>
      <c r="AI42" s="15">
        <v>0</v>
      </c>
      <c r="AJ42" s="441">
        <v>1</v>
      </c>
      <c r="AK42" s="68">
        <f t="shared" si="11"/>
        <v>10</v>
      </c>
      <c r="AL42" s="123">
        <v>1</v>
      </c>
      <c r="AM42"/>
    </row>
    <row r="43" spans="28:39" ht="14.4" x14ac:dyDescent="0.3">
      <c r="AC43" s="178">
        <f t="shared" si="10"/>
        <v>5256000</v>
      </c>
      <c r="AD43" s="15">
        <v>10</v>
      </c>
      <c r="AE43" s="15">
        <v>1</v>
      </c>
      <c r="AF43" s="15">
        <v>0.1</v>
      </c>
      <c r="AG43" s="15">
        <v>0</v>
      </c>
      <c r="AH43" s="250">
        <f t="shared" si="9"/>
        <v>0</v>
      </c>
      <c r="AI43" s="15">
        <v>0</v>
      </c>
      <c r="AJ43" s="441">
        <v>1</v>
      </c>
      <c r="AK43" s="68">
        <f t="shared" si="11"/>
        <v>10</v>
      </c>
      <c r="AL43" s="123">
        <v>1</v>
      </c>
      <c r="AM43"/>
    </row>
    <row r="44" spans="28:39" ht="14.4" x14ac:dyDescent="0.3">
      <c r="AC44" s="178">
        <f t="shared" si="10"/>
        <v>5781600</v>
      </c>
      <c r="AD44" s="15">
        <v>11</v>
      </c>
      <c r="AE44" s="15">
        <v>1</v>
      </c>
      <c r="AF44" s="15">
        <v>0.1</v>
      </c>
      <c r="AG44" s="15">
        <v>0</v>
      </c>
      <c r="AH44" s="250">
        <f t="shared" si="9"/>
        <v>0</v>
      </c>
      <c r="AI44" s="15">
        <v>0</v>
      </c>
      <c r="AJ44" s="441">
        <v>1</v>
      </c>
      <c r="AK44" s="68">
        <f t="shared" si="11"/>
        <v>10</v>
      </c>
      <c r="AL44" s="123">
        <v>1</v>
      </c>
      <c r="AM44"/>
    </row>
    <row r="45" spans="28:39" ht="13.8" customHeight="1" x14ac:dyDescent="0.25">
      <c r="AC45" s="178">
        <f t="shared" si="10"/>
        <v>6307200</v>
      </c>
      <c r="AD45" s="15">
        <v>12</v>
      </c>
      <c r="AE45" s="15">
        <v>1</v>
      </c>
      <c r="AF45" s="15">
        <v>0.1</v>
      </c>
      <c r="AG45" s="15">
        <v>0</v>
      </c>
      <c r="AH45" s="250">
        <f t="shared" si="9"/>
        <v>0</v>
      </c>
      <c r="AI45" s="15">
        <v>0</v>
      </c>
      <c r="AJ45" s="441">
        <v>1</v>
      </c>
      <c r="AK45" s="68">
        <f t="shared" si="11"/>
        <v>10</v>
      </c>
      <c r="AL45" s="123">
        <v>1</v>
      </c>
    </row>
    <row r="46" spans="28:39" x14ac:dyDescent="0.25">
      <c r="AC46" s="178">
        <f t="shared" si="10"/>
        <v>6832800</v>
      </c>
      <c r="AD46" s="15">
        <v>13</v>
      </c>
      <c r="AE46" s="15">
        <v>1</v>
      </c>
      <c r="AF46" s="15">
        <v>0.1</v>
      </c>
      <c r="AG46" s="15">
        <v>0</v>
      </c>
      <c r="AH46" s="250">
        <f t="shared" si="9"/>
        <v>0</v>
      </c>
      <c r="AI46" s="15">
        <v>0</v>
      </c>
      <c r="AJ46" s="441">
        <v>1</v>
      </c>
      <c r="AK46" s="68">
        <f t="shared" si="11"/>
        <v>10</v>
      </c>
      <c r="AL46" s="123">
        <v>1</v>
      </c>
    </row>
    <row r="47" spans="28:39" x14ac:dyDescent="0.25">
      <c r="AC47" s="178">
        <f t="shared" si="10"/>
        <v>7358400</v>
      </c>
      <c r="AD47" s="15">
        <v>14</v>
      </c>
      <c r="AE47" s="15">
        <v>1</v>
      </c>
      <c r="AF47" s="15">
        <v>0.1</v>
      </c>
      <c r="AG47" s="15">
        <v>0</v>
      </c>
      <c r="AH47" s="250">
        <f t="shared" si="9"/>
        <v>0</v>
      </c>
      <c r="AI47" s="15">
        <v>0</v>
      </c>
      <c r="AJ47" s="441">
        <v>1</v>
      </c>
      <c r="AK47" s="68">
        <f t="shared" si="11"/>
        <v>10</v>
      </c>
      <c r="AL47" s="123">
        <v>1</v>
      </c>
    </row>
    <row r="48" spans="28:39" x14ac:dyDescent="0.25">
      <c r="AC48" s="178">
        <f t="shared" si="10"/>
        <v>7884000</v>
      </c>
      <c r="AD48" s="15">
        <v>15</v>
      </c>
      <c r="AE48" s="15">
        <v>1</v>
      </c>
      <c r="AF48" s="15">
        <v>0.1</v>
      </c>
      <c r="AG48" s="15">
        <v>0</v>
      </c>
      <c r="AH48" s="250">
        <f t="shared" si="9"/>
        <v>0</v>
      </c>
      <c r="AI48" s="15">
        <v>0</v>
      </c>
      <c r="AJ48" s="441">
        <v>1</v>
      </c>
      <c r="AK48" s="68">
        <f t="shared" si="11"/>
        <v>10</v>
      </c>
      <c r="AL48" s="123">
        <v>1</v>
      </c>
    </row>
    <row r="49" spans="29:60" x14ac:dyDescent="0.25">
      <c r="AC49" s="178">
        <f t="shared" si="10"/>
        <v>8409600</v>
      </c>
      <c r="AD49" s="15">
        <v>16</v>
      </c>
      <c r="AE49" s="15">
        <v>1</v>
      </c>
      <c r="AF49" s="15">
        <v>0.1</v>
      </c>
      <c r="AG49" s="15">
        <v>0</v>
      </c>
      <c r="AH49" s="250">
        <f t="shared" si="9"/>
        <v>0</v>
      </c>
      <c r="AI49" s="15">
        <v>0</v>
      </c>
      <c r="AJ49" s="441">
        <v>1</v>
      </c>
      <c r="AK49" s="68">
        <f t="shared" si="11"/>
        <v>10</v>
      </c>
      <c r="AL49" s="123">
        <v>1</v>
      </c>
    </row>
    <row r="50" spans="29:60" x14ac:dyDescent="0.25">
      <c r="AC50" s="178">
        <f t="shared" si="10"/>
        <v>8935200</v>
      </c>
      <c r="AD50" s="15">
        <v>17</v>
      </c>
      <c r="AE50" s="15">
        <v>1</v>
      </c>
      <c r="AF50" s="15">
        <v>0.1</v>
      </c>
      <c r="AG50" s="15">
        <v>0</v>
      </c>
      <c r="AH50" s="250">
        <f t="shared" si="9"/>
        <v>0</v>
      </c>
      <c r="AI50" s="15">
        <v>0</v>
      </c>
      <c r="AJ50" s="441">
        <v>1</v>
      </c>
      <c r="AK50" s="68">
        <f t="shared" si="11"/>
        <v>10</v>
      </c>
      <c r="AL50" s="123">
        <v>1</v>
      </c>
    </row>
    <row r="51" spans="29:60" x14ac:dyDescent="0.25">
      <c r="AC51" s="178">
        <f t="shared" si="10"/>
        <v>9460800</v>
      </c>
      <c r="AD51" s="15">
        <v>18</v>
      </c>
      <c r="AE51" s="15">
        <v>1</v>
      </c>
      <c r="AF51" s="15">
        <v>0.1</v>
      </c>
      <c r="AG51" s="15">
        <v>0</v>
      </c>
      <c r="AH51" s="250">
        <f t="shared" si="9"/>
        <v>0</v>
      </c>
      <c r="AI51" s="15">
        <v>0</v>
      </c>
      <c r="AJ51" s="441">
        <v>1</v>
      </c>
      <c r="AK51" s="68">
        <f t="shared" si="11"/>
        <v>10</v>
      </c>
      <c r="AL51" s="123">
        <v>1</v>
      </c>
    </row>
    <row r="52" spans="29:60" ht="14.4" customHeight="1" x14ac:dyDescent="0.25">
      <c r="AC52" s="178">
        <f t="shared" si="10"/>
        <v>9986400</v>
      </c>
      <c r="AD52" s="15">
        <v>19</v>
      </c>
      <c r="AE52" s="15">
        <v>1</v>
      </c>
      <c r="AF52" s="15">
        <v>0.1</v>
      </c>
      <c r="AG52" s="15">
        <v>0</v>
      </c>
      <c r="AH52" s="250">
        <f t="shared" si="9"/>
        <v>0</v>
      </c>
      <c r="AI52" s="15">
        <v>0</v>
      </c>
      <c r="AJ52" s="441">
        <v>1</v>
      </c>
      <c r="AK52" s="68">
        <f t="shared" si="11"/>
        <v>10</v>
      </c>
      <c r="AL52" s="123">
        <v>1</v>
      </c>
    </row>
    <row r="53" spans="29:60" x14ac:dyDescent="0.25">
      <c r="AC53" s="178">
        <f t="shared" si="10"/>
        <v>10512000</v>
      </c>
      <c r="AD53" s="15">
        <v>20</v>
      </c>
      <c r="AE53" s="15">
        <v>1</v>
      </c>
      <c r="AF53" s="15">
        <v>0.1</v>
      </c>
      <c r="AG53" s="15">
        <v>0</v>
      </c>
      <c r="AH53" s="250">
        <f t="shared" si="9"/>
        <v>0</v>
      </c>
      <c r="AI53" s="15">
        <v>0</v>
      </c>
      <c r="AJ53" s="441">
        <v>1</v>
      </c>
      <c r="AK53" s="68">
        <f t="shared" si="11"/>
        <v>10</v>
      </c>
      <c r="AL53" s="123">
        <v>1</v>
      </c>
    </row>
    <row r="54" spans="29:60" x14ac:dyDescent="0.25">
      <c r="AC54" s="178">
        <f t="shared" si="10"/>
        <v>11037600</v>
      </c>
      <c r="AD54" s="15">
        <v>21</v>
      </c>
      <c r="AE54" s="15">
        <v>1</v>
      </c>
      <c r="AF54" s="15">
        <v>0.1</v>
      </c>
      <c r="AG54" s="15">
        <v>0</v>
      </c>
      <c r="AH54" s="250">
        <f t="shared" si="9"/>
        <v>0</v>
      </c>
      <c r="AI54" s="15">
        <v>0</v>
      </c>
      <c r="AJ54" s="441">
        <v>1</v>
      </c>
      <c r="AK54" s="68">
        <f t="shared" si="11"/>
        <v>10</v>
      </c>
      <c r="AL54" s="123">
        <v>1</v>
      </c>
    </row>
    <row r="55" spans="29:60" x14ac:dyDescent="0.25">
      <c r="AC55" s="178">
        <f t="shared" si="10"/>
        <v>11563200</v>
      </c>
      <c r="AD55" s="15">
        <v>22</v>
      </c>
      <c r="AE55" s="15">
        <v>1</v>
      </c>
      <c r="AF55" s="15">
        <v>0.1</v>
      </c>
      <c r="AG55" s="15">
        <v>0</v>
      </c>
      <c r="AH55" s="250">
        <f t="shared" si="9"/>
        <v>0</v>
      </c>
      <c r="AI55" s="15">
        <v>0</v>
      </c>
      <c r="AJ55" s="441">
        <v>1</v>
      </c>
      <c r="AK55" s="68">
        <f t="shared" si="11"/>
        <v>10</v>
      </c>
      <c r="AL55" s="123">
        <v>1</v>
      </c>
    </row>
    <row r="56" spans="29:60" x14ac:dyDescent="0.25">
      <c r="AC56" s="178">
        <f t="shared" si="10"/>
        <v>12088800</v>
      </c>
      <c r="AD56" s="15">
        <v>23</v>
      </c>
      <c r="AE56" s="15">
        <v>1</v>
      </c>
      <c r="AF56" s="15">
        <v>0.1</v>
      </c>
      <c r="AG56" s="15">
        <v>0</v>
      </c>
      <c r="AH56" s="250">
        <f t="shared" si="9"/>
        <v>0</v>
      </c>
      <c r="AI56" s="15">
        <v>0</v>
      </c>
      <c r="AJ56" s="441">
        <v>1</v>
      </c>
      <c r="AK56" s="68">
        <f t="shared" si="11"/>
        <v>10</v>
      </c>
      <c r="AL56" s="123">
        <v>1</v>
      </c>
    </row>
    <row r="57" spans="29:60" x14ac:dyDescent="0.25">
      <c r="AC57" s="178">
        <f t="shared" si="10"/>
        <v>12614400</v>
      </c>
      <c r="AD57" s="15">
        <v>24</v>
      </c>
      <c r="AE57" s="15">
        <v>1</v>
      </c>
      <c r="AF57" s="15">
        <v>0.1</v>
      </c>
      <c r="AG57" s="15">
        <v>0</v>
      </c>
      <c r="AH57" s="250">
        <f t="shared" si="9"/>
        <v>0</v>
      </c>
      <c r="AI57" s="15">
        <v>0</v>
      </c>
      <c r="AJ57" s="441">
        <v>1</v>
      </c>
      <c r="AK57" s="68">
        <f t="shared" si="11"/>
        <v>10</v>
      </c>
      <c r="AL57" s="123">
        <v>1</v>
      </c>
    </row>
    <row r="58" spans="29:60" ht="14.4" thickBot="1" x14ac:dyDescent="0.3">
      <c r="AC58" s="186">
        <f t="shared" si="10"/>
        <v>13140000</v>
      </c>
      <c r="AD58" s="95">
        <v>25</v>
      </c>
      <c r="AE58" s="95">
        <v>1</v>
      </c>
      <c r="AF58" s="95">
        <v>0.1</v>
      </c>
      <c r="AG58" s="95">
        <v>0</v>
      </c>
      <c r="AH58" s="251">
        <f t="shared" si="9"/>
        <v>0</v>
      </c>
      <c r="AI58" s="95">
        <v>0</v>
      </c>
      <c r="AJ58" s="442">
        <v>1</v>
      </c>
      <c r="AK58" s="97">
        <f t="shared" si="11"/>
        <v>10</v>
      </c>
      <c r="AL58" s="124">
        <v>1</v>
      </c>
    </row>
    <row r="59" spans="29:60" ht="14.4" x14ac:dyDescent="0.3">
      <c r="AC59"/>
    </row>
    <row r="60" spans="29:60" ht="14.4" x14ac:dyDescent="0.3">
      <c r="AC60"/>
    </row>
    <row r="61" spans="29:60" ht="15" thickBot="1" x14ac:dyDescent="0.35">
      <c r="AC61" s="529" t="s">
        <v>399</v>
      </c>
      <c r="AD61" s="529"/>
      <c r="AE61" s="529"/>
      <c r="AF61" s="529"/>
      <c r="AG61" s="529"/>
      <c r="AH61" s="529"/>
      <c r="AI61" s="529"/>
      <c r="AJ61" s="529"/>
      <c r="AK61" s="529"/>
      <c r="AL61" s="529"/>
      <c r="AM61"/>
      <c r="AN61" s="527" t="s">
        <v>400</v>
      </c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</row>
    <row r="62" spans="29:60" ht="14.4" x14ac:dyDescent="0.3">
      <c r="AC62" s="444" t="s">
        <v>261</v>
      </c>
      <c r="AD62" s="445" t="s">
        <v>274</v>
      </c>
      <c r="AE62" s="445" t="s">
        <v>329</v>
      </c>
      <c r="AF62" s="445" t="s">
        <v>67</v>
      </c>
      <c r="AG62" s="445" t="s">
        <v>68</v>
      </c>
      <c r="AH62" s="446" t="s">
        <v>69</v>
      </c>
      <c r="AI62" s="446" t="s">
        <v>75</v>
      </c>
      <c r="AJ62" s="446" t="s">
        <v>287</v>
      </c>
      <c r="AK62" s="446" t="s">
        <v>280</v>
      </c>
      <c r="AL62" s="447" t="s">
        <v>70</v>
      </c>
      <c r="AM62"/>
      <c r="AN62" s="77">
        <v>2024</v>
      </c>
      <c r="AO62" s="77">
        <v>2025</v>
      </c>
      <c r="AP62" s="77">
        <v>2026</v>
      </c>
      <c r="AQ62" s="77">
        <v>2027</v>
      </c>
      <c r="AR62" s="77">
        <v>2028</v>
      </c>
      <c r="AS62" s="77">
        <v>2029</v>
      </c>
      <c r="AT62" s="77">
        <v>2030</v>
      </c>
      <c r="AU62" s="77">
        <v>2031</v>
      </c>
      <c r="AV62" s="77">
        <v>2032</v>
      </c>
      <c r="AW62" s="77">
        <v>2033</v>
      </c>
      <c r="AX62" s="77">
        <v>2034</v>
      </c>
      <c r="AY62" s="77">
        <v>2035</v>
      </c>
      <c r="AZ62" s="77">
        <v>2036</v>
      </c>
      <c r="BA62" s="77">
        <v>2037</v>
      </c>
      <c r="BB62" s="77">
        <v>2038</v>
      </c>
      <c r="BC62" s="77">
        <v>2039</v>
      </c>
      <c r="BD62" s="77">
        <v>2040</v>
      </c>
      <c r="BE62" s="77">
        <v>2041</v>
      </c>
      <c r="BF62" s="77">
        <v>2042</v>
      </c>
      <c r="BG62" s="77">
        <v>2043</v>
      </c>
      <c r="BH62" s="77" t="s">
        <v>312</v>
      </c>
    </row>
    <row r="63" spans="29:60" x14ac:dyDescent="0.25">
      <c r="AC63" s="448">
        <f>AC33</f>
        <v>0</v>
      </c>
      <c r="AD63" s="449">
        <v>0</v>
      </c>
      <c r="AE63" s="449">
        <v>0</v>
      </c>
      <c r="AF63" s="449">
        <v>0</v>
      </c>
      <c r="AG63" s="449">
        <v>0</v>
      </c>
      <c r="AH63" s="449">
        <v>0</v>
      </c>
      <c r="AI63" s="449">
        <v>0</v>
      </c>
      <c r="AJ63" s="449">
        <v>0</v>
      </c>
      <c r="AK63" s="449">
        <v>0</v>
      </c>
      <c r="AL63" s="450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</row>
    <row r="64" spans="29:60" x14ac:dyDescent="0.25">
      <c r="AC64" s="448">
        <f>AC34</f>
        <v>525600</v>
      </c>
      <c r="AD64" s="449">
        <v>1</v>
      </c>
      <c r="AE64" s="451">
        <f>AE34*$B$3</f>
        <v>2</v>
      </c>
      <c r="AF64" s="452">
        <f>AF34*$B$4</f>
        <v>3.5</v>
      </c>
      <c r="AG64" s="451">
        <f t="shared" ref="AG64:AG73" si="12">AG34*$B$5</f>
        <v>10</v>
      </c>
      <c r="AH64" s="452">
        <f t="shared" ref="AH64:AH73" si="13">AH34*$B$6</f>
        <v>0.2</v>
      </c>
      <c r="AI64" s="452">
        <f t="shared" ref="AI64:AI73" si="14">AI34*$B$7</f>
        <v>1</v>
      </c>
      <c r="AJ64" s="459">
        <f>AJ34*$B$8</f>
        <v>1E-3</v>
      </c>
      <c r="AK64" s="451">
        <f>(AE64+AF64+AG64+AH64)*(AK34/100)</f>
        <v>1.57</v>
      </c>
      <c r="AL64" s="453">
        <f t="shared" ref="AL64:AL72" si="15">$B$10*AL34</f>
        <v>3.8</v>
      </c>
      <c r="AN64" s="79">
        <f t="shared" ref="AN64:AN88" si="16">(AJ64+AK64+AL64)</f>
        <v>5.3709999999999996</v>
      </c>
      <c r="AO64" s="79">
        <f t="shared" ref="AO64:BG64" si="17">$AN$64/POWER(1+($B$11/100),AO62-2024)</f>
        <v>5.214563106796116</v>
      </c>
      <c r="AP64" s="79">
        <f t="shared" si="17"/>
        <v>5.0626826279573942</v>
      </c>
      <c r="AQ64" s="79">
        <f t="shared" si="17"/>
        <v>4.9152258523858192</v>
      </c>
      <c r="AR64" s="79">
        <f t="shared" si="17"/>
        <v>4.772063934355165</v>
      </c>
      <c r="AS64" s="79">
        <f t="shared" si="17"/>
        <v>4.6330717809273452</v>
      </c>
      <c r="AT64" s="79">
        <f t="shared" si="17"/>
        <v>4.4981279426479075</v>
      </c>
      <c r="AU64" s="79">
        <f t="shared" si="17"/>
        <v>4.3671145074251525</v>
      </c>
      <c r="AV64" s="79">
        <f t="shared" si="17"/>
        <v>4.2399169975001483</v>
      </c>
      <c r="AW64" s="79">
        <f t="shared" si="17"/>
        <v>4.1164242694176201</v>
      </c>
      <c r="AX64" s="79">
        <f t="shared" si="17"/>
        <v>3.9965284169103108</v>
      </c>
      <c r="AY64" s="79">
        <f t="shared" si="17"/>
        <v>3.8801246766119522</v>
      </c>
      <c r="AZ64" s="79">
        <f t="shared" si="17"/>
        <v>3.7671113365164586</v>
      </c>
      <c r="BA64" s="79">
        <f t="shared" si="17"/>
        <v>3.6573896471033582</v>
      </c>
      <c r="BB64" s="79">
        <f t="shared" si="17"/>
        <v>3.5508637350518035</v>
      </c>
      <c r="BC64" s="79">
        <f t="shared" si="17"/>
        <v>3.4474405194677704</v>
      </c>
      <c r="BD64" s="79">
        <f t="shared" si="17"/>
        <v>3.3470296305512339</v>
      </c>
      <c r="BE64" s="79">
        <f t="shared" si="17"/>
        <v>3.2495433306322661</v>
      </c>
      <c r="BF64" s="79">
        <f t="shared" si="17"/>
        <v>3.1548964375070545</v>
      </c>
      <c r="BG64" s="79">
        <f t="shared" si="17"/>
        <v>3.0630062500068491</v>
      </c>
      <c r="BH64" s="79">
        <f>SUM(AN64:BG64)</f>
        <v>82.304124999771702</v>
      </c>
    </row>
    <row r="65" spans="29:60" x14ac:dyDescent="0.25">
      <c r="AC65" s="448">
        <f t="shared" ref="AC65:AC88" si="18">AC35</f>
        <v>1051200</v>
      </c>
      <c r="AD65" s="449">
        <v>2</v>
      </c>
      <c r="AE65" s="451">
        <f t="shared" ref="AE65:AE73" si="19">AE35*$B$3</f>
        <v>2</v>
      </c>
      <c r="AF65" s="452">
        <f t="shared" ref="AF65:AF73" si="20">AF35*$B$4</f>
        <v>0.35000000000000003</v>
      </c>
      <c r="AG65" s="451">
        <f t="shared" si="12"/>
        <v>0</v>
      </c>
      <c r="AH65" s="452">
        <f t="shared" si="13"/>
        <v>0</v>
      </c>
      <c r="AI65" s="452">
        <f t="shared" si="14"/>
        <v>0</v>
      </c>
      <c r="AJ65" s="459">
        <f t="shared" ref="AJ65:AJ72" si="21">AJ35*$B$8</f>
        <v>1E-3</v>
      </c>
      <c r="AK65" s="451">
        <f t="shared" ref="AK65:AK88" si="22">(AE65+AF65+AG65+AH65)*(AK35/100)</f>
        <v>0.23500000000000001</v>
      </c>
      <c r="AL65" s="453">
        <f t="shared" si="15"/>
        <v>0.19</v>
      </c>
      <c r="AN65" s="79">
        <f t="shared" si="16"/>
        <v>0.42600000000000005</v>
      </c>
      <c r="AO65" s="79">
        <f t="shared" ref="AO65:BG65" si="23">$AN$65/POWER(1+($B$11/100),AO62-2024)</f>
        <v>0.41359223300970877</v>
      </c>
      <c r="AP65" s="79">
        <f t="shared" si="23"/>
        <v>0.40154585729097941</v>
      </c>
      <c r="AQ65" s="79">
        <f t="shared" si="23"/>
        <v>0.38985034688444603</v>
      </c>
      <c r="AR65" s="79">
        <f t="shared" si="23"/>
        <v>0.37849548241208353</v>
      </c>
      <c r="AS65" s="79">
        <f t="shared" si="23"/>
        <v>0.36747134214765392</v>
      </c>
      <c r="AT65" s="79">
        <f t="shared" si="23"/>
        <v>0.35676829334723681</v>
      </c>
      <c r="AU65" s="79">
        <f t="shared" si="23"/>
        <v>0.34637698383226873</v>
      </c>
      <c r="AV65" s="79">
        <f t="shared" si="23"/>
        <v>0.33628833381773665</v>
      </c>
      <c r="AW65" s="79">
        <f t="shared" si="23"/>
        <v>0.3264935279783851</v>
      </c>
      <c r="AX65" s="79">
        <f t="shared" si="23"/>
        <v>0.31698400774600499</v>
      </c>
      <c r="AY65" s="79">
        <f t="shared" si="23"/>
        <v>0.30775146383107277</v>
      </c>
      <c r="AZ65" s="79">
        <f t="shared" si="23"/>
        <v>0.29878782896220663</v>
      </c>
      <c r="BA65" s="79">
        <f t="shared" si="23"/>
        <v>0.29008527083709384</v>
      </c>
      <c r="BB65" s="79">
        <f t="shared" si="23"/>
        <v>0.28163618527873185</v>
      </c>
      <c r="BC65" s="79">
        <f t="shared" si="23"/>
        <v>0.27343318959100177</v>
      </c>
      <c r="BD65" s="79">
        <f t="shared" si="23"/>
        <v>0.26546911610776874</v>
      </c>
      <c r="BE65" s="79">
        <f t="shared" si="23"/>
        <v>0.25773700592987259</v>
      </c>
      <c r="BF65" s="79">
        <f t="shared" si="23"/>
        <v>0.25023010284453645</v>
      </c>
      <c r="BG65" s="79">
        <f t="shared" si="23"/>
        <v>0.24294184742188007</v>
      </c>
      <c r="BH65" s="79">
        <f>SUM(AN65:BG65)</f>
        <v>6.5279384192706686</v>
      </c>
    </row>
    <row r="66" spans="29:60" x14ac:dyDescent="0.25">
      <c r="AC66" s="448">
        <f t="shared" si="18"/>
        <v>1576800</v>
      </c>
      <c r="AD66" s="449">
        <v>3</v>
      </c>
      <c r="AE66" s="451">
        <f t="shared" si="19"/>
        <v>2</v>
      </c>
      <c r="AF66" s="452">
        <f t="shared" si="20"/>
        <v>0.35000000000000003</v>
      </c>
      <c r="AG66" s="451">
        <f t="shared" si="12"/>
        <v>0</v>
      </c>
      <c r="AH66" s="452">
        <f t="shared" si="13"/>
        <v>0</v>
      </c>
      <c r="AI66" s="452">
        <f t="shared" si="14"/>
        <v>0</v>
      </c>
      <c r="AJ66" s="459">
        <f t="shared" si="21"/>
        <v>1E-3</v>
      </c>
      <c r="AK66" s="451">
        <f t="shared" si="22"/>
        <v>0.23500000000000001</v>
      </c>
      <c r="AL66" s="453">
        <f t="shared" si="15"/>
        <v>0.19</v>
      </c>
      <c r="AN66" s="79">
        <f t="shared" si="16"/>
        <v>0.42600000000000005</v>
      </c>
      <c r="AO66" s="79">
        <f t="shared" ref="AO66:BG66" si="24">$AN$66/POWER(1+($B$11/100),AO62-2024)</f>
        <v>0.41359223300970877</v>
      </c>
      <c r="AP66" s="79">
        <f t="shared" si="24"/>
        <v>0.40154585729097941</v>
      </c>
      <c r="AQ66" s="79">
        <f t="shared" si="24"/>
        <v>0.38985034688444603</v>
      </c>
      <c r="AR66" s="79">
        <f t="shared" si="24"/>
        <v>0.37849548241208353</v>
      </c>
      <c r="AS66" s="79">
        <f t="shared" si="24"/>
        <v>0.36747134214765392</v>
      </c>
      <c r="AT66" s="79">
        <f t="shared" si="24"/>
        <v>0.35676829334723681</v>
      </c>
      <c r="AU66" s="79">
        <f t="shared" si="24"/>
        <v>0.34637698383226873</v>
      </c>
      <c r="AV66" s="79">
        <f t="shared" si="24"/>
        <v>0.33628833381773665</v>
      </c>
      <c r="AW66" s="79">
        <f t="shared" si="24"/>
        <v>0.3264935279783851</v>
      </c>
      <c r="AX66" s="79">
        <f t="shared" si="24"/>
        <v>0.31698400774600499</v>
      </c>
      <c r="AY66" s="79">
        <f t="shared" si="24"/>
        <v>0.30775146383107277</v>
      </c>
      <c r="AZ66" s="79">
        <f t="shared" si="24"/>
        <v>0.29878782896220663</v>
      </c>
      <c r="BA66" s="79">
        <f t="shared" si="24"/>
        <v>0.29008527083709384</v>
      </c>
      <c r="BB66" s="79">
        <f t="shared" si="24"/>
        <v>0.28163618527873185</v>
      </c>
      <c r="BC66" s="79">
        <f t="shared" si="24"/>
        <v>0.27343318959100177</v>
      </c>
      <c r="BD66" s="79">
        <f t="shared" si="24"/>
        <v>0.26546911610776874</v>
      </c>
      <c r="BE66" s="79">
        <f t="shared" si="24"/>
        <v>0.25773700592987259</v>
      </c>
      <c r="BF66" s="79">
        <f t="shared" si="24"/>
        <v>0.25023010284453645</v>
      </c>
      <c r="BG66" s="79">
        <f t="shared" si="24"/>
        <v>0.24294184742188007</v>
      </c>
      <c r="BH66" s="79">
        <f>SUM(AN66:BG66)</f>
        <v>6.5279384192706686</v>
      </c>
    </row>
    <row r="67" spans="29:60" x14ac:dyDescent="0.25">
      <c r="AC67" s="448">
        <f t="shared" si="18"/>
        <v>2102400</v>
      </c>
      <c r="AD67" s="449">
        <v>4</v>
      </c>
      <c r="AE67" s="451">
        <f t="shared" si="19"/>
        <v>2</v>
      </c>
      <c r="AF67" s="452">
        <f t="shared" si="20"/>
        <v>0.35000000000000003</v>
      </c>
      <c r="AG67" s="451">
        <f t="shared" si="12"/>
        <v>0</v>
      </c>
      <c r="AH67" s="452">
        <f t="shared" si="13"/>
        <v>0</v>
      </c>
      <c r="AI67" s="452">
        <f t="shared" si="14"/>
        <v>0</v>
      </c>
      <c r="AJ67" s="459">
        <f t="shared" si="21"/>
        <v>1E-3</v>
      </c>
      <c r="AK67" s="451">
        <f t="shared" si="22"/>
        <v>0.23500000000000001</v>
      </c>
      <c r="AL67" s="453">
        <f t="shared" si="15"/>
        <v>0.19</v>
      </c>
      <c r="AN67" s="79">
        <f t="shared" si="16"/>
        <v>0.42600000000000005</v>
      </c>
      <c r="AO67" s="79">
        <f t="shared" ref="AO67:BG67" si="25">$AN$67/POWER(1+($B$11/100),AO62-2024)</f>
        <v>0.41359223300970877</v>
      </c>
      <c r="AP67" s="79">
        <f t="shared" si="25"/>
        <v>0.40154585729097941</v>
      </c>
      <c r="AQ67" s="79">
        <f t="shared" si="25"/>
        <v>0.38985034688444603</v>
      </c>
      <c r="AR67" s="79">
        <f t="shared" si="25"/>
        <v>0.37849548241208353</v>
      </c>
      <c r="AS67" s="79">
        <f t="shared" si="25"/>
        <v>0.36747134214765392</v>
      </c>
      <c r="AT67" s="79">
        <f t="shared" si="25"/>
        <v>0.35676829334723681</v>
      </c>
      <c r="AU67" s="79">
        <f t="shared" si="25"/>
        <v>0.34637698383226873</v>
      </c>
      <c r="AV67" s="79">
        <f t="shared" si="25"/>
        <v>0.33628833381773665</v>
      </c>
      <c r="AW67" s="79">
        <f t="shared" si="25"/>
        <v>0.3264935279783851</v>
      </c>
      <c r="AX67" s="79">
        <f t="shared" si="25"/>
        <v>0.31698400774600499</v>
      </c>
      <c r="AY67" s="79">
        <f t="shared" si="25"/>
        <v>0.30775146383107277</v>
      </c>
      <c r="AZ67" s="79">
        <f t="shared" si="25"/>
        <v>0.29878782896220663</v>
      </c>
      <c r="BA67" s="79">
        <f t="shared" si="25"/>
        <v>0.29008527083709384</v>
      </c>
      <c r="BB67" s="79">
        <f t="shared" si="25"/>
        <v>0.28163618527873185</v>
      </c>
      <c r="BC67" s="79">
        <f t="shared" si="25"/>
        <v>0.27343318959100177</v>
      </c>
      <c r="BD67" s="79">
        <f t="shared" si="25"/>
        <v>0.26546911610776874</v>
      </c>
      <c r="BE67" s="79">
        <f t="shared" si="25"/>
        <v>0.25773700592987259</v>
      </c>
      <c r="BF67" s="79">
        <f t="shared" si="25"/>
        <v>0.25023010284453645</v>
      </c>
      <c r="BG67" s="79">
        <f t="shared" si="25"/>
        <v>0.24294184742188007</v>
      </c>
      <c r="BH67" s="79">
        <f>SUM(AN67:BG67)</f>
        <v>6.5279384192706686</v>
      </c>
    </row>
    <row r="68" spans="29:60" x14ac:dyDescent="0.25">
      <c r="AC68" s="448">
        <f t="shared" si="18"/>
        <v>2628000</v>
      </c>
      <c r="AD68" s="449">
        <v>5</v>
      </c>
      <c r="AE68" s="451">
        <f t="shared" si="19"/>
        <v>2</v>
      </c>
      <c r="AF68" s="452">
        <f t="shared" si="20"/>
        <v>0.35000000000000003</v>
      </c>
      <c r="AG68" s="451">
        <f t="shared" si="12"/>
        <v>0</v>
      </c>
      <c r="AH68" s="452">
        <f t="shared" si="13"/>
        <v>0</v>
      </c>
      <c r="AI68" s="452">
        <f t="shared" si="14"/>
        <v>0</v>
      </c>
      <c r="AJ68" s="459">
        <f t="shared" si="21"/>
        <v>1E-3</v>
      </c>
      <c r="AK68" s="451">
        <f t="shared" si="22"/>
        <v>0.23500000000000001</v>
      </c>
      <c r="AL68" s="453">
        <f t="shared" si="15"/>
        <v>0.19</v>
      </c>
      <c r="AN68" s="79">
        <f t="shared" si="16"/>
        <v>0.42600000000000005</v>
      </c>
      <c r="AO68" s="79">
        <f t="shared" ref="AO68:BG68" si="26">$AN$68/POWER(1+($B$11/100),AO62-2024)</f>
        <v>0.41359223300970877</v>
      </c>
      <c r="AP68" s="79">
        <f t="shared" si="26"/>
        <v>0.40154585729097941</v>
      </c>
      <c r="AQ68" s="79">
        <f t="shared" si="26"/>
        <v>0.38985034688444603</v>
      </c>
      <c r="AR68" s="79">
        <f t="shared" si="26"/>
        <v>0.37849548241208353</v>
      </c>
      <c r="AS68" s="79">
        <f t="shared" si="26"/>
        <v>0.36747134214765392</v>
      </c>
      <c r="AT68" s="79">
        <f t="shared" si="26"/>
        <v>0.35676829334723681</v>
      </c>
      <c r="AU68" s="79">
        <f t="shared" si="26"/>
        <v>0.34637698383226873</v>
      </c>
      <c r="AV68" s="79">
        <f t="shared" si="26"/>
        <v>0.33628833381773665</v>
      </c>
      <c r="AW68" s="79">
        <f t="shared" si="26"/>
        <v>0.3264935279783851</v>
      </c>
      <c r="AX68" s="79">
        <f t="shared" si="26"/>
        <v>0.31698400774600499</v>
      </c>
      <c r="AY68" s="79">
        <f t="shared" si="26"/>
        <v>0.30775146383107277</v>
      </c>
      <c r="AZ68" s="79">
        <f t="shared" si="26"/>
        <v>0.29878782896220663</v>
      </c>
      <c r="BA68" s="79">
        <f t="shared" si="26"/>
        <v>0.29008527083709384</v>
      </c>
      <c r="BB68" s="79">
        <f t="shared" si="26"/>
        <v>0.28163618527873185</v>
      </c>
      <c r="BC68" s="79">
        <f t="shared" si="26"/>
        <v>0.27343318959100177</v>
      </c>
      <c r="BD68" s="79">
        <f t="shared" si="26"/>
        <v>0.26546911610776874</v>
      </c>
      <c r="BE68" s="79">
        <f t="shared" si="26"/>
        <v>0.25773700592987259</v>
      </c>
      <c r="BF68" s="79">
        <f t="shared" si="26"/>
        <v>0.25023010284453645</v>
      </c>
      <c r="BG68" s="79">
        <f t="shared" si="26"/>
        <v>0.24294184742188007</v>
      </c>
      <c r="BH68" s="79">
        <f t="shared" ref="BH68:BH88" si="27">SUM(AN67:BG67)</f>
        <v>6.5279384192706686</v>
      </c>
    </row>
    <row r="69" spans="29:60" x14ac:dyDescent="0.25">
      <c r="AC69" s="448">
        <f t="shared" si="18"/>
        <v>3153600</v>
      </c>
      <c r="AD69" s="449">
        <v>6</v>
      </c>
      <c r="AE69" s="451">
        <f t="shared" si="19"/>
        <v>2</v>
      </c>
      <c r="AF69" s="452">
        <f t="shared" si="20"/>
        <v>0.35000000000000003</v>
      </c>
      <c r="AG69" s="451">
        <f t="shared" si="12"/>
        <v>0</v>
      </c>
      <c r="AH69" s="452">
        <f t="shared" si="13"/>
        <v>0</v>
      </c>
      <c r="AI69" s="452">
        <f t="shared" si="14"/>
        <v>0</v>
      </c>
      <c r="AJ69" s="459">
        <f t="shared" si="21"/>
        <v>1E-3</v>
      </c>
      <c r="AK69" s="451">
        <f t="shared" si="22"/>
        <v>0.23500000000000001</v>
      </c>
      <c r="AL69" s="453">
        <f t="shared" si="15"/>
        <v>0.19</v>
      </c>
      <c r="AN69" s="79">
        <f t="shared" si="16"/>
        <v>0.42600000000000005</v>
      </c>
      <c r="AO69" s="79">
        <f t="shared" ref="AO69:BG69" si="28">$AN$69/POWER(1+($B$11/100),AO62-2024)</f>
        <v>0.41359223300970877</v>
      </c>
      <c r="AP69" s="79">
        <f t="shared" si="28"/>
        <v>0.40154585729097941</v>
      </c>
      <c r="AQ69" s="79">
        <f t="shared" si="28"/>
        <v>0.38985034688444603</v>
      </c>
      <c r="AR69" s="79">
        <f t="shared" si="28"/>
        <v>0.37849548241208353</v>
      </c>
      <c r="AS69" s="79">
        <f t="shared" si="28"/>
        <v>0.36747134214765392</v>
      </c>
      <c r="AT69" s="79">
        <f t="shared" si="28"/>
        <v>0.35676829334723681</v>
      </c>
      <c r="AU69" s="79">
        <f t="shared" si="28"/>
        <v>0.34637698383226873</v>
      </c>
      <c r="AV69" s="79">
        <f t="shared" si="28"/>
        <v>0.33628833381773665</v>
      </c>
      <c r="AW69" s="79">
        <f t="shared" si="28"/>
        <v>0.3264935279783851</v>
      </c>
      <c r="AX69" s="79">
        <f t="shared" si="28"/>
        <v>0.31698400774600499</v>
      </c>
      <c r="AY69" s="79">
        <f t="shared" si="28"/>
        <v>0.30775146383107277</v>
      </c>
      <c r="AZ69" s="79">
        <f t="shared" si="28"/>
        <v>0.29878782896220663</v>
      </c>
      <c r="BA69" s="79">
        <f t="shared" si="28"/>
        <v>0.29008527083709384</v>
      </c>
      <c r="BB69" s="79">
        <f t="shared" si="28"/>
        <v>0.28163618527873185</v>
      </c>
      <c r="BC69" s="79">
        <f t="shared" si="28"/>
        <v>0.27343318959100177</v>
      </c>
      <c r="BD69" s="79">
        <f t="shared" si="28"/>
        <v>0.26546911610776874</v>
      </c>
      <c r="BE69" s="79">
        <f t="shared" si="28"/>
        <v>0.25773700592987259</v>
      </c>
      <c r="BF69" s="79">
        <f t="shared" si="28"/>
        <v>0.25023010284453645</v>
      </c>
      <c r="BG69" s="79">
        <f t="shared" si="28"/>
        <v>0.24294184742188007</v>
      </c>
      <c r="BH69" s="79">
        <f t="shared" si="27"/>
        <v>6.5279384192706686</v>
      </c>
    </row>
    <row r="70" spans="29:60" x14ac:dyDescent="0.25">
      <c r="AC70" s="448">
        <f t="shared" si="18"/>
        <v>3679200</v>
      </c>
      <c r="AD70" s="449">
        <v>7</v>
      </c>
      <c r="AE70" s="451">
        <f t="shared" si="19"/>
        <v>2</v>
      </c>
      <c r="AF70" s="452">
        <f t="shared" si="20"/>
        <v>0.35000000000000003</v>
      </c>
      <c r="AG70" s="451">
        <f t="shared" si="12"/>
        <v>0</v>
      </c>
      <c r="AH70" s="452">
        <f t="shared" si="13"/>
        <v>0</v>
      </c>
      <c r="AI70" s="452">
        <f t="shared" si="14"/>
        <v>0</v>
      </c>
      <c r="AJ70" s="459">
        <f t="shared" si="21"/>
        <v>1E-3</v>
      </c>
      <c r="AK70" s="451">
        <f t="shared" si="22"/>
        <v>0.23500000000000001</v>
      </c>
      <c r="AL70" s="453">
        <f t="shared" si="15"/>
        <v>0.19</v>
      </c>
      <c r="AN70" s="79">
        <f t="shared" si="16"/>
        <v>0.42600000000000005</v>
      </c>
      <c r="AO70" s="79">
        <f t="shared" ref="AO70:BG70" si="29">$AN$70/POWER(1+($B$11/100),AO62-2024)</f>
        <v>0.41359223300970877</v>
      </c>
      <c r="AP70" s="79">
        <f t="shared" si="29"/>
        <v>0.40154585729097941</v>
      </c>
      <c r="AQ70" s="79">
        <f t="shared" si="29"/>
        <v>0.38985034688444603</v>
      </c>
      <c r="AR70" s="79">
        <f t="shared" si="29"/>
        <v>0.37849548241208353</v>
      </c>
      <c r="AS70" s="79">
        <f t="shared" si="29"/>
        <v>0.36747134214765392</v>
      </c>
      <c r="AT70" s="79">
        <f t="shared" si="29"/>
        <v>0.35676829334723681</v>
      </c>
      <c r="AU70" s="79">
        <f t="shared" si="29"/>
        <v>0.34637698383226873</v>
      </c>
      <c r="AV70" s="79">
        <f t="shared" si="29"/>
        <v>0.33628833381773665</v>
      </c>
      <c r="AW70" s="79">
        <f t="shared" si="29"/>
        <v>0.3264935279783851</v>
      </c>
      <c r="AX70" s="79">
        <f t="shared" si="29"/>
        <v>0.31698400774600499</v>
      </c>
      <c r="AY70" s="79">
        <f t="shared" si="29"/>
        <v>0.30775146383107277</v>
      </c>
      <c r="AZ70" s="79">
        <f t="shared" si="29"/>
        <v>0.29878782896220663</v>
      </c>
      <c r="BA70" s="79">
        <f t="shared" si="29"/>
        <v>0.29008527083709384</v>
      </c>
      <c r="BB70" s="79">
        <f t="shared" si="29"/>
        <v>0.28163618527873185</v>
      </c>
      <c r="BC70" s="79">
        <f t="shared" si="29"/>
        <v>0.27343318959100177</v>
      </c>
      <c r="BD70" s="79">
        <f t="shared" si="29"/>
        <v>0.26546911610776874</v>
      </c>
      <c r="BE70" s="79">
        <f t="shared" si="29"/>
        <v>0.25773700592987259</v>
      </c>
      <c r="BF70" s="79">
        <f t="shared" si="29"/>
        <v>0.25023010284453645</v>
      </c>
      <c r="BG70" s="79">
        <f t="shared" si="29"/>
        <v>0.24294184742188007</v>
      </c>
      <c r="BH70" s="79">
        <f t="shared" si="27"/>
        <v>6.5279384192706686</v>
      </c>
    </row>
    <row r="71" spans="29:60" x14ac:dyDescent="0.25">
      <c r="AC71" s="448">
        <f t="shared" si="18"/>
        <v>4204800</v>
      </c>
      <c r="AD71" s="449">
        <v>8</v>
      </c>
      <c r="AE71" s="451">
        <f t="shared" si="19"/>
        <v>2</v>
      </c>
      <c r="AF71" s="452">
        <f t="shared" si="20"/>
        <v>0.35000000000000003</v>
      </c>
      <c r="AG71" s="451">
        <f t="shared" si="12"/>
        <v>0</v>
      </c>
      <c r="AH71" s="452">
        <f t="shared" si="13"/>
        <v>0</v>
      </c>
      <c r="AI71" s="452">
        <f t="shared" si="14"/>
        <v>0</v>
      </c>
      <c r="AJ71" s="459">
        <f t="shared" si="21"/>
        <v>1E-3</v>
      </c>
      <c r="AK71" s="451">
        <f t="shared" si="22"/>
        <v>0.23500000000000001</v>
      </c>
      <c r="AL71" s="453">
        <f t="shared" si="15"/>
        <v>0.19</v>
      </c>
      <c r="AN71" s="79">
        <f t="shared" si="16"/>
        <v>0.42600000000000005</v>
      </c>
      <c r="AO71" s="79">
        <f t="shared" ref="AO71:BG71" si="30">$AN$71/POWER(1+($B$11/100),AO62-2024)</f>
        <v>0.41359223300970877</v>
      </c>
      <c r="AP71" s="79">
        <f t="shared" si="30"/>
        <v>0.40154585729097941</v>
      </c>
      <c r="AQ71" s="79">
        <f t="shared" si="30"/>
        <v>0.38985034688444603</v>
      </c>
      <c r="AR71" s="79">
        <f t="shared" si="30"/>
        <v>0.37849548241208353</v>
      </c>
      <c r="AS71" s="79">
        <f t="shared" si="30"/>
        <v>0.36747134214765392</v>
      </c>
      <c r="AT71" s="79">
        <f t="shared" si="30"/>
        <v>0.35676829334723681</v>
      </c>
      <c r="AU71" s="79">
        <f t="shared" si="30"/>
        <v>0.34637698383226873</v>
      </c>
      <c r="AV71" s="79">
        <f t="shared" si="30"/>
        <v>0.33628833381773665</v>
      </c>
      <c r="AW71" s="79">
        <f t="shared" si="30"/>
        <v>0.3264935279783851</v>
      </c>
      <c r="AX71" s="79">
        <f t="shared" si="30"/>
        <v>0.31698400774600499</v>
      </c>
      <c r="AY71" s="79">
        <f t="shared" si="30"/>
        <v>0.30775146383107277</v>
      </c>
      <c r="AZ71" s="79">
        <f t="shared" si="30"/>
        <v>0.29878782896220663</v>
      </c>
      <c r="BA71" s="79">
        <f t="shared" si="30"/>
        <v>0.29008527083709384</v>
      </c>
      <c r="BB71" s="79">
        <f t="shared" si="30"/>
        <v>0.28163618527873185</v>
      </c>
      <c r="BC71" s="79">
        <f t="shared" si="30"/>
        <v>0.27343318959100177</v>
      </c>
      <c r="BD71" s="79">
        <f t="shared" si="30"/>
        <v>0.26546911610776874</v>
      </c>
      <c r="BE71" s="79">
        <f t="shared" si="30"/>
        <v>0.25773700592987259</v>
      </c>
      <c r="BF71" s="79">
        <f t="shared" si="30"/>
        <v>0.25023010284453645</v>
      </c>
      <c r="BG71" s="79">
        <f t="shared" si="30"/>
        <v>0.24294184742188007</v>
      </c>
      <c r="BH71" s="79">
        <f t="shared" si="27"/>
        <v>6.5279384192706686</v>
      </c>
    </row>
    <row r="72" spans="29:60" x14ac:dyDescent="0.25">
      <c r="AC72" s="448">
        <f t="shared" si="18"/>
        <v>4730400</v>
      </c>
      <c r="AD72" s="449">
        <v>9</v>
      </c>
      <c r="AE72" s="451">
        <f t="shared" si="19"/>
        <v>2</v>
      </c>
      <c r="AF72" s="452">
        <f t="shared" si="20"/>
        <v>0.35000000000000003</v>
      </c>
      <c r="AG72" s="451">
        <f t="shared" si="12"/>
        <v>0</v>
      </c>
      <c r="AH72" s="452">
        <f t="shared" si="13"/>
        <v>0</v>
      </c>
      <c r="AI72" s="452">
        <f t="shared" si="14"/>
        <v>0</v>
      </c>
      <c r="AJ72" s="459">
        <f t="shared" si="21"/>
        <v>1E-3</v>
      </c>
      <c r="AK72" s="451">
        <f t="shared" si="22"/>
        <v>0.23500000000000001</v>
      </c>
      <c r="AL72" s="453">
        <f t="shared" si="15"/>
        <v>0.19</v>
      </c>
      <c r="AN72" s="79">
        <f>(AJ72+AK72+AL72)</f>
        <v>0.42600000000000005</v>
      </c>
      <c r="AO72" s="79">
        <f t="shared" ref="AO72:BG72" si="31">$AN$72/POWER(1+($B$11/100),AO62-2024)</f>
        <v>0.41359223300970877</v>
      </c>
      <c r="AP72" s="79">
        <f t="shared" si="31"/>
        <v>0.40154585729097941</v>
      </c>
      <c r="AQ72" s="79">
        <f t="shared" si="31"/>
        <v>0.38985034688444603</v>
      </c>
      <c r="AR72" s="79">
        <f t="shared" si="31"/>
        <v>0.37849548241208353</v>
      </c>
      <c r="AS72" s="79">
        <f t="shared" si="31"/>
        <v>0.36747134214765392</v>
      </c>
      <c r="AT72" s="79">
        <f t="shared" si="31"/>
        <v>0.35676829334723681</v>
      </c>
      <c r="AU72" s="79">
        <f t="shared" si="31"/>
        <v>0.34637698383226873</v>
      </c>
      <c r="AV72" s="79">
        <f t="shared" si="31"/>
        <v>0.33628833381773665</v>
      </c>
      <c r="AW72" s="79">
        <f t="shared" si="31"/>
        <v>0.3264935279783851</v>
      </c>
      <c r="AX72" s="79">
        <f t="shared" si="31"/>
        <v>0.31698400774600499</v>
      </c>
      <c r="AY72" s="79">
        <f t="shared" si="31"/>
        <v>0.30775146383107277</v>
      </c>
      <c r="AZ72" s="79">
        <f t="shared" si="31"/>
        <v>0.29878782896220663</v>
      </c>
      <c r="BA72" s="79">
        <f t="shared" si="31"/>
        <v>0.29008527083709384</v>
      </c>
      <c r="BB72" s="79">
        <f t="shared" si="31"/>
        <v>0.28163618527873185</v>
      </c>
      <c r="BC72" s="79">
        <f t="shared" si="31"/>
        <v>0.27343318959100177</v>
      </c>
      <c r="BD72" s="79">
        <f t="shared" si="31"/>
        <v>0.26546911610776874</v>
      </c>
      <c r="BE72" s="79">
        <f t="shared" si="31"/>
        <v>0.25773700592987259</v>
      </c>
      <c r="BF72" s="79">
        <f t="shared" si="31"/>
        <v>0.25023010284453645</v>
      </c>
      <c r="BG72" s="79">
        <f t="shared" si="31"/>
        <v>0.24294184742188007</v>
      </c>
      <c r="BH72" s="79">
        <f t="shared" si="27"/>
        <v>6.5279384192706686</v>
      </c>
    </row>
    <row r="73" spans="29:60" x14ac:dyDescent="0.25">
      <c r="AC73" s="448">
        <f t="shared" si="18"/>
        <v>5256000</v>
      </c>
      <c r="AD73" s="449">
        <v>10</v>
      </c>
      <c r="AE73" s="451">
        <f t="shared" si="19"/>
        <v>2</v>
      </c>
      <c r="AF73" s="452">
        <f t="shared" si="20"/>
        <v>0.35000000000000003</v>
      </c>
      <c r="AG73" s="451">
        <f t="shared" si="12"/>
        <v>0</v>
      </c>
      <c r="AH73" s="452">
        <f t="shared" si="13"/>
        <v>0</v>
      </c>
      <c r="AI73" s="452">
        <f t="shared" si="14"/>
        <v>0</v>
      </c>
      <c r="AJ73" s="459">
        <f t="shared" ref="AJ73:AJ88" si="32">AJ43*$B$8</f>
        <v>1E-3</v>
      </c>
      <c r="AK73" s="451">
        <f t="shared" si="22"/>
        <v>0.23500000000000001</v>
      </c>
      <c r="AL73" s="453">
        <f t="shared" ref="AL73:AL88" si="33">$B$10*AL43</f>
        <v>0.19</v>
      </c>
      <c r="AN73" s="79">
        <f>(AJ73+AK73+AL73)</f>
        <v>0.42600000000000005</v>
      </c>
      <c r="AO73" s="79">
        <f t="shared" ref="AO73:BG73" si="34">$AN$73/POWER(1+($B$11/100),AO62-2024)</f>
        <v>0.41359223300970877</v>
      </c>
      <c r="AP73" s="79">
        <f t="shared" si="34"/>
        <v>0.40154585729097941</v>
      </c>
      <c r="AQ73" s="79">
        <f t="shared" si="34"/>
        <v>0.38985034688444603</v>
      </c>
      <c r="AR73" s="79">
        <f t="shared" si="34"/>
        <v>0.37849548241208353</v>
      </c>
      <c r="AS73" s="79">
        <f t="shared" si="34"/>
        <v>0.36747134214765392</v>
      </c>
      <c r="AT73" s="79">
        <f t="shared" si="34"/>
        <v>0.35676829334723681</v>
      </c>
      <c r="AU73" s="79">
        <f t="shared" si="34"/>
        <v>0.34637698383226873</v>
      </c>
      <c r="AV73" s="79">
        <f t="shared" si="34"/>
        <v>0.33628833381773665</v>
      </c>
      <c r="AW73" s="79">
        <f t="shared" si="34"/>
        <v>0.3264935279783851</v>
      </c>
      <c r="AX73" s="79">
        <f t="shared" si="34"/>
        <v>0.31698400774600499</v>
      </c>
      <c r="AY73" s="79">
        <f t="shared" si="34"/>
        <v>0.30775146383107277</v>
      </c>
      <c r="AZ73" s="79">
        <f t="shared" si="34"/>
        <v>0.29878782896220663</v>
      </c>
      <c r="BA73" s="79">
        <f t="shared" si="34"/>
        <v>0.29008527083709384</v>
      </c>
      <c r="BB73" s="79">
        <f t="shared" si="34"/>
        <v>0.28163618527873185</v>
      </c>
      <c r="BC73" s="79">
        <f t="shared" si="34"/>
        <v>0.27343318959100177</v>
      </c>
      <c r="BD73" s="79">
        <f t="shared" si="34"/>
        <v>0.26546911610776874</v>
      </c>
      <c r="BE73" s="79">
        <f t="shared" si="34"/>
        <v>0.25773700592987259</v>
      </c>
      <c r="BF73" s="79">
        <f t="shared" si="34"/>
        <v>0.25023010284453645</v>
      </c>
      <c r="BG73" s="79">
        <f t="shared" si="34"/>
        <v>0.24294184742188007</v>
      </c>
      <c r="BH73" s="79">
        <f t="shared" si="27"/>
        <v>6.5279384192706686</v>
      </c>
    </row>
    <row r="74" spans="29:60" x14ac:dyDescent="0.25">
      <c r="AC74" s="448">
        <f t="shared" si="18"/>
        <v>5781600</v>
      </c>
      <c r="AD74" s="449">
        <v>11</v>
      </c>
      <c r="AE74" s="451">
        <f t="shared" ref="AE74:AE88" si="35">AE44*$B$3</f>
        <v>2</v>
      </c>
      <c r="AF74" s="452">
        <f t="shared" ref="AF74:AF88" si="36">AF44*$B$4</f>
        <v>0.35000000000000003</v>
      </c>
      <c r="AG74" s="451">
        <f t="shared" ref="AG74:AG88" si="37">AG44*$B$5</f>
        <v>0</v>
      </c>
      <c r="AH74" s="452">
        <f t="shared" ref="AH74:AH88" si="38">AH44*$B$6</f>
        <v>0</v>
      </c>
      <c r="AI74" s="452">
        <f t="shared" ref="AI74:AI88" si="39">AI44*$B$7</f>
        <v>0</v>
      </c>
      <c r="AJ74" s="459">
        <f t="shared" si="32"/>
        <v>1E-3</v>
      </c>
      <c r="AK74" s="451">
        <f t="shared" si="22"/>
        <v>0.23500000000000001</v>
      </c>
      <c r="AL74" s="453">
        <f t="shared" si="33"/>
        <v>0.19</v>
      </c>
      <c r="AN74" s="79">
        <f>(AJ74+AK74+AL74)</f>
        <v>0.42600000000000005</v>
      </c>
      <c r="AO74" s="79">
        <f t="shared" ref="AO74:BG74" si="40">$AN$74/POWER(1+($B$11/100),AO62-2024)</f>
        <v>0.41359223300970877</v>
      </c>
      <c r="AP74" s="79">
        <f t="shared" si="40"/>
        <v>0.40154585729097941</v>
      </c>
      <c r="AQ74" s="79">
        <f t="shared" si="40"/>
        <v>0.38985034688444603</v>
      </c>
      <c r="AR74" s="79">
        <f t="shared" si="40"/>
        <v>0.37849548241208353</v>
      </c>
      <c r="AS74" s="79">
        <f t="shared" si="40"/>
        <v>0.36747134214765392</v>
      </c>
      <c r="AT74" s="79">
        <f t="shared" si="40"/>
        <v>0.35676829334723681</v>
      </c>
      <c r="AU74" s="79">
        <f t="shared" si="40"/>
        <v>0.34637698383226873</v>
      </c>
      <c r="AV74" s="79">
        <f t="shared" si="40"/>
        <v>0.33628833381773665</v>
      </c>
      <c r="AW74" s="79">
        <f t="shared" si="40"/>
        <v>0.3264935279783851</v>
      </c>
      <c r="AX74" s="79">
        <f t="shared" si="40"/>
        <v>0.31698400774600499</v>
      </c>
      <c r="AY74" s="79">
        <f t="shared" si="40"/>
        <v>0.30775146383107277</v>
      </c>
      <c r="AZ74" s="79">
        <f t="shared" si="40"/>
        <v>0.29878782896220663</v>
      </c>
      <c r="BA74" s="79">
        <f t="shared" si="40"/>
        <v>0.29008527083709384</v>
      </c>
      <c r="BB74" s="79">
        <f t="shared" si="40"/>
        <v>0.28163618527873185</v>
      </c>
      <c r="BC74" s="79">
        <f t="shared" si="40"/>
        <v>0.27343318959100177</v>
      </c>
      <c r="BD74" s="79">
        <f t="shared" si="40"/>
        <v>0.26546911610776874</v>
      </c>
      <c r="BE74" s="79">
        <f t="shared" si="40"/>
        <v>0.25773700592987259</v>
      </c>
      <c r="BF74" s="79">
        <f t="shared" si="40"/>
        <v>0.25023010284453645</v>
      </c>
      <c r="BG74" s="79">
        <f t="shared" si="40"/>
        <v>0.24294184742188007</v>
      </c>
      <c r="BH74" s="79">
        <f t="shared" si="27"/>
        <v>6.5279384192706686</v>
      </c>
    </row>
    <row r="75" spans="29:60" x14ac:dyDescent="0.25">
      <c r="AC75" s="448">
        <f t="shared" si="18"/>
        <v>6307200</v>
      </c>
      <c r="AD75" s="449">
        <v>12</v>
      </c>
      <c r="AE75" s="451">
        <f t="shared" si="35"/>
        <v>2</v>
      </c>
      <c r="AF75" s="452">
        <f t="shared" si="36"/>
        <v>0.35000000000000003</v>
      </c>
      <c r="AG75" s="451">
        <f t="shared" si="37"/>
        <v>0</v>
      </c>
      <c r="AH75" s="452">
        <f t="shared" si="38"/>
        <v>0</v>
      </c>
      <c r="AI75" s="452">
        <f t="shared" si="39"/>
        <v>0</v>
      </c>
      <c r="AJ75" s="459">
        <f t="shared" si="32"/>
        <v>1E-3</v>
      </c>
      <c r="AK75" s="451">
        <f t="shared" si="22"/>
        <v>0.23500000000000001</v>
      </c>
      <c r="AL75" s="453">
        <f t="shared" si="33"/>
        <v>0.19</v>
      </c>
      <c r="AN75" s="79">
        <f>(AJ75+AK75+AL75)</f>
        <v>0.42600000000000005</v>
      </c>
      <c r="AO75" s="79">
        <f t="shared" ref="AO75:BG75" si="41">$AN$75/POWER(1+($B$11/100),AO62-2024)</f>
        <v>0.41359223300970877</v>
      </c>
      <c r="AP75" s="79">
        <f t="shared" si="41"/>
        <v>0.40154585729097941</v>
      </c>
      <c r="AQ75" s="79">
        <f t="shared" si="41"/>
        <v>0.38985034688444603</v>
      </c>
      <c r="AR75" s="79">
        <f t="shared" si="41"/>
        <v>0.37849548241208353</v>
      </c>
      <c r="AS75" s="79">
        <f t="shared" si="41"/>
        <v>0.36747134214765392</v>
      </c>
      <c r="AT75" s="79">
        <f t="shared" si="41"/>
        <v>0.35676829334723681</v>
      </c>
      <c r="AU75" s="79">
        <f t="shared" si="41"/>
        <v>0.34637698383226873</v>
      </c>
      <c r="AV75" s="79">
        <f t="shared" si="41"/>
        <v>0.33628833381773665</v>
      </c>
      <c r="AW75" s="79">
        <f t="shared" si="41"/>
        <v>0.3264935279783851</v>
      </c>
      <c r="AX75" s="79">
        <f t="shared" si="41"/>
        <v>0.31698400774600499</v>
      </c>
      <c r="AY75" s="79">
        <f t="shared" si="41"/>
        <v>0.30775146383107277</v>
      </c>
      <c r="AZ75" s="79">
        <f t="shared" si="41"/>
        <v>0.29878782896220663</v>
      </c>
      <c r="BA75" s="79">
        <f t="shared" si="41"/>
        <v>0.29008527083709384</v>
      </c>
      <c r="BB75" s="79">
        <f t="shared" si="41"/>
        <v>0.28163618527873185</v>
      </c>
      <c r="BC75" s="79">
        <f t="shared" si="41"/>
        <v>0.27343318959100177</v>
      </c>
      <c r="BD75" s="79">
        <f t="shared" si="41"/>
        <v>0.26546911610776874</v>
      </c>
      <c r="BE75" s="79">
        <f t="shared" si="41"/>
        <v>0.25773700592987259</v>
      </c>
      <c r="BF75" s="79">
        <f t="shared" si="41"/>
        <v>0.25023010284453645</v>
      </c>
      <c r="BG75" s="79">
        <f t="shared" si="41"/>
        <v>0.24294184742188007</v>
      </c>
      <c r="BH75" s="79">
        <f t="shared" si="27"/>
        <v>6.5279384192706686</v>
      </c>
    </row>
    <row r="76" spans="29:60" x14ac:dyDescent="0.25">
      <c r="AC76" s="448">
        <f t="shared" si="18"/>
        <v>6832800</v>
      </c>
      <c r="AD76" s="449">
        <v>13</v>
      </c>
      <c r="AE76" s="451">
        <f t="shared" si="35"/>
        <v>2</v>
      </c>
      <c r="AF76" s="452">
        <f t="shared" si="36"/>
        <v>0.35000000000000003</v>
      </c>
      <c r="AG76" s="451">
        <f t="shared" si="37"/>
        <v>0</v>
      </c>
      <c r="AH76" s="452">
        <f t="shared" si="38"/>
        <v>0</v>
      </c>
      <c r="AI76" s="452">
        <f t="shared" si="39"/>
        <v>0</v>
      </c>
      <c r="AJ76" s="459">
        <f t="shared" si="32"/>
        <v>1E-3</v>
      </c>
      <c r="AK76" s="451">
        <f t="shared" si="22"/>
        <v>0.23500000000000001</v>
      </c>
      <c r="AL76" s="453">
        <f t="shared" si="33"/>
        <v>0.19</v>
      </c>
      <c r="AN76" s="79">
        <f t="shared" si="16"/>
        <v>0.42600000000000005</v>
      </c>
      <c r="AO76" s="79">
        <f t="shared" ref="AO76:BG76" si="42">$AN$76/POWER(1+($B$11/100),AO62-2024)</f>
        <v>0.41359223300970877</v>
      </c>
      <c r="AP76" s="79">
        <f t="shared" si="42"/>
        <v>0.40154585729097941</v>
      </c>
      <c r="AQ76" s="79">
        <f t="shared" si="42"/>
        <v>0.38985034688444603</v>
      </c>
      <c r="AR76" s="79">
        <f t="shared" si="42"/>
        <v>0.37849548241208353</v>
      </c>
      <c r="AS76" s="79">
        <f t="shared" si="42"/>
        <v>0.36747134214765392</v>
      </c>
      <c r="AT76" s="79">
        <f t="shared" si="42"/>
        <v>0.35676829334723681</v>
      </c>
      <c r="AU76" s="79">
        <f t="shared" si="42"/>
        <v>0.34637698383226873</v>
      </c>
      <c r="AV76" s="79">
        <f t="shared" si="42"/>
        <v>0.33628833381773665</v>
      </c>
      <c r="AW76" s="79">
        <f t="shared" si="42"/>
        <v>0.3264935279783851</v>
      </c>
      <c r="AX76" s="79">
        <f t="shared" si="42"/>
        <v>0.31698400774600499</v>
      </c>
      <c r="AY76" s="79">
        <f t="shared" si="42"/>
        <v>0.30775146383107277</v>
      </c>
      <c r="AZ76" s="79">
        <f t="shared" si="42"/>
        <v>0.29878782896220663</v>
      </c>
      <c r="BA76" s="79">
        <f t="shared" si="42"/>
        <v>0.29008527083709384</v>
      </c>
      <c r="BB76" s="79">
        <f t="shared" si="42"/>
        <v>0.28163618527873185</v>
      </c>
      <c r="BC76" s="79">
        <f t="shared" si="42"/>
        <v>0.27343318959100177</v>
      </c>
      <c r="BD76" s="79">
        <f t="shared" si="42"/>
        <v>0.26546911610776874</v>
      </c>
      <c r="BE76" s="79">
        <f t="shared" si="42"/>
        <v>0.25773700592987259</v>
      </c>
      <c r="BF76" s="79">
        <f t="shared" si="42"/>
        <v>0.25023010284453645</v>
      </c>
      <c r="BG76" s="79">
        <f t="shared" si="42"/>
        <v>0.24294184742188007</v>
      </c>
      <c r="BH76" s="79">
        <f t="shared" si="27"/>
        <v>6.5279384192706686</v>
      </c>
    </row>
    <row r="77" spans="29:60" x14ac:dyDescent="0.25">
      <c r="AC77" s="448">
        <f t="shared" si="18"/>
        <v>7358400</v>
      </c>
      <c r="AD77" s="449">
        <v>14</v>
      </c>
      <c r="AE77" s="451">
        <f t="shared" si="35"/>
        <v>2</v>
      </c>
      <c r="AF77" s="452">
        <f t="shared" si="36"/>
        <v>0.35000000000000003</v>
      </c>
      <c r="AG77" s="451">
        <f t="shared" si="37"/>
        <v>0</v>
      </c>
      <c r="AH77" s="452">
        <f t="shared" si="38"/>
        <v>0</v>
      </c>
      <c r="AI77" s="452">
        <f t="shared" si="39"/>
        <v>0</v>
      </c>
      <c r="AJ77" s="459">
        <f t="shared" si="32"/>
        <v>1E-3</v>
      </c>
      <c r="AK77" s="451">
        <f t="shared" si="22"/>
        <v>0.23500000000000001</v>
      </c>
      <c r="AL77" s="453">
        <f t="shared" si="33"/>
        <v>0.19</v>
      </c>
      <c r="AN77" s="79">
        <f t="shared" si="16"/>
        <v>0.42600000000000005</v>
      </c>
      <c r="AO77" s="79">
        <f t="shared" ref="AO77:BG77" si="43">$AN$77/POWER(1+($B$11/100),AO62-2024)</f>
        <v>0.41359223300970877</v>
      </c>
      <c r="AP77" s="79">
        <f t="shared" si="43"/>
        <v>0.40154585729097941</v>
      </c>
      <c r="AQ77" s="79">
        <f t="shared" si="43"/>
        <v>0.38985034688444603</v>
      </c>
      <c r="AR77" s="79">
        <f t="shared" si="43"/>
        <v>0.37849548241208353</v>
      </c>
      <c r="AS77" s="79">
        <f t="shared" si="43"/>
        <v>0.36747134214765392</v>
      </c>
      <c r="AT77" s="79">
        <f t="shared" si="43"/>
        <v>0.35676829334723681</v>
      </c>
      <c r="AU77" s="79">
        <f t="shared" si="43"/>
        <v>0.34637698383226873</v>
      </c>
      <c r="AV77" s="79">
        <f t="shared" si="43"/>
        <v>0.33628833381773665</v>
      </c>
      <c r="AW77" s="79">
        <f t="shared" si="43"/>
        <v>0.3264935279783851</v>
      </c>
      <c r="AX77" s="79">
        <f t="shared" si="43"/>
        <v>0.31698400774600499</v>
      </c>
      <c r="AY77" s="79">
        <f t="shared" si="43"/>
        <v>0.30775146383107277</v>
      </c>
      <c r="AZ77" s="79">
        <f t="shared" si="43"/>
        <v>0.29878782896220663</v>
      </c>
      <c r="BA77" s="79">
        <f t="shared" si="43"/>
        <v>0.29008527083709384</v>
      </c>
      <c r="BB77" s="79">
        <f t="shared" si="43"/>
        <v>0.28163618527873185</v>
      </c>
      <c r="BC77" s="79">
        <f t="shared" si="43"/>
        <v>0.27343318959100177</v>
      </c>
      <c r="BD77" s="79">
        <f t="shared" si="43"/>
        <v>0.26546911610776874</v>
      </c>
      <c r="BE77" s="79">
        <f t="shared" si="43"/>
        <v>0.25773700592987259</v>
      </c>
      <c r="BF77" s="79">
        <f t="shared" si="43"/>
        <v>0.25023010284453645</v>
      </c>
      <c r="BG77" s="79">
        <f t="shared" si="43"/>
        <v>0.24294184742188007</v>
      </c>
      <c r="BH77" s="79">
        <f t="shared" si="27"/>
        <v>6.5279384192706686</v>
      </c>
    </row>
    <row r="78" spans="29:60" x14ac:dyDescent="0.25">
      <c r="AC78" s="448">
        <f t="shared" si="18"/>
        <v>7884000</v>
      </c>
      <c r="AD78" s="449">
        <v>15</v>
      </c>
      <c r="AE78" s="451">
        <f t="shared" si="35"/>
        <v>2</v>
      </c>
      <c r="AF78" s="452">
        <f t="shared" si="36"/>
        <v>0.35000000000000003</v>
      </c>
      <c r="AG78" s="451">
        <f t="shared" si="37"/>
        <v>0</v>
      </c>
      <c r="AH78" s="452">
        <f t="shared" si="38"/>
        <v>0</v>
      </c>
      <c r="AI78" s="452">
        <f t="shared" si="39"/>
        <v>0</v>
      </c>
      <c r="AJ78" s="459">
        <f t="shared" si="32"/>
        <v>1E-3</v>
      </c>
      <c r="AK78" s="451">
        <f t="shared" si="22"/>
        <v>0.23500000000000001</v>
      </c>
      <c r="AL78" s="453">
        <f t="shared" si="33"/>
        <v>0.19</v>
      </c>
      <c r="AN78" s="79">
        <f t="shared" si="16"/>
        <v>0.42600000000000005</v>
      </c>
      <c r="AO78" s="79">
        <f t="shared" ref="AO78:BG78" si="44">$AN$78/POWER(1+($B$11/100),AO62-2024)</f>
        <v>0.41359223300970877</v>
      </c>
      <c r="AP78" s="79">
        <f t="shared" si="44"/>
        <v>0.40154585729097941</v>
      </c>
      <c r="AQ78" s="79">
        <f t="shared" si="44"/>
        <v>0.38985034688444603</v>
      </c>
      <c r="AR78" s="79">
        <f t="shared" si="44"/>
        <v>0.37849548241208353</v>
      </c>
      <c r="AS78" s="79">
        <f t="shared" si="44"/>
        <v>0.36747134214765392</v>
      </c>
      <c r="AT78" s="79">
        <f t="shared" si="44"/>
        <v>0.35676829334723681</v>
      </c>
      <c r="AU78" s="79">
        <f t="shared" si="44"/>
        <v>0.34637698383226873</v>
      </c>
      <c r="AV78" s="79">
        <f t="shared" si="44"/>
        <v>0.33628833381773665</v>
      </c>
      <c r="AW78" s="79">
        <f t="shared" si="44"/>
        <v>0.3264935279783851</v>
      </c>
      <c r="AX78" s="79">
        <f t="shared" si="44"/>
        <v>0.31698400774600499</v>
      </c>
      <c r="AY78" s="79">
        <f t="shared" si="44"/>
        <v>0.30775146383107277</v>
      </c>
      <c r="AZ78" s="79">
        <f t="shared" si="44"/>
        <v>0.29878782896220663</v>
      </c>
      <c r="BA78" s="79">
        <f t="shared" si="44"/>
        <v>0.29008527083709384</v>
      </c>
      <c r="BB78" s="79">
        <f t="shared" si="44"/>
        <v>0.28163618527873185</v>
      </c>
      <c r="BC78" s="79">
        <f t="shared" si="44"/>
        <v>0.27343318959100177</v>
      </c>
      <c r="BD78" s="79">
        <f t="shared" si="44"/>
        <v>0.26546911610776874</v>
      </c>
      <c r="BE78" s="79">
        <f t="shared" si="44"/>
        <v>0.25773700592987259</v>
      </c>
      <c r="BF78" s="79">
        <f t="shared" si="44"/>
        <v>0.25023010284453645</v>
      </c>
      <c r="BG78" s="79">
        <f t="shared" si="44"/>
        <v>0.24294184742188007</v>
      </c>
      <c r="BH78" s="79">
        <f t="shared" si="27"/>
        <v>6.5279384192706686</v>
      </c>
    </row>
    <row r="79" spans="29:60" x14ac:dyDescent="0.25">
      <c r="AC79" s="448">
        <f t="shared" si="18"/>
        <v>8409600</v>
      </c>
      <c r="AD79" s="449">
        <v>16</v>
      </c>
      <c r="AE79" s="451">
        <f t="shared" si="35"/>
        <v>2</v>
      </c>
      <c r="AF79" s="452">
        <f t="shared" si="36"/>
        <v>0.35000000000000003</v>
      </c>
      <c r="AG79" s="451">
        <f t="shared" si="37"/>
        <v>0</v>
      </c>
      <c r="AH79" s="452">
        <f t="shared" si="38"/>
        <v>0</v>
      </c>
      <c r="AI79" s="452">
        <f t="shared" si="39"/>
        <v>0</v>
      </c>
      <c r="AJ79" s="459">
        <f t="shared" si="32"/>
        <v>1E-3</v>
      </c>
      <c r="AK79" s="451">
        <f t="shared" si="22"/>
        <v>0.23500000000000001</v>
      </c>
      <c r="AL79" s="453">
        <f t="shared" si="33"/>
        <v>0.19</v>
      </c>
      <c r="AN79" s="79">
        <f t="shared" si="16"/>
        <v>0.42600000000000005</v>
      </c>
      <c r="AO79" s="79">
        <f t="shared" ref="AO79:BG79" si="45">$AN$79/POWER(1+($B$11/100),AO62-2024)</f>
        <v>0.41359223300970877</v>
      </c>
      <c r="AP79" s="79">
        <f t="shared" si="45"/>
        <v>0.40154585729097941</v>
      </c>
      <c r="AQ79" s="79">
        <f t="shared" si="45"/>
        <v>0.38985034688444603</v>
      </c>
      <c r="AR79" s="79">
        <f t="shared" si="45"/>
        <v>0.37849548241208353</v>
      </c>
      <c r="AS79" s="79">
        <f t="shared" si="45"/>
        <v>0.36747134214765392</v>
      </c>
      <c r="AT79" s="79">
        <f t="shared" si="45"/>
        <v>0.35676829334723681</v>
      </c>
      <c r="AU79" s="79">
        <f t="shared" si="45"/>
        <v>0.34637698383226873</v>
      </c>
      <c r="AV79" s="79">
        <f t="shared" si="45"/>
        <v>0.33628833381773665</v>
      </c>
      <c r="AW79" s="79">
        <f t="shared" si="45"/>
        <v>0.3264935279783851</v>
      </c>
      <c r="AX79" s="79">
        <f t="shared" si="45"/>
        <v>0.31698400774600499</v>
      </c>
      <c r="AY79" s="79">
        <f t="shared" si="45"/>
        <v>0.30775146383107277</v>
      </c>
      <c r="AZ79" s="79">
        <f t="shared" si="45"/>
        <v>0.29878782896220663</v>
      </c>
      <c r="BA79" s="79">
        <f t="shared" si="45"/>
        <v>0.29008527083709384</v>
      </c>
      <c r="BB79" s="79">
        <f t="shared" si="45"/>
        <v>0.28163618527873185</v>
      </c>
      <c r="BC79" s="79">
        <f t="shared" si="45"/>
        <v>0.27343318959100177</v>
      </c>
      <c r="BD79" s="79">
        <f t="shared" si="45"/>
        <v>0.26546911610776874</v>
      </c>
      <c r="BE79" s="79">
        <f t="shared" si="45"/>
        <v>0.25773700592987259</v>
      </c>
      <c r="BF79" s="79">
        <f t="shared" si="45"/>
        <v>0.25023010284453645</v>
      </c>
      <c r="BG79" s="79">
        <f t="shared" si="45"/>
        <v>0.24294184742188007</v>
      </c>
      <c r="BH79" s="79">
        <f t="shared" si="27"/>
        <v>6.5279384192706686</v>
      </c>
    </row>
    <row r="80" spans="29:60" x14ac:dyDescent="0.25">
      <c r="AC80" s="448">
        <f t="shared" si="18"/>
        <v>8935200</v>
      </c>
      <c r="AD80" s="449">
        <v>17</v>
      </c>
      <c r="AE80" s="451">
        <f t="shared" si="35"/>
        <v>2</v>
      </c>
      <c r="AF80" s="452">
        <f t="shared" si="36"/>
        <v>0.35000000000000003</v>
      </c>
      <c r="AG80" s="451">
        <f t="shared" si="37"/>
        <v>0</v>
      </c>
      <c r="AH80" s="452">
        <f t="shared" si="38"/>
        <v>0</v>
      </c>
      <c r="AI80" s="452">
        <f t="shared" si="39"/>
        <v>0</v>
      </c>
      <c r="AJ80" s="459">
        <f t="shared" si="32"/>
        <v>1E-3</v>
      </c>
      <c r="AK80" s="451">
        <f t="shared" si="22"/>
        <v>0.23500000000000001</v>
      </c>
      <c r="AL80" s="453">
        <f t="shared" si="33"/>
        <v>0.19</v>
      </c>
      <c r="AN80" s="79">
        <f t="shared" si="16"/>
        <v>0.42600000000000005</v>
      </c>
      <c r="AO80" s="79">
        <f t="shared" ref="AO80:BG80" si="46">$AN$80/POWER(1+($B$11/100),AO62-2024)</f>
        <v>0.41359223300970877</v>
      </c>
      <c r="AP80" s="79">
        <f t="shared" si="46"/>
        <v>0.40154585729097941</v>
      </c>
      <c r="AQ80" s="79">
        <f t="shared" si="46"/>
        <v>0.38985034688444603</v>
      </c>
      <c r="AR80" s="79">
        <f t="shared" si="46"/>
        <v>0.37849548241208353</v>
      </c>
      <c r="AS80" s="79">
        <f t="shared" si="46"/>
        <v>0.36747134214765392</v>
      </c>
      <c r="AT80" s="79">
        <f t="shared" si="46"/>
        <v>0.35676829334723681</v>
      </c>
      <c r="AU80" s="79">
        <f t="shared" si="46"/>
        <v>0.34637698383226873</v>
      </c>
      <c r="AV80" s="79">
        <f t="shared" si="46"/>
        <v>0.33628833381773665</v>
      </c>
      <c r="AW80" s="79">
        <f t="shared" si="46"/>
        <v>0.3264935279783851</v>
      </c>
      <c r="AX80" s="79">
        <f t="shared" si="46"/>
        <v>0.31698400774600499</v>
      </c>
      <c r="AY80" s="79">
        <f t="shared" si="46"/>
        <v>0.30775146383107277</v>
      </c>
      <c r="AZ80" s="79">
        <f t="shared" si="46"/>
        <v>0.29878782896220663</v>
      </c>
      <c r="BA80" s="79">
        <f t="shared" si="46"/>
        <v>0.29008527083709384</v>
      </c>
      <c r="BB80" s="79">
        <f t="shared" si="46"/>
        <v>0.28163618527873185</v>
      </c>
      <c r="BC80" s="79">
        <f t="shared" si="46"/>
        <v>0.27343318959100177</v>
      </c>
      <c r="BD80" s="79">
        <f t="shared" si="46"/>
        <v>0.26546911610776874</v>
      </c>
      <c r="BE80" s="79">
        <f t="shared" si="46"/>
        <v>0.25773700592987259</v>
      </c>
      <c r="BF80" s="79">
        <f t="shared" si="46"/>
        <v>0.25023010284453645</v>
      </c>
      <c r="BG80" s="79">
        <f t="shared" si="46"/>
        <v>0.24294184742188007</v>
      </c>
      <c r="BH80" s="79">
        <f t="shared" si="27"/>
        <v>6.5279384192706686</v>
      </c>
    </row>
    <row r="81" spans="29:60" x14ac:dyDescent="0.25">
      <c r="AC81" s="448">
        <f t="shared" si="18"/>
        <v>9460800</v>
      </c>
      <c r="AD81" s="449">
        <v>18</v>
      </c>
      <c r="AE81" s="451">
        <f t="shared" si="35"/>
        <v>2</v>
      </c>
      <c r="AF81" s="452">
        <f t="shared" si="36"/>
        <v>0.35000000000000003</v>
      </c>
      <c r="AG81" s="451">
        <f t="shared" si="37"/>
        <v>0</v>
      </c>
      <c r="AH81" s="452">
        <f t="shared" si="38"/>
        <v>0</v>
      </c>
      <c r="AI81" s="452">
        <f t="shared" si="39"/>
        <v>0</v>
      </c>
      <c r="AJ81" s="459">
        <f t="shared" si="32"/>
        <v>1E-3</v>
      </c>
      <c r="AK81" s="451">
        <f t="shared" si="22"/>
        <v>0.23500000000000001</v>
      </c>
      <c r="AL81" s="453">
        <f t="shared" si="33"/>
        <v>0.19</v>
      </c>
      <c r="AN81" s="79">
        <f t="shared" si="16"/>
        <v>0.42600000000000005</v>
      </c>
      <c r="AO81" s="79">
        <f t="shared" ref="AO81:BG81" si="47">$AN$81/POWER(1+($B$11/100),AO62-2024)</f>
        <v>0.41359223300970877</v>
      </c>
      <c r="AP81" s="79">
        <f t="shared" si="47"/>
        <v>0.40154585729097941</v>
      </c>
      <c r="AQ81" s="79">
        <f t="shared" si="47"/>
        <v>0.38985034688444603</v>
      </c>
      <c r="AR81" s="79">
        <f t="shared" si="47"/>
        <v>0.37849548241208353</v>
      </c>
      <c r="AS81" s="79">
        <f t="shared" si="47"/>
        <v>0.36747134214765392</v>
      </c>
      <c r="AT81" s="79">
        <f t="shared" si="47"/>
        <v>0.35676829334723681</v>
      </c>
      <c r="AU81" s="79">
        <f t="shared" si="47"/>
        <v>0.34637698383226873</v>
      </c>
      <c r="AV81" s="79">
        <f t="shared" si="47"/>
        <v>0.33628833381773665</v>
      </c>
      <c r="AW81" s="79">
        <f t="shared" si="47"/>
        <v>0.3264935279783851</v>
      </c>
      <c r="AX81" s="79">
        <f t="shared" si="47"/>
        <v>0.31698400774600499</v>
      </c>
      <c r="AY81" s="79">
        <f t="shared" si="47"/>
        <v>0.30775146383107277</v>
      </c>
      <c r="AZ81" s="79">
        <f t="shared" si="47"/>
        <v>0.29878782896220663</v>
      </c>
      <c r="BA81" s="79">
        <f t="shared" si="47"/>
        <v>0.29008527083709384</v>
      </c>
      <c r="BB81" s="79">
        <f t="shared" si="47"/>
        <v>0.28163618527873185</v>
      </c>
      <c r="BC81" s="79">
        <f t="shared" si="47"/>
        <v>0.27343318959100177</v>
      </c>
      <c r="BD81" s="79">
        <f t="shared" si="47"/>
        <v>0.26546911610776874</v>
      </c>
      <c r="BE81" s="79">
        <f t="shared" si="47"/>
        <v>0.25773700592987259</v>
      </c>
      <c r="BF81" s="79">
        <f t="shared" si="47"/>
        <v>0.25023010284453645</v>
      </c>
      <c r="BG81" s="79">
        <f t="shared" si="47"/>
        <v>0.24294184742188007</v>
      </c>
      <c r="BH81" s="79">
        <f t="shared" si="27"/>
        <v>6.5279384192706686</v>
      </c>
    </row>
    <row r="82" spans="29:60" x14ac:dyDescent="0.25">
      <c r="AC82" s="448">
        <f t="shared" si="18"/>
        <v>9986400</v>
      </c>
      <c r="AD82" s="449">
        <v>19</v>
      </c>
      <c r="AE82" s="451">
        <f t="shared" si="35"/>
        <v>2</v>
      </c>
      <c r="AF82" s="452">
        <f t="shared" si="36"/>
        <v>0.35000000000000003</v>
      </c>
      <c r="AG82" s="451">
        <f t="shared" si="37"/>
        <v>0</v>
      </c>
      <c r="AH82" s="452">
        <f t="shared" si="38"/>
        <v>0</v>
      </c>
      <c r="AI82" s="452">
        <f t="shared" si="39"/>
        <v>0</v>
      </c>
      <c r="AJ82" s="459">
        <f t="shared" si="32"/>
        <v>1E-3</v>
      </c>
      <c r="AK82" s="451">
        <f t="shared" si="22"/>
        <v>0.23500000000000001</v>
      </c>
      <c r="AL82" s="453">
        <f t="shared" si="33"/>
        <v>0.19</v>
      </c>
      <c r="AN82" s="79">
        <f t="shared" si="16"/>
        <v>0.42600000000000005</v>
      </c>
      <c r="AO82" s="79">
        <f t="shared" ref="AO82:BG82" si="48">$AN$82/POWER(1+($B$11/100),AO62-2024)</f>
        <v>0.41359223300970877</v>
      </c>
      <c r="AP82" s="79">
        <f t="shared" si="48"/>
        <v>0.40154585729097941</v>
      </c>
      <c r="AQ82" s="79">
        <f t="shared" si="48"/>
        <v>0.38985034688444603</v>
      </c>
      <c r="AR82" s="79">
        <f t="shared" si="48"/>
        <v>0.37849548241208353</v>
      </c>
      <c r="AS82" s="79">
        <f t="shared" si="48"/>
        <v>0.36747134214765392</v>
      </c>
      <c r="AT82" s="79">
        <f t="shared" si="48"/>
        <v>0.35676829334723681</v>
      </c>
      <c r="AU82" s="79">
        <f t="shared" si="48"/>
        <v>0.34637698383226873</v>
      </c>
      <c r="AV82" s="79">
        <f t="shared" si="48"/>
        <v>0.33628833381773665</v>
      </c>
      <c r="AW82" s="79">
        <f t="shared" si="48"/>
        <v>0.3264935279783851</v>
      </c>
      <c r="AX82" s="79">
        <f t="shared" si="48"/>
        <v>0.31698400774600499</v>
      </c>
      <c r="AY82" s="79">
        <f t="shared" si="48"/>
        <v>0.30775146383107277</v>
      </c>
      <c r="AZ82" s="79">
        <f t="shared" si="48"/>
        <v>0.29878782896220663</v>
      </c>
      <c r="BA82" s="79">
        <f t="shared" si="48"/>
        <v>0.29008527083709384</v>
      </c>
      <c r="BB82" s="79">
        <f t="shared" si="48"/>
        <v>0.28163618527873185</v>
      </c>
      <c r="BC82" s="79">
        <f t="shared" si="48"/>
        <v>0.27343318959100177</v>
      </c>
      <c r="BD82" s="79">
        <f t="shared" si="48"/>
        <v>0.26546911610776874</v>
      </c>
      <c r="BE82" s="79">
        <f t="shared" si="48"/>
        <v>0.25773700592987259</v>
      </c>
      <c r="BF82" s="79">
        <f t="shared" si="48"/>
        <v>0.25023010284453645</v>
      </c>
      <c r="BG82" s="79">
        <f t="shared" si="48"/>
        <v>0.24294184742188007</v>
      </c>
      <c r="BH82" s="79">
        <f t="shared" si="27"/>
        <v>6.5279384192706686</v>
      </c>
    </row>
    <row r="83" spans="29:60" x14ac:dyDescent="0.25">
      <c r="AC83" s="448">
        <f t="shared" si="18"/>
        <v>10512000</v>
      </c>
      <c r="AD83" s="449">
        <v>20</v>
      </c>
      <c r="AE83" s="451">
        <f t="shared" si="35"/>
        <v>2</v>
      </c>
      <c r="AF83" s="452">
        <f t="shared" si="36"/>
        <v>0.35000000000000003</v>
      </c>
      <c r="AG83" s="451">
        <f t="shared" si="37"/>
        <v>0</v>
      </c>
      <c r="AH83" s="452">
        <f t="shared" si="38"/>
        <v>0</v>
      </c>
      <c r="AI83" s="452">
        <f t="shared" si="39"/>
        <v>0</v>
      </c>
      <c r="AJ83" s="459">
        <f t="shared" si="32"/>
        <v>1E-3</v>
      </c>
      <c r="AK83" s="451">
        <f t="shared" si="22"/>
        <v>0.23500000000000001</v>
      </c>
      <c r="AL83" s="453">
        <f t="shared" si="33"/>
        <v>0.19</v>
      </c>
      <c r="AN83" s="79">
        <f>(AJ83+AK83+AL83)</f>
        <v>0.42600000000000005</v>
      </c>
      <c r="AO83" s="79">
        <f t="shared" ref="AO83:BG83" si="49">$AN$83/POWER(1+($B$11/100),AO62-2024)</f>
        <v>0.41359223300970877</v>
      </c>
      <c r="AP83" s="79">
        <f t="shared" si="49"/>
        <v>0.40154585729097941</v>
      </c>
      <c r="AQ83" s="79">
        <f t="shared" si="49"/>
        <v>0.38985034688444603</v>
      </c>
      <c r="AR83" s="79">
        <f t="shared" si="49"/>
        <v>0.37849548241208353</v>
      </c>
      <c r="AS83" s="79">
        <f t="shared" si="49"/>
        <v>0.36747134214765392</v>
      </c>
      <c r="AT83" s="79">
        <f t="shared" si="49"/>
        <v>0.35676829334723681</v>
      </c>
      <c r="AU83" s="79">
        <f t="shared" si="49"/>
        <v>0.34637698383226873</v>
      </c>
      <c r="AV83" s="79">
        <f t="shared" si="49"/>
        <v>0.33628833381773665</v>
      </c>
      <c r="AW83" s="79">
        <f t="shared" si="49"/>
        <v>0.3264935279783851</v>
      </c>
      <c r="AX83" s="79">
        <f t="shared" si="49"/>
        <v>0.31698400774600499</v>
      </c>
      <c r="AY83" s="79">
        <f t="shared" si="49"/>
        <v>0.30775146383107277</v>
      </c>
      <c r="AZ83" s="79">
        <f t="shared" si="49"/>
        <v>0.29878782896220663</v>
      </c>
      <c r="BA83" s="79">
        <f t="shared" si="49"/>
        <v>0.29008527083709384</v>
      </c>
      <c r="BB83" s="79">
        <f t="shared" si="49"/>
        <v>0.28163618527873185</v>
      </c>
      <c r="BC83" s="79">
        <f t="shared" si="49"/>
        <v>0.27343318959100177</v>
      </c>
      <c r="BD83" s="79">
        <f t="shared" si="49"/>
        <v>0.26546911610776874</v>
      </c>
      <c r="BE83" s="79">
        <f t="shared" si="49"/>
        <v>0.25773700592987259</v>
      </c>
      <c r="BF83" s="79">
        <f t="shared" si="49"/>
        <v>0.25023010284453645</v>
      </c>
      <c r="BG83" s="79">
        <f t="shared" si="49"/>
        <v>0.24294184742188007</v>
      </c>
      <c r="BH83" s="79">
        <f t="shared" si="27"/>
        <v>6.5279384192706686</v>
      </c>
    </row>
    <row r="84" spans="29:60" x14ac:dyDescent="0.25">
      <c r="AC84" s="448">
        <f t="shared" si="18"/>
        <v>11037600</v>
      </c>
      <c r="AD84" s="449">
        <v>21</v>
      </c>
      <c r="AE84" s="451">
        <f t="shared" si="35"/>
        <v>2</v>
      </c>
      <c r="AF84" s="452">
        <f t="shared" si="36"/>
        <v>0.35000000000000003</v>
      </c>
      <c r="AG84" s="451">
        <f t="shared" si="37"/>
        <v>0</v>
      </c>
      <c r="AH84" s="452">
        <f t="shared" si="38"/>
        <v>0</v>
      </c>
      <c r="AI84" s="452">
        <f t="shared" si="39"/>
        <v>0</v>
      </c>
      <c r="AJ84" s="459">
        <f t="shared" si="32"/>
        <v>1E-3</v>
      </c>
      <c r="AK84" s="451">
        <f t="shared" si="22"/>
        <v>0.23500000000000001</v>
      </c>
      <c r="AL84" s="453">
        <f t="shared" si="33"/>
        <v>0.19</v>
      </c>
      <c r="AN84" s="79">
        <f t="shared" si="16"/>
        <v>0.42600000000000005</v>
      </c>
      <c r="AO84" s="79">
        <f t="shared" ref="AO84:BG84" si="50">$AN$84/POWER(1+($B$11/100),AO62-2024)</f>
        <v>0.41359223300970877</v>
      </c>
      <c r="AP84" s="79">
        <f t="shared" si="50"/>
        <v>0.40154585729097941</v>
      </c>
      <c r="AQ84" s="79">
        <f t="shared" si="50"/>
        <v>0.38985034688444603</v>
      </c>
      <c r="AR84" s="79">
        <f t="shared" si="50"/>
        <v>0.37849548241208353</v>
      </c>
      <c r="AS84" s="79">
        <f t="shared" si="50"/>
        <v>0.36747134214765392</v>
      </c>
      <c r="AT84" s="79">
        <f t="shared" si="50"/>
        <v>0.35676829334723681</v>
      </c>
      <c r="AU84" s="79">
        <f t="shared" si="50"/>
        <v>0.34637698383226873</v>
      </c>
      <c r="AV84" s="79">
        <f t="shared" si="50"/>
        <v>0.33628833381773665</v>
      </c>
      <c r="AW84" s="79">
        <f t="shared" si="50"/>
        <v>0.3264935279783851</v>
      </c>
      <c r="AX84" s="79">
        <f t="shared" si="50"/>
        <v>0.31698400774600499</v>
      </c>
      <c r="AY84" s="79">
        <f t="shared" si="50"/>
        <v>0.30775146383107277</v>
      </c>
      <c r="AZ84" s="79">
        <f t="shared" si="50"/>
        <v>0.29878782896220663</v>
      </c>
      <c r="BA84" s="79">
        <f t="shared" si="50"/>
        <v>0.29008527083709384</v>
      </c>
      <c r="BB84" s="79">
        <f t="shared" si="50"/>
        <v>0.28163618527873185</v>
      </c>
      <c r="BC84" s="79">
        <f t="shared" si="50"/>
        <v>0.27343318959100177</v>
      </c>
      <c r="BD84" s="79">
        <f t="shared" si="50"/>
        <v>0.26546911610776874</v>
      </c>
      <c r="BE84" s="79">
        <f t="shared" si="50"/>
        <v>0.25773700592987259</v>
      </c>
      <c r="BF84" s="79">
        <f t="shared" si="50"/>
        <v>0.25023010284453645</v>
      </c>
      <c r="BG84" s="79">
        <f t="shared" si="50"/>
        <v>0.24294184742188007</v>
      </c>
      <c r="BH84" s="79">
        <f t="shared" si="27"/>
        <v>6.5279384192706686</v>
      </c>
    </row>
    <row r="85" spans="29:60" x14ac:dyDescent="0.25">
      <c r="AC85" s="448">
        <f t="shared" si="18"/>
        <v>11563200</v>
      </c>
      <c r="AD85" s="449">
        <v>22</v>
      </c>
      <c r="AE85" s="451">
        <f t="shared" si="35"/>
        <v>2</v>
      </c>
      <c r="AF85" s="452">
        <f t="shared" si="36"/>
        <v>0.35000000000000003</v>
      </c>
      <c r="AG85" s="451">
        <f t="shared" si="37"/>
        <v>0</v>
      </c>
      <c r="AH85" s="452">
        <f t="shared" si="38"/>
        <v>0</v>
      </c>
      <c r="AI85" s="452">
        <f t="shared" si="39"/>
        <v>0</v>
      </c>
      <c r="AJ85" s="459">
        <f t="shared" si="32"/>
        <v>1E-3</v>
      </c>
      <c r="AK85" s="451">
        <f t="shared" si="22"/>
        <v>0.23500000000000001</v>
      </c>
      <c r="AL85" s="453">
        <f t="shared" si="33"/>
        <v>0.19</v>
      </c>
      <c r="AN85" s="79">
        <f t="shared" si="16"/>
        <v>0.42600000000000005</v>
      </c>
      <c r="AO85" s="79">
        <f t="shared" ref="AO85:BG85" si="51">$AN$85/POWER(1+($B$11/100),AO62-2024)</f>
        <v>0.41359223300970877</v>
      </c>
      <c r="AP85" s="79">
        <f t="shared" si="51"/>
        <v>0.40154585729097941</v>
      </c>
      <c r="AQ85" s="79">
        <f t="shared" si="51"/>
        <v>0.38985034688444603</v>
      </c>
      <c r="AR85" s="79">
        <f t="shared" si="51"/>
        <v>0.37849548241208353</v>
      </c>
      <c r="AS85" s="79">
        <f t="shared" si="51"/>
        <v>0.36747134214765392</v>
      </c>
      <c r="AT85" s="79">
        <f t="shared" si="51"/>
        <v>0.35676829334723681</v>
      </c>
      <c r="AU85" s="79">
        <f t="shared" si="51"/>
        <v>0.34637698383226873</v>
      </c>
      <c r="AV85" s="79">
        <f t="shared" si="51"/>
        <v>0.33628833381773665</v>
      </c>
      <c r="AW85" s="79">
        <f t="shared" si="51"/>
        <v>0.3264935279783851</v>
      </c>
      <c r="AX85" s="79">
        <f t="shared" si="51"/>
        <v>0.31698400774600499</v>
      </c>
      <c r="AY85" s="79">
        <f t="shared" si="51"/>
        <v>0.30775146383107277</v>
      </c>
      <c r="AZ85" s="79">
        <f t="shared" si="51"/>
        <v>0.29878782896220663</v>
      </c>
      <c r="BA85" s="79">
        <f t="shared" si="51"/>
        <v>0.29008527083709384</v>
      </c>
      <c r="BB85" s="79">
        <f t="shared" si="51"/>
        <v>0.28163618527873185</v>
      </c>
      <c r="BC85" s="79">
        <f t="shared" si="51"/>
        <v>0.27343318959100177</v>
      </c>
      <c r="BD85" s="79">
        <f t="shared" si="51"/>
        <v>0.26546911610776874</v>
      </c>
      <c r="BE85" s="79">
        <f t="shared" si="51"/>
        <v>0.25773700592987259</v>
      </c>
      <c r="BF85" s="79">
        <f t="shared" si="51"/>
        <v>0.25023010284453645</v>
      </c>
      <c r="BG85" s="79">
        <f t="shared" si="51"/>
        <v>0.24294184742188007</v>
      </c>
      <c r="BH85" s="79">
        <f t="shared" si="27"/>
        <v>6.5279384192706686</v>
      </c>
    </row>
    <row r="86" spans="29:60" x14ac:dyDescent="0.25">
      <c r="AC86" s="448">
        <f t="shared" si="18"/>
        <v>12088800</v>
      </c>
      <c r="AD86" s="449">
        <v>23</v>
      </c>
      <c r="AE86" s="451">
        <f t="shared" si="35"/>
        <v>2</v>
      </c>
      <c r="AF86" s="452">
        <f t="shared" si="36"/>
        <v>0.35000000000000003</v>
      </c>
      <c r="AG86" s="451">
        <f t="shared" si="37"/>
        <v>0</v>
      </c>
      <c r="AH86" s="452">
        <f t="shared" si="38"/>
        <v>0</v>
      </c>
      <c r="AI86" s="452">
        <f t="shared" si="39"/>
        <v>0</v>
      </c>
      <c r="AJ86" s="459">
        <f t="shared" si="32"/>
        <v>1E-3</v>
      </c>
      <c r="AK86" s="451">
        <f t="shared" si="22"/>
        <v>0.23500000000000001</v>
      </c>
      <c r="AL86" s="453">
        <f t="shared" si="33"/>
        <v>0.19</v>
      </c>
      <c r="AN86" s="79">
        <f t="shared" si="16"/>
        <v>0.42600000000000005</v>
      </c>
      <c r="AO86" s="79">
        <f t="shared" ref="AO86:BG86" si="52">$AN$86/POWER(1+($B$11/100),AO62-2024)</f>
        <v>0.41359223300970877</v>
      </c>
      <c r="AP86" s="79">
        <f t="shared" si="52"/>
        <v>0.40154585729097941</v>
      </c>
      <c r="AQ86" s="79">
        <f t="shared" si="52"/>
        <v>0.38985034688444603</v>
      </c>
      <c r="AR86" s="79">
        <f t="shared" si="52"/>
        <v>0.37849548241208353</v>
      </c>
      <c r="AS86" s="79">
        <f t="shared" si="52"/>
        <v>0.36747134214765392</v>
      </c>
      <c r="AT86" s="79">
        <f t="shared" si="52"/>
        <v>0.35676829334723681</v>
      </c>
      <c r="AU86" s="79">
        <f t="shared" si="52"/>
        <v>0.34637698383226873</v>
      </c>
      <c r="AV86" s="79">
        <f t="shared" si="52"/>
        <v>0.33628833381773665</v>
      </c>
      <c r="AW86" s="79">
        <f t="shared" si="52"/>
        <v>0.3264935279783851</v>
      </c>
      <c r="AX86" s="79">
        <f t="shared" si="52"/>
        <v>0.31698400774600499</v>
      </c>
      <c r="AY86" s="79">
        <f t="shared" si="52"/>
        <v>0.30775146383107277</v>
      </c>
      <c r="AZ86" s="79">
        <f t="shared" si="52"/>
        <v>0.29878782896220663</v>
      </c>
      <c r="BA86" s="79">
        <f t="shared" si="52"/>
        <v>0.29008527083709384</v>
      </c>
      <c r="BB86" s="79">
        <f t="shared" si="52"/>
        <v>0.28163618527873185</v>
      </c>
      <c r="BC86" s="79">
        <f t="shared" si="52"/>
        <v>0.27343318959100177</v>
      </c>
      <c r="BD86" s="79">
        <f t="shared" si="52"/>
        <v>0.26546911610776874</v>
      </c>
      <c r="BE86" s="79">
        <f t="shared" si="52"/>
        <v>0.25773700592987259</v>
      </c>
      <c r="BF86" s="79">
        <f t="shared" si="52"/>
        <v>0.25023010284453645</v>
      </c>
      <c r="BG86" s="79">
        <f t="shared" si="52"/>
        <v>0.24294184742188007</v>
      </c>
      <c r="BH86" s="79">
        <f t="shared" si="27"/>
        <v>6.5279384192706686</v>
      </c>
    </row>
    <row r="87" spans="29:60" x14ac:dyDescent="0.25">
      <c r="AC87" s="448">
        <f t="shared" si="18"/>
        <v>12614400</v>
      </c>
      <c r="AD87" s="449">
        <v>24</v>
      </c>
      <c r="AE87" s="451">
        <f t="shared" si="35"/>
        <v>2</v>
      </c>
      <c r="AF87" s="452">
        <f t="shared" si="36"/>
        <v>0.35000000000000003</v>
      </c>
      <c r="AG87" s="451">
        <f t="shared" si="37"/>
        <v>0</v>
      </c>
      <c r="AH87" s="452">
        <f t="shared" si="38"/>
        <v>0</v>
      </c>
      <c r="AI87" s="452">
        <f t="shared" si="39"/>
        <v>0</v>
      </c>
      <c r="AJ87" s="459">
        <f t="shared" si="32"/>
        <v>1E-3</v>
      </c>
      <c r="AK87" s="451">
        <f t="shared" si="22"/>
        <v>0.23500000000000001</v>
      </c>
      <c r="AL87" s="453">
        <f t="shared" si="33"/>
        <v>0.19</v>
      </c>
      <c r="AN87" s="79">
        <f t="shared" si="16"/>
        <v>0.42600000000000005</v>
      </c>
      <c r="AO87" s="79">
        <f t="shared" ref="AO87:BG87" si="53">$AN$87/POWER(1+($B$11/100),AO62-2024)</f>
        <v>0.41359223300970877</v>
      </c>
      <c r="AP87" s="79">
        <f t="shared" si="53"/>
        <v>0.40154585729097941</v>
      </c>
      <c r="AQ87" s="79">
        <f t="shared" si="53"/>
        <v>0.38985034688444603</v>
      </c>
      <c r="AR87" s="79">
        <f t="shared" si="53"/>
        <v>0.37849548241208353</v>
      </c>
      <c r="AS87" s="79">
        <f t="shared" si="53"/>
        <v>0.36747134214765392</v>
      </c>
      <c r="AT87" s="79">
        <f t="shared" si="53"/>
        <v>0.35676829334723681</v>
      </c>
      <c r="AU87" s="79">
        <f t="shared" si="53"/>
        <v>0.34637698383226873</v>
      </c>
      <c r="AV87" s="79">
        <f t="shared" si="53"/>
        <v>0.33628833381773665</v>
      </c>
      <c r="AW87" s="79">
        <f t="shared" si="53"/>
        <v>0.3264935279783851</v>
      </c>
      <c r="AX87" s="79">
        <f t="shared" si="53"/>
        <v>0.31698400774600499</v>
      </c>
      <c r="AY87" s="79">
        <f t="shared" si="53"/>
        <v>0.30775146383107277</v>
      </c>
      <c r="AZ87" s="79">
        <f t="shared" si="53"/>
        <v>0.29878782896220663</v>
      </c>
      <c r="BA87" s="79">
        <f t="shared" si="53"/>
        <v>0.29008527083709384</v>
      </c>
      <c r="BB87" s="79">
        <f t="shared" si="53"/>
        <v>0.28163618527873185</v>
      </c>
      <c r="BC87" s="79">
        <f t="shared" si="53"/>
        <v>0.27343318959100177</v>
      </c>
      <c r="BD87" s="79">
        <f t="shared" si="53"/>
        <v>0.26546911610776874</v>
      </c>
      <c r="BE87" s="79">
        <f t="shared" si="53"/>
        <v>0.25773700592987259</v>
      </c>
      <c r="BF87" s="79">
        <f t="shared" si="53"/>
        <v>0.25023010284453645</v>
      </c>
      <c r="BG87" s="79">
        <f t="shared" si="53"/>
        <v>0.24294184742188007</v>
      </c>
      <c r="BH87" s="79">
        <f t="shared" si="27"/>
        <v>6.5279384192706686</v>
      </c>
    </row>
    <row r="88" spans="29:60" ht="14.4" thickBot="1" x14ac:dyDescent="0.3">
      <c r="AC88" s="454">
        <f t="shared" si="18"/>
        <v>13140000</v>
      </c>
      <c r="AD88" s="455">
        <v>25</v>
      </c>
      <c r="AE88" s="456">
        <f t="shared" si="35"/>
        <v>2</v>
      </c>
      <c r="AF88" s="457">
        <f t="shared" si="36"/>
        <v>0.35000000000000003</v>
      </c>
      <c r="AG88" s="456">
        <f t="shared" si="37"/>
        <v>0</v>
      </c>
      <c r="AH88" s="457">
        <f t="shared" si="38"/>
        <v>0</v>
      </c>
      <c r="AI88" s="457">
        <f t="shared" si="39"/>
        <v>0</v>
      </c>
      <c r="AJ88" s="460">
        <f t="shared" si="32"/>
        <v>1E-3</v>
      </c>
      <c r="AK88" s="456">
        <f t="shared" si="22"/>
        <v>0.23500000000000001</v>
      </c>
      <c r="AL88" s="458">
        <f t="shared" si="33"/>
        <v>0.19</v>
      </c>
      <c r="AN88" s="79">
        <f t="shared" si="16"/>
        <v>0.42600000000000005</v>
      </c>
      <c r="AO88" s="79">
        <f t="shared" ref="AO88:BG88" si="54">$AN$88/POWER(1+($B$11/100),AO62-2024)</f>
        <v>0.41359223300970877</v>
      </c>
      <c r="AP88" s="79">
        <f t="shared" si="54"/>
        <v>0.40154585729097941</v>
      </c>
      <c r="AQ88" s="79">
        <f t="shared" si="54"/>
        <v>0.38985034688444603</v>
      </c>
      <c r="AR88" s="79">
        <f t="shared" si="54"/>
        <v>0.37849548241208353</v>
      </c>
      <c r="AS88" s="79">
        <f t="shared" si="54"/>
        <v>0.36747134214765392</v>
      </c>
      <c r="AT88" s="79">
        <f t="shared" si="54"/>
        <v>0.35676829334723681</v>
      </c>
      <c r="AU88" s="79">
        <f t="shared" si="54"/>
        <v>0.34637698383226873</v>
      </c>
      <c r="AV88" s="79">
        <f t="shared" si="54"/>
        <v>0.33628833381773665</v>
      </c>
      <c r="AW88" s="79">
        <f t="shared" si="54"/>
        <v>0.3264935279783851</v>
      </c>
      <c r="AX88" s="79">
        <f t="shared" si="54"/>
        <v>0.31698400774600499</v>
      </c>
      <c r="AY88" s="79">
        <f t="shared" si="54"/>
        <v>0.30775146383107277</v>
      </c>
      <c r="AZ88" s="79">
        <f t="shared" si="54"/>
        <v>0.29878782896220663</v>
      </c>
      <c r="BA88" s="79">
        <f t="shared" si="54"/>
        <v>0.29008527083709384</v>
      </c>
      <c r="BB88" s="79">
        <f t="shared" si="54"/>
        <v>0.28163618527873185</v>
      </c>
      <c r="BC88" s="79">
        <f t="shared" si="54"/>
        <v>0.27343318959100177</v>
      </c>
      <c r="BD88" s="79">
        <f t="shared" si="54"/>
        <v>0.26546911610776874</v>
      </c>
      <c r="BE88" s="79">
        <f t="shared" si="54"/>
        <v>0.25773700592987259</v>
      </c>
      <c r="BF88" s="79">
        <f t="shared" si="54"/>
        <v>0.25023010284453645</v>
      </c>
      <c r="BG88" s="79">
        <f t="shared" si="54"/>
        <v>0.24294184742188007</v>
      </c>
      <c r="BH88" s="79">
        <f t="shared" si="27"/>
        <v>6.5279384192706686</v>
      </c>
    </row>
    <row r="89" spans="29:60" ht="14.4" x14ac:dyDescent="0.3">
      <c r="AC89"/>
    </row>
    <row r="90" spans="29:60" ht="14.4" x14ac:dyDescent="0.3">
      <c r="AC90"/>
    </row>
    <row r="91" spans="29:60" ht="14.4" x14ac:dyDescent="0.3">
      <c r="AC91"/>
    </row>
    <row r="92" spans="29:60" ht="14.4" x14ac:dyDescent="0.3">
      <c r="AC92"/>
    </row>
    <row r="93" spans="29:60" ht="14.4" x14ac:dyDescent="0.3">
      <c r="AC93"/>
    </row>
    <row r="94" spans="29:60" ht="14.4" x14ac:dyDescent="0.3">
      <c r="AC94"/>
    </row>
    <row r="95" spans="29:60" ht="14.4" x14ac:dyDescent="0.3">
      <c r="AC95"/>
    </row>
    <row r="96" spans="29:60" ht="14.4" x14ac:dyDescent="0.3">
      <c r="AC96"/>
    </row>
  </sheetData>
  <mergeCells count="5">
    <mergeCell ref="AN61:BG61"/>
    <mergeCell ref="AC1:AK1"/>
    <mergeCell ref="AC31:AL31"/>
    <mergeCell ref="AC61:AL61"/>
    <mergeCell ref="A1:D1"/>
  </mergeCells>
  <conditionalFormatting sqref="AE3:AE2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4:AF2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4:AG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4:AH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4:AI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3:AI3 AJ3:AJ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4:AM7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29:AJ3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29:AI30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29:AH30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29:AK30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29:AL3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29:AM3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AE3:AE28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AF4:AF28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AG4:AG28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AH4:AH28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AI4:AI28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AH3:AI3 AJ3:AJ28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AM74:AM79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AJ29:AJ30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AI29:AI30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AH29:AH30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AK29:AK30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AL29:AL30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AM29:AM30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1"/>
  <sheetViews>
    <sheetView topLeftCell="V1" zoomScale="85" zoomScaleNormal="85" workbookViewId="0">
      <selection activeCell="Z1" sqref="Z1:Z1048576"/>
    </sheetView>
  </sheetViews>
  <sheetFormatPr defaultRowHeight="14.4" x14ac:dyDescent="0.3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5" width="8.88671875" style="2"/>
    <col min="26" max="26" width="12.6640625" style="2" bestFit="1" customWidth="1"/>
    <col min="27" max="27" width="18.8867187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32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ht="15" customHeight="1" thickBot="1" x14ac:dyDescent="0.3">
      <c r="A1" s="530" t="s">
        <v>406</v>
      </c>
      <c r="B1" s="530"/>
      <c r="C1" s="530"/>
      <c r="D1" s="530"/>
      <c r="AA1" s="528" t="s">
        <v>397</v>
      </c>
      <c r="AB1" s="528"/>
      <c r="AC1" s="528"/>
      <c r="AD1" s="528"/>
      <c r="AE1" s="528"/>
      <c r="AF1" s="528"/>
      <c r="AG1" s="528"/>
      <c r="AH1" s="528"/>
      <c r="AI1" s="528"/>
      <c r="AJ1" s="528"/>
      <c r="AK1" s="528"/>
      <c r="BH1" s="2"/>
      <c r="BI1" s="2"/>
    </row>
    <row r="2" spans="1:61" ht="13.8" x14ac:dyDescent="0.25">
      <c r="A2" s="66" t="s">
        <v>272</v>
      </c>
      <c r="B2" s="165" t="s">
        <v>9</v>
      </c>
      <c r="C2" s="165" t="s">
        <v>8</v>
      </c>
      <c r="D2" s="64" t="s">
        <v>273</v>
      </c>
      <c r="AA2" s="233" t="s">
        <v>261</v>
      </c>
      <c r="AB2" s="206" t="s">
        <v>389</v>
      </c>
      <c r="AC2" s="206" t="s">
        <v>274</v>
      </c>
      <c r="AD2" s="206" t="s">
        <v>242</v>
      </c>
      <c r="AE2" s="206" t="s">
        <v>401</v>
      </c>
      <c r="AF2" s="206" t="s">
        <v>402</v>
      </c>
      <c r="AG2" s="206" t="s">
        <v>403</v>
      </c>
      <c r="AH2" s="236" t="s">
        <v>323</v>
      </c>
      <c r="AI2" s="206" t="s">
        <v>360</v>
      </c>
      <c r="AJ2" s="206" t="s">
        <v>361</v>
      </c>
      <c r="AK2" s="207" t="s">
        <v>404</v>
      </c>
      <c r="BH2" s="2"/>
      <c r="BI2" s="2"/>
    </row>
    <row r="3" spans="1:61" ht="13.8" x14ac:dyDescent="0.25">
      <c r="A3" s="166" t="s">
        <v>281</v>
      </c>
      <c r="B3" s="25">
        <v>0.3</v>
      </c>
      <c r="C3" s="25" t="s">
        <v>282</v>
      </c>
      <c r="D3" s="54" t="s">
        <v>72</v>
      </c>
      <c r="AA3" s="178">
        <v>0</v>
      </c>
      <c r="AB3" s="21">
        <v>0</v>
      </c>
      <c r="AC3" s="21">
        <v>0</v>
      </c>
      <c r="AD3" s="21" t="s">
        <v>283</v>
      </c>
      <c r="AE3" s="193">
        <v>0</v>
      </c>
      <c r="AF3" s="193">
        <v>0</v>
      </c>
      <c r="AG3" s="193">
        <v>0</v>
      </c>
      <c r="AH3" s="237">
        <v>0</v>
      </c>
      <c r="AI3" s="193">
        <v>0</v>
      </c>
      <c r="AJ3" s="193">
        <v>0</v>
      </c>
      <c r="AK3" s="194">
        <v>0</v>
      </c>
      <c r="BH3" s="2"/>
      <c r="BI3" s="2"/>
    </row>
    <row r="4" spans="1:61" ht="13.8" x14ac:dyDescent="0.25">
      <c r="A4" s="166" t="s">
        <v>284</v>
      </c>
      <c r="B4" s="25">
        <v>0.27</v>
      </c>
      <c r="C4" s="25" t="s">
        <v>282</v>
      </c>
      <c r="D4" s="54" t="s">
        <v>72</v>
      </c>
      <c r="Z4" s="13"/>
      <c r="AA4" s="178">
        <f>($AA$6/$AC$6)*AC4</f>
        <v>21000000</v>
      </c>
      <c r="AB4" s="41">
        <f t="shared" ref="AB4:AB35" si="0">AB186</f>
        <v>100</v>
      </c>
      <c r="AC4" s="21">
        <v>1</v>
      </c>
      <c r="AD4" s="21" t="s">
        <v>283</v>
      </c>
      <c r="AE4" s="41">
        <f>SUM(AF4, AG4)</f>
        <v>1410.8870482186715</v>
      </c>
      <c r="AF4" s="41">
        <f t="shared" ref="AF4:AF35" si="1">SUM($AE$368:$AH$368,$BG$368)</f>
        <v>1410.8870482186715</v>
      </c>
      <c r="AG4" s="173">
        <v>0</v>
      </c>
      <c r="AH4" s="237">
        <f>SUM(AI4:AJ4)</f>
        <v>67.18509753422245</v>
      </c>
      <c r="AI4" s="193">
        <f>IFERROR(AF4/AA4,0)*1000000</f>
        <v>67.18509753422245</v>
      </c>
      <c r="AJ4" s="193">
        <f t="shared" ref="AJ4:AJ23" si="2">IFERROR(AG4/AA4,0)*1000000</f>
        <v>0</v>
      </c>
      <c r="AK4" s="195">
        <f t="shared" ref="AK4:AK23" si="3">IFERROR((AE4-AE3)/(AA4-AA3),0)*1000000</f>
        <v>67.18509753422245</v>
      </c>
      <c r="AL4" s="467"/>
      <c r="BH4" s="2"/>
      <c r="BI4" s="2"/>
    </row>
    <row r="5" spans="1:61" ht="15.6" x14ac:dyDescent="0.3">
      <c r="A5" s="166" t="s">
        <v>269</v>
      </c>
      <c r="B5" s="25">
        <v>0.5</v>
      </c>
      <c r="C5" s="25" t="s">
        <v>282</v>
      </c>
      <c r="D5" s="54" t="s">
        <v>72</v>
      </c>
      <c r="Z5" s="13"/>
      <c r="AA5" s="178">
        <f>($AA$6/$AC$6)*AC5</f>
        <v>42000000</v>
      </c>
      <c r="AB5" s="41">
        <f t="shared" si="0"/>
        <v>125</v>
      </c>
      <c r="AC5" s="21">
        <v>2</v>
      </c>
      <c r="AD5" s="21" t="s">
        <v>283</v>
      </c>
      <c r="AE5" s="41">
        <f>SUM(AF5, AG5)</f>
        <v>1504.126848348521</v>
      </c>
      <c r="AF5" s="41">
        <f t="shared" si="1"/>
        <v>1410.8870482186715</v>
      </c>
      <c r="AG5" s="173">
        <f t="shared" ref="AG5:AG36" si="4">AG4+SUM(AE369:AF369,BG369)</f>
        <v>93.239800129849542</v>
      </c>
      <c r="AH5" s="237">
        <f t="shared" ref="AH5:AH23" si="5">SUM(AI5:AJ5)</f>
        <v>35.812544008298119</v>
      </c>
      <c r="AI5" s="193">
        <f t="shared" ref="AI5:AI23" si="6">IFERROR(AF5/AA5,0)*1000000</f>
        <v>33.592548767111225</v>
      </c>
      <c r="AJ5" s="193">
        <f t="shared" si="2"/>
        <v>2.219995241186894</v>
      </c>
      <c r="AK5" s="195">
        <f t="shared" si="3"/>
        <v>4.439990482373787</v>
      </c>
      <c r="AL5" s="468">
        <f>(AH4-AH5)/AH4</f>
        <v>0.46695702882538676</v>
      </c>
      <c r="BH5" s="2"/>
      <c r="BI5" s="2"/>
    </row>
    <row r="6" spans="1:61" ht="15.6" x14ac:dyDescent="0.3">
      <c r="A6" s="166" t="s">
        <v>285</v>
      </c>
      <c r="B6" s="25">
        <v>0.02</v>
      </c>
      <c r="C6" s="25" t="s">
        <v>286</v>
      </c>
      <c r="D6" s="54" t="s">
        <v>72</v>
      </c>
      <c r="Z6" s="13"/>
      <c r="AA6" s="178">
        <v>63000000</v>
      </c>
      <c r="AB6" s="41">
        <f t="shared" si="0"/>
        <v>150</v>
      </c>
      <c r="AC6" s="21">
        <v>3</v>
      </c>
      <c r="AD6" s="21" t="s">
        <v>283</v>
      </c>
      <c r="AE6" s="41">
        <f t="shared" ref="AE6:AE23" si="7">SUM(AF6, AG6)</f>
        <v>1597.3666484783705</v>
      </c>
      <c r="AF6" s="41">
        <f t="shared" si="1"/>
        <v>1410.8870482186715</v>
      </c>
      <c r="AG6" s="173">
        <f t="shared" si="4"/>
        <v>186.47960025969908</v>
      </c>
      <c r="AH6" s="237">
        <f t="shared" si="5"/>
        <v>25.355026166323345</v>
      </c>
      <c r="AI6" s="193">
        <f t="shared" si="6"/>
        <v>22.395032511407486</v>
      </c>
      <c r="AJ6" s="193">
        <f t="shared" si="2"/>
        <v>2.9599936549158583</v>
      </c>
      <c r="AK6" s="195">
        <f t="shared" si="3"/>
        <v>4.439990482373787</v>
      </c>
      <c r="AL6" s="468">
        <f t="shared" ref="AL6:AL69" si="8">(AH5-AH6)/AH5</f>
        <v>0.2920071201741955</v>
      </c>
      <c r="BH6" s="2"/>
      <c r="BI6" s="2"/>
    </row>
    <row r="7" spans="1:61" ht="15.6" x14ac:dyDescent="0.3">
      <c r="A7" s="166" t="s">
        <v>287</v>
      </c>
      <c r="B7" s="25">
        <v>1.2E-2</v>
      </c>
      <c r="C7" s="25" t="s">
        <v>288</v>
      </c>
      <c r="D7" s="54" t="s">
        <v>73</v>
      </c>
      <c r="Z7" s="13"/>
      <c r="AA7" s="178">
        <f>AA6+$AA$4</f>
        <v>84000000</v>
      </c>
      <c r="AB7" s="41">
        <f t="shared" si="0"/>
        <v>175</v>
      </c>
      <c r="AC7" s="21">
        <v>4</v>
      </c>
      <c r="AD7" s="21" t="s">
        <v>283</v>
      </c>
      <c r="AE7" s="41">
        <f t="shared" si="7"/>
        <v>1690.60644860822</v>
      </c>
      <c r="AF7" s="41">
        <f t="shared" si="1"/>
        <v>1410.8870482186715</v>
      </c>
      <c r="AG7" s="173">
        <f t="shared" si="4"/>
        <v>279.71940038954864</v>
      </c>
      <c r="AH7" s="237">
        <f t="shared" si="5"/>
        <v>20.126267245335953</v>
      </c>
      <c r="AI7" s="193">
        <f t="shared" si="6"/>
        <v>16.796274383555613</v>
      </c>
      <c r="AJ7" s="193">
        <f t="shared" si="2"/>
        <v>3.3299928617803412</v>
      </c>
      <c r="AK7" s="195">
        <f t="shared" si="3"/>
        <v>4.439990482373787</v>
      </c>
      <c r="AL7" s="468">
        <f t="shared" si="8"/>
        <v>0.20622179155674675</v>
      </c>
      <c r="BH7" s="2"/>
      <c r="BI7" s="2"/>
    </row>
    <row r="8" spans="1:61" ht="15.6" x14ac:dyDescent="0.3">
      <c r="A8" s="166" t="s">
        <v>289</v>
      </c>
      <c r="B8" s="25">
        <v>10</v>
      </c>
      <c r="C8" s="25" t="s">
        <v>290</v>
      </c>
      <c r="D8" s="54" t="s">
        <v>73</v>
      </c>
      <c r="Z8" s="13"/>
      <c r="AA8" s="178">
        <f>AA7+$AA$4</f>
        <v>105000000</v>
      </c>
      <c r="AB8" s="41">
        <f t="shared" si="0"/>
        <v>200</v>
      </c>
      <c r="AC8" s="21">
        <v>5</v>
      </c>
      <c r="AD8" s="21" t="s">
        <v>283</v>
      </c>
      <c r="AE8" s="41">
        <f t="shared" si="7"/>
        <v>1783.8462487380696</v>
      </c>
      <c r="AF8" s="41">
        <f t="shared" si="1"/>
        <v>1410.8870482186715</v>
      </c>
      <c r="AG8" s="173">
        <f t="shared" si="4"/>
        <v>372.95920051939817</v>
      </c>
      <c r="AH8" s="237">
        <f t="shared" si="5"/>
        <v>16.98901189274352</v>
      </c>
      <c r="AI8" s="193">
        <f t="shared" si="6"/>
        <v>13.437019506844491</v>
      </c>
      <c r="AJ8" s="193">
        <f t="shared" si="2"/>
        <v>3.5519923858990299</v>
      </c>
      <c r="AK8" s="195">
        <f t="shared" si="3"/>
        <v>4.439990482373787</v>
      </c>
      <c r="AL8" s="468">
        <f t="shared" si="8"/>
        <v>0.15587864924726461</v>
      </c>
      <c r="BH8" s="2"/>
      <c r="BI8" s="2"/>
    </row>
    <row r="9" spans="1:61" ht="15.6" x14ac:dyDescent="0.3">
      <c r="A9" s="166" t="s">
        <v>270</v>
      </c>
      <c r="B9" s="25">
        <v>0.19</v>
      </c>
      <c r="C9" s="25" t="s">
        <v>291</v>
      </c>
      <c r="D9" s="54" t="s">
        <v>73</v>
      </c>
      <c r="Z9" s="13"/>
      <c r="AA9" s="178">
        <f>AA8+$AA$4</f>
        <v>126000000</v>
      </c>
      <c r="AB9" s="41">
        <f t="shared" si="0"/>
        <v>225</v>
      </c>
      <c r="AC9" s="21">
        <v>6</v>
      </c>
      <c r="AD9" s="21" t="s">
        <v>283</v>
      </c>
      <c r="AE9" s="41">
        <f t="shared" si="7"/>
        <v>1877.0860488679191</v>
      </c>
      <c r="AF9" s="41">
        <f t="shared" si="1"/>
        <v>1410.8870482186715</v>
      </c>
      <c r="AG9" s="173">
        <f t="shared" si="4"/>
        <v>466.19900064924769</v>
      </c>
      <c r="AH9" s="237">
        <f t="shared" si="5"/>
        <v>14.897508324348566</v>
      </c>
      <c r="AI9" s="193">
        <f t="shared" si="6"/>
        <v>11.197516255703743</v>
      </c>
      <c r="AJ9" s="193">
        <f t="shared" si="2"/>
        <v>3.6999920686448231</v>
      </c>
      <c r="AK9" s="195">
        <f t="shared" si="3"/>
        <v>4.439990482373787</v>
      </c>
      <c r="AL9" s="468">
        <f t="shared" si="8"/>
        <v>0.12310919443692267</v>
      </c>
      <c r="BH9" s="2"/>
      <c r="BI9" s="2"/>
    </row>
    <row r="10" spans="1:61" ht="16.2" thickBot="1" x14ac:dyDescent="0.35">
      <c r="A10" s="70" t="s">
        <v>71</v>
      </c>
      <c r="B10" s="71">
        <v>3</v>
      </c>
      <c r="C10" s="72" t="s">
        <v>292</v>
      </c>
      <c r="D10" s="73" t="s">
        <v>10</v>
      </c>
      <c r="Z10" s="13"/>
      <c r="AA10" s="178">
        <f t="shared" ref="AA10:AA71" si="9">AA9+$AA$4</f>
        <v>147000000</v>
      </c>
      <c r="AB10" s="41">
        <f t="shared" si="0"/>
        <v>250</v>
      </c>
      <c r="AC10" s="21">
        <v>7</v>
      </c>
      <c r="AD10" s="21" t="s">
        <v>283</v>
      </c>
      <c r="AE10" s="41">
        <f t="shared" si="7"/>
        <v>1970.3258489977688</v>
      </c>
      <c r="AF10" s="41">
        <f t="shared" si="1"/>
        <v>1410.8870482186715</v>
      </c>
      <c r="AG10" s="173">
        <f t="shared" si="4"/>
        <v>559.43880077909728</v>
      </c>
      <c r="AH10" s="237">
        <f t="shared" si="5"/>
        <v>13.403577204066453</v>
      </c>
      <c r="AI10" s="193">
        <f t="shared" si="6"/>
        <v>9.5978710763174924</v>
      </c>
      <c r="AJ10" s="193">
        <f t="shared" si="2"/>
        <v>3.805706127748961</v>
      </c>
      <c r="AK10" s="195">
        <f t="shared" si="3"/>
        <v>4.4399904823737977</v>
      </c>
      <c r="AL10" s="468">
        <f t="shared" si="8"/>
        <v>0.10028060315565819</v>
      </c>
      <c r="BH10" s="2"/>
      <c r="BI10" s="2"/>
    </row>
    <row r="11" spans="1:61" ht="15.6" x14ac:dyDescent="0.3">
      <c r="Z11" s="13"/>
      <c r="AA11" s="178">
        <f t="shared" si="9"/>
        <v>168000000</v>
      </c>
      <c r="AB11" s="41">
        <f t="shared" si="0"/>
        <v>275</v>
      </c>
      <c r="AC11" s="21">
        <v>8</v>
      </c>
      <c r="AD11" s="21" t="s">
        <v>283</v>
      </c>
      <c r="AE11" s="41">
        <f t="shared" si="7"/>
        <v>2063.5656491276181</v>
      </c>
      <c r="AF11" s="41">
        <f t="shared" si="1"/>
        <v>1410.8870482186715</v>
      </c>
      <c r="AG11" s="173">
        <f t="shared" si="4"/>
        <v>652.67860090894681</v>
      </c>
      <c r="AH11" s="237">
        <f t="shared" si="5"/>
        <v>12.28312886385487</v>
      </c>
      <c r="AI11" s="193">
        <f t="shared" si="6"/>
        <v>8.3981371917778063</v>
      </c>
      <c r="AJ11" s="193">
        <f t="shared" si="2"/>
        <v>3.8849916720770641</v>
      </c>
      <c r="AK11" s="195">
        <f t="shared" si="3"/>
        <v>4.4399904823737764</v>
      </c>
      <c r="AL11" s="468">
        <f t="shared" si="8"/>
        <v>8.3593232101625461E-2</v>
      </c>
      <c r="BH11" s="2"/>
      <c r="BI11" s="2"/>
    </row>
    <row r="12" spans="1:61" ht="15.6" x14ac:dyDescent="0.3">
      <c r="Z12" s="13"/>
      <c r="AA12" s="178">
        <f t="shared" si="9"/>
        <v>189000000</v>
      </c>
      <c r="AB12" s="41">
        <f t="shared" si="0"/>
        <v>300</v>
      </c>
      <c r="AC12" s="21">
        <v>9</v>
      </c>
      <c r="AD12" s="21" t="s">
        <v>283</v>
      </c>
      <c r="AE12" s="41">
        <f t="shared" si="7"/>
        <v>2156.8054492574679</v>
      </c>
      <c r="AF12" s="41">
        <f t="shared" si="1"/>
        <v>1410.8870482186715</v>
      </c>
      <c r="AG12" s="173">
        <f t="shared" si="4"/>
        <v>745.91840103879633</v>
      </c>
      <c r="AH12" s="237">
        <f t="shared" si="5"/>
        <v>11.411669043690306</v>
      </c>
      <c r="AI12" s="193">
        <f t="shared" si="6"/>
        <v>7.4650108371358277</v>
      </c>
      <c r="AJ12" s="193">
        <f t="shared" si="2"/>
        <v>3.9466582065544782</v>
      </c>
      <c r="AK12" s="195">
        <f t="shared" si="3"/>
        <v>4.4399904823737977</v>
      </c>
      <c r="AL12" s="468">
        <f t="shared" si="8"/>
        <v>7.0947706388473836E-2</v>
      </c>
      <c r="BH12" s="2"/>
      <c r="BI12" s="2"/>
    </row>
    <row r="13" spans="1:61" ht="15.6" x14ac:dyDescent="0.3">
      <c r="A13" s="28" t="s">
        <v>4</v>
      </c>
      <c r="Z13" s="13"/>
      <c r="AA13" s="178">
        <f t="shared" si="9"/>
        <v>210000000</v>
      </c>
      <c r="AB13" s="41">
        <f t="shared" si="0"/>
        <v>325</v>
      </c>
      <c r="AC13" s="21">
        <v>10</v>
      </c>
      <c r="AD13" s="21" t="s">
        <v>283</v>
      </c>
      <c r="AE13" s="41">
        <f t="shared" si="7"/>
        <v>2250.0452493873172</v>
      </c>
      <c r="AF13" s="41">
        <f t="shared" si="1"/>
        <v>1410.8870482186715</v>
      </c>
      <c r="AG13" s="173">
        <f t="shared" si="4"/>
        <v>839.15820116864586</v>
      </c>
      <c r="AH13" s="237">
        <f t="shared" si="5"/>
        <v>10.714501187558655</v>
      </c>
      <c r="AI13" s="193">
        <f t="shared" si="6"/>
        <v>6.7185097534222455</v>
      </c>
      <c r="AJ13" s="193">
        <f t="shared" si="2"/>
        <v>3.9959914341364091</v>
      </c>
      <c r="AK13" s="195">
        <f t="shared" si="3"/>
        <v>4.4399904823737764</v>
      </c>
      <c r="AL13" s="468">
        <f t="shared" si="8"/>
        <v>6.109254075477473E-2</v>
      </c>
      <c r="BH13" s="2"/>
      <c r="BI13" s="2"/>
    </row>
    <row r="14" spans="1:61" ht="15.6" x14ac:dyDescent="0.3">
      <c r="A14" s="2" t="s">
        <v>293</v>
      </c>
      <c r="Z14" s="13"/>
      <c r="AA14" s="178">
        <f t="shared" si="9"/>
        <v>231000000</v>
      </c>
      <c r="AB14" s="41">
        <f t="shared" si="0"/>
        <v>350</v>
      </c>
      <c r="AC14" s="21">
        <v>11</v>
      </c>
      <c r="AD14" s="21" t="s">
        <v>283</v>
      </c>
      <c r="AE14" s="41">
        <f t="shared" si="7"/>
        <v>2343.285049517167</v>
      </c>
      <c r="AF14" s="41">
        <f t="shared" si="1"/>
        <v>1410.8870482186715</v>
      </c>
      <c r="AG14" s="173">
        <f t="shared" si="4"/>
        <v>932.39800129849539</v>
      </c>
      <c r="AH14" s="237">
        <f t="shared" si="5"/>
        <v>10.144091123450938</v>
      </c>
      <c r="AI14" s="193">
        <f t="shared" si="6"/>
        <v>6.1077361394747678</v>
      </c>
      <c r="AJ14" s="193">
        <f t="shared" si="2"/>
        <v>4.036354983976171</v>
      </c>
      <c r="AK14" s="195">
        <f t="shared" si="3"/>
        <v>4.4399904823737977</v>
      </c>
      <c r="AL14" s="468">
        <f t="shared" si="8"/>
        <v>5.3237202005265501E-2</v>
      </c>
      <c r="BH14" s="2"/>
      <c r="BI14" s="2"/>
    </row>
    <row r="15" spans="1:61" ht="15.6" x14ac:dyDescent="0.3">
      <c r="A15" s="2" t="s">
        <v>294</v>
      </c>
      <c r="Z15" s="13"/>
      <c r="AA15" s="178">
        <f t="shared" si="9"/>
        <v>252000000</v>
      </c>
      <c r="AB15" s="41">
        <f t="shared" si="0"/>
        <v>375</v>
      </c>
      <c r="AC15" s="21">
        <v>12</v>
      </c>
      <c r="AD15" s="21" t="s">
        <v>283</v>
      </c>
      <c r="AE15" s="41">
        <f>SUM(AF15, AG15)</f>
        <v>2436.5248496470167</v>
      </c>
      <c r="AF15" s="41">
        <f t="shared" si="1"/>
        <v>1410.8870482186715</v>
      </c>
      <c r="AG15" s="173">
        <f t="shared" si="4"/>
        <v>1025.637801428345</v>
      </c>
      <c r="AH15" s="237">
        <f t="shared" si="5"/>
        <v>9.6687494033611756</v>
      </c>
      <c r="AI15" s="193">
        <f t="shared" si="6"/>
        <v>5.5987581278518714</v>
      </c>
      <c r="AJ15" s="193">
        <f t="shared" si="2"/>
        <v>4.0699912755093051</v>
      </c>
      <c r="AK15" s="195">
        <f t="shared" si="3"/>
        <v>4.4399904823737977</v>
      </c>
      <c r="AL15" s="468">
        <f t="shared" si="8"/>
        <v>4.685897576283353E-2</v>
      </c>
      <c r="BH15" s="2"/>
      <c r="BI15" s="2"/>
    </row>
    <row r="16" spans="1:61" ht="15.6" x14ac:dyDescent="0.3">
      <c r="A16" s="2" t="s">
        <v>295</v>
      </c>
      <c r="Z16" s="13"/>
      <c r="AA16" s="178">
        <f t="shared" si="9"/>
        <v>273000000</v>
      </c>
      <c r="AB16" s="41">
        <f t="shared" si="0"/>
        <v>400</v>
      </c>
      <c r="AC16" s="21">
        <v>13</v>
      </c>
      <c r="AD16" s="21" t="s">
        <v>283</v>
      </c>
      <c r="AE16" s="41">
        <f t="shared" si="7"/>
        <v>2529.764649776866</v>
      </c>
      <c r="AF16" s="41">
        <f t="shared" si="1"/>
        <v>1410.8870482186715</v>
      </c>
      <c r="AG16" s="173">
        <f t="shared" si="4"/>
        <v>1118.8776015581946</v>
      </c>
      <c r="AH16" s="237">
        <f t="shared" si="5"/>
        <v>9.2665371786698394</v>
      </c>
      <c r="AI16" s="193">
        <f t="shared" si="6"/>
        <v>5.1680844257094192</v>
      </c>
      <c r="AJ16" s="193">
        <f t="shared" si="2"/>
        <v>4.0984527529604193</v>
      </c>
      <c r="AK16" s="195">
        <f t="shared" si="3"/>
        <v>4.4399904823737764</v>
      </c>
      <c r="AL16" s="468">
        <f t="shared" si="8"/>
        <v>4.1599198398038321E-2</v>
      </c>
      <c r="BH16" s="2"/>
      <c r="BI16" s="2"/>
    </row>
    <row r="17" spans="1:61" ht="15.6" x14ac:dyDescent="0.3">
      <c r="A17" s="2" t="s">
        <v>296</v>
      </c>
      <c r="Z17" s="13"/>
      <c r="AA17" s="178">
        <f t="shared" si="9"/>
        <v>294000000</v>
      </c>
      <c r="AB17" s="41">
        <f t="shared" si="0"/>
        <v>425</v>
      </c>
      <c r="AC17" s="21">
        <v>14</v>
      </c>
      <c r="AD17" s="21" t="s">
        <v>283</v>
      </c>
      <c r="AE17" s="41">
        <f t="shared" si="7"/>
        <v>2623.0044499067153</v>
      </c>
      <c r="AF17" s="41">
        <f t="shared" si="1"/>
        <v>1410.8870482186715</v>
      </c>
      <c r="AG17" s="173">
        <f t="shared" si="4"/>
        <v>1212.1174016880441</v>
      </c>
      <c r="AH17" s="237">
        <f t="shared" si="5"/>
        <v>8.9217838432201209</v>
      </c>
      <c r="AI17" s="193">
        <f t="shared" si="6"/>
        <v>4.7989355381587462</v>
      </c>
      <c r="AJ17" s="193">
        <f t="shared" si="2"/>
        <v>4.1228483050613747</v>
      </c>
      <c r="AK17" s="195">
        <f t="shared" si="3"/>
        <v>4.4399904823737764</v>
      </c>
      <c r="AL17" s="468">
        <f t="shared" si="8"/>
        <v>3.7204117223345129E-2</v>
      </c>
      <c r="BH17" s="2"/>
      <c r="BI17" s="2"/>
    </row>
    <row r="18" spans="1:61" ht="15.6" x14ac:dyDescent="0.3">
      <c r="A18" s="2" t="s">
        <v>359</v>
      </c>
      <c r="Z18" s="13"/>
      <c r="AA18" s="178">
        <f t="shared" si="9"/>
        <v>315000000</v>
      </c>
      <c r="AB18" s="41">
        <f t="shared" si="0"/>
        <v>450</v>
      </c>
      <c r="AC18" s="21">
        <v>15</v>
      </c>
      <c r="AD18" s="21" t="s">
        <v>283</v>
      </c>
      <c r="AE18" s="41">
        <f t="shared" si="7"/>
        <v>2716.2442500365651</v>
      </c>
      <c r="AF18" s="41">
        <f t="shared" si="1"/>
        <v>1410.8870482186715</v>
      </c>
      <c r="AG18" s="173">
        <f t="shared" si="4"/>
        <v>1305.3572018178936</v>
      </c>
      <c r="AH18" s="237">
        <f t="shared" si="5"/>
        <v>8.6229976191636979</v>
      </c>
      <c r="AI18" s="193">
        <f t="shared" si="6"/>
        <v>4.4790065022814973</v>
      </c>
      <c r="AJ18" s="193">
        <f t="shared" si="2"/>
        <v>4.1439911168822015</v>
      </c>
      <c r="AK18" s="195">
        <f t="shared" si="3"/>
        <v>4.4399904823737977</v>
      </c>
      <c r="AL18" s="468">
        <f t="shared" si="8"/>
        <v>3.3489516144630409E-2</v>
      </c>
      <c r="BH18" s="2"/>
      <c r="BI18" s="2"/>
    </row>
    <row r="19" spans="1:61" ht="15.6" x14ac:dyDescent="0.3">
      <c r="A19" s="2" t="s">
        <v>297</v>
      </c>
      <c r="Z19" s="13"/>
      <c r="AA19" s="178">
        <f t="shared" si="9"/>
        <v>336000000</v>
      </c>
      <c r="AB19" s="41">
        <f t="shared" si="0"/>
        <v>475</v>
      </c>
      <c r="AC19" s="21">
        <v>16</v>
      </c>
      <c r="AD19" s="21" t="s">
        <v>283</v>
      </c>
      <c r="AE19" s="41">
        <f t="shared" si="7"/>
        <v>2809.4840501664148</v>
      </c>
      <c r="AF19" s="41">
        <f t="shared" si="1"/>
        <v>1410.8870482186715</v>
      </c>
      <c r="AG19" s="173">
        <f t="shared" si="4"/>
        <v>1398.5970019477431</v>
      </c>
      <c r="AH19" s="237">
        <f t="shared" si="5"/>
        <v>8.3615596731143285</v>
      </c>
      <c r="AI19" s="193">
        <f t="shared" si="6"/>
        <v>4.1990685958889031</v>
      </c>
      <c r="AJ19" s="193">
        <f t="shared" si="2"/>
        <v>4.1624910772254262</v>
      </c>
      <c r="AK19" s="195">
        <f t="shared" si="3"/>
        <v>4.4399904823737977</v>
      </c>
      <c r="AL19" s="468">
        <f t="shared" si="8"/>
        <v>3.0318684707548952E-2</v>
      </c>
      <c r="BH19" s="2"/>
      <c r="BI19" s="2"/>
    </row>
    <row r="20" spans="1:61" ht="15.6" x14ac:dyDescent="0.3">
      <c r="A20" s="2" t="s">
        <v>298</v>
      </c>
      <c r="Z20" s="13"/>
      <c r="AA20" s="178">
        <f t="shared" si="9"/>
        <v>357000000</v>
      </c>
      <c r="AB20" s="41">
        <f t="shared" si="0"/>
        <v>500</v>
      </c>
      <c r="AC20" s="21">
        <v>17</v>
      </c>
      <c r="AD20" s="21" t="s">
        <v>283</v>
      </c>
      <c r="AE20" s="41">
        <f t="shared" si="7"/>
        <v>2902.7238502962641</v>
      </c>
      <c r="AF20" s="41">
        <f t="shared" si="1"/>
        <v>1410.8870482186715</v>
      </c>
      <c r="AG20" s="173">
        <f t="shared" si="4"/>
        <v>1491.8368020775927</v>
      </c>
      <c r="AH20" s="237">
        <f t="shared" si="5"/>
        <v>8.1308791324825336</v>
      </c>
      <c r="AI20" s="193">
        <f t="shared" si="6"/>
        <v>3.9520645608366145</v>
      </c>
      <c r="AJ20" s="193">
        <f t="shared" si="2"/>
        <v>4.1788145716459182</v>
      </c>
      <c r="AK20" s="195">
        <f t="shared" si="3"/>
        <v>4.4399904823737764</v>
      </c>
      <c r="AL20" s="468">
        <f t="shared" si="8"/>
        <v>2.758821914212042E-2</v>
      </c>
      <c r="BH20" s="2"/>
      <c r="BI20" s="2"/>
    </row>
    <row r="21" spans="1:61" ht="15.6" x14ac:dyDescent="0.3">
      <c r="A21" s="2" t="s">
        <v>364</v>
      </c>
      <c r="Z21" s="13"/>
      <c r="AA21" s="178">
        <f t="shared" si="9"/>
        <v>378000000</v>
      </c>
      <c r="AB21" s="41">
        <f t="shared" si="0"/>
        <v>525</v>
      </c>
      <c r="AC21" s="21">
        <v>18</v>
      </c>
      <c r="AD21" s="21" t="s">
        <v>283</v>
      </c>
      <c r="AE21" s="41">
        <f t="shared" si="7"/>
        <v>2995.9636504261134</v>
      </c>
      <c r="AF21" s="41">
        <f t="shared" si="1"/>
        <v>1410.8870482186715</v>
      </c>
      <c r="AG21" s="173">
        <f t="shared" si="4"/>
        <v>1585.0766022074422</v>
      </c>
      <c r="AH21" s="237">
        <f t="shared" si="5"/>
        <v>7.9258297630320467</v>
      </c>
      <c r="AI21" s="193">
        <f t="shared" si="6"/>
        <v>3.7325054185679138</v>
      </c>
      <c r="AJ21" s="193">
        <f t="shared" si="2"/>
        <v>4.1933243444641333</v>
      </c>
      <c r="AK21" s="195">
        <f t="shared" si="3"/>
        <v>4.4399904823737764</v>
      </c>
      <c r="AL21" s="468">
        <f t="shared" si="8"/>
        <v>2.5218597658317531E-2</v>
      </c>
      <c r="BH21" s="2"/>
      <c r="BI21" s="2"/>
    </row>
    <row r="22" spans="1:61" ht="15.6" x14ac:dyDescent="0.3">
      <c r="Z22" s="13"/>
      <c r="AA22" s="178">
        <f t="shared" si="9"/>
        <v>399000000</v>
      </c>
      <c r="AB22" s="41">
        <f t="shared" si="0"/>
        <v>550</v>
      </c>
      <c r="AC22" s="21">
        <v>19</v>
      </c>
      <c r="AD22" s="21" t="s">
        <v>283</v>
      </c>
      <c r="AE22" s="41">
        <f t="shared" si="7"/>
        <v>3089.2034505559632</v>
      </c>
      <c r="AF22" s="41">
        <f t="shared" si="1"/>
        <v>1410.8870482186715</v>
      </c>
      <c r="AG22" s="173">
        <f t="shared" si="4"/>
        <v>1678.3164023372917</v>
      </c>
      <c r="AH22" s="237">
        <f t="shared" si="5"/>
        <v>7.7423645377342449</v>
      </c>
      <c r="AI22" s="193">
        <f t="shared" si="6"/>
        <v>3.5360577649590765</v>
      </c>
      <c r="AJ22" s="193">
        <f t="shared" si="2"/>
        <v>4.206306772775168</v>
      </c>
      <c r="AK22" s="195">
        <f t="shared" si="3"/>
        <v>4.4399904823737977</v>
      </c>
      <c r="AL22" s="468">
        <f t="shared" si="8"/>
        <v>2.3147762541346414E-2</v>
      </c>
      <c r="BH22" s="2"/>
      <c r="BI22" s="2"/>
    </row>
    <row r="23" spans="1:61" ht="16.2" thickBot="1" x14ac:dyDescent="0.35">
      <c r="A23" s="530" t="s">
        <v>407</v>
      </c>
      <c r="B23" s="530"/>
      <c r="C23" s="530"/>
      <c r="D23" s="530"/>
      <c r="Z23" s="13"/>
      <c r="AA23" s="178">
        <f t="shared" si="9"/>
        <v>420000000</v>
      </c>
      <c r="AB23" s="41">
        <f t="shared" si="0"/>
        <v>575</v>
      </c>
      <c r="AC23" s="21">
        <v>20</v>
      </c>
      <c r="AD23" s="21" t="s">
        <v>283</v>
      </c>
      <c r="AE23" s="41">
        <f t="shared" si="7"/>
        <v>3182.4432506858129</v>
      </c>
      <c r="AF23" s="41">
        <f t="shared" si="1"/>
        <v>1410.8870482186715</v>
      </c>
      <c r="AG23" s="173">
        <f t="shared" si="4"/>
        <v>1771.5562024671412</v>
      </c>
      <c r="AH23" s="237">
        <f t="shared" si="5"/>
        <v>7.5772458349662202</v>
      </c>
      <c r="AI23" s="193">
        <f t="shared" si="6"/>
        <v>3.3592548767111228</v>
      </c>
      <c r="AJ23" s="193">
        <f t="shared" si="2"/>
        <v>4.2179909582550978</v>
      </c>
      <c r="AK23" s="195">
        <f t="shared" si="3"/>
        <v>4.4399904823737977</v>
      </c>
      <c r="AL23" s="468">
        <f t="shared" si="8"/>
        <v>2.1326650529470643E-2</v>
      </c>
      <c r="BH23" s="2"/>
      <c r="BI23" s="2"/>
    </row>
    <row r="24" spans="1:61" ht="14.4" customHeight="1" x14ac:dyDescent="0.3">
      <c r="A24" s="162" t="s">
        <v>300</v>
      </c>
      <c r="B24" s="163" t="s">
        <v>301</v>
      </c>
      <c r="C24" s="163" t="s">
        <v>271</v>
      </c>
      <c r="D24" s="164" t="s">
        <v>302</v>
      </c>
      <c r="Z24" s="13"/>
      <c r="AA24" s="178">
        <f t="shared" si="9"/>
        <v>441000000</v>
      </c>
      <c r="AB24" s="41">
        <f t="shared" si="0"/>
        <v>600</v>
      </c>
      <c r="AC24" s="21">
        <v>21</v>
      </c>
      <c r="AD24" s="21" t="s">
        <v>283</v>
      </c>
      <c r="AE24" s="41">
        <f t="shared" ref="AE24:AE57" si="10">SUM(AF24, AG24)</f>
        <v>3275.6830508156622</v>
      </c>
      <c r="AF24" s="41">
        <f t="shared" si="1"/>
        <v>1410.8870482186715</v>
      </c>
      <c r="AG24" s="173">
        <f t="shared" si="4"/>
        <v>1864.7960025969908</v>
      </c>
      <c r="AH24" s="237">
        <f t="shared" ref="AH24:AH57" si="11">SUM(AI24:AJ24)</f>
        <v>7.4278527229380096</v>
      </c>
      <c r="AI24" s="193">
        <f t="shared" ref="AI24:AI57" si="12">IFERROR(AF24/AA24,0)*1000000</f>
        <v>3.1992903587724975</v>
      </c>
      <c r="AJ24" s="193">
        <f t="shared" ref="AJ24:AJ57" si="13">IFERROR(AG24/AA24,0)*1000000</f>
        <v>4.2285623641655121</v>
      </c>
      <c r="AK24" s="195">
        <f t="shared" ref="AK24:AK57" si="14">IFERROR((AE24-AE23)/(AA24-AA23),0)*1000000</f>
        <v>4.4399904823737764</v>
      </c>
      <c r="AL24" s="468">
        <f t="shared" si="8"/>
        <v>1.9716017571822203E-2</v>
      </c>
      <c r="BH24" s="2"/>
      <c r="BI24" s="2"/>
    </row>
    <row r="25" spans="1:61" ht="15.6" x14ac:dyDescent="0.3">
      <c r="A25" s="75" t="s">
        <v>303</v>
      </c>
      <c r="B25" s="21">
        <v>12</v>
      </c>
      <c r="C25" s="21">
        <v>3236</v>
      </c>
      <c r="D25" s="191">
        <f>B25/C25</f>
        <v>3.708281829419036E-3</v>
      </c>
      <c r="Z25" s="13"/>
      <c r="AA25" s="178">
        <f t="shared" si="9"/>
        <v>462000000</v>
      </c>
      <c r="AB25" s="41">
        <f t="shared" si="0"/>
        <v>625</v>
      </c>
      <c r="AC25" s="21">
        <v>22</v>
      </c>
      <c r="AD25" s="21" t="s">
        <v>283</v>
      </c>
      <c r="AE25" s="41">
        <f t="shared" si="10"/>
        <v>3368.9228509455115</v>
      </c>
      <c r="AF25" s="41">
        <f t="shared" si="1"/>
        <v>1410.8870482186715</v>
      </c>
      <c r="AG25" s="173">
        <f t="shared" si="4"/>
        <v>1958.0358027268403</v>
      </c>
      <c r="AH25" s="237">
        <f t="shared" si="11"/>
        <v>7.2920408029123625</v>
      </c>
      <c r="AI25" s="193">
        <f t="shared" si="12"/>
        <v>3.0538680697373839</v>
      </c>
      <c r="AJ25" s="193">
        <f t="shared" si="13"/>
        <v>4.238172733174979</v>
      </c>
      <c r="AK25" s="195">
        <f t="shared" si="14"/>
        <v>4.4399904823737764</v>
      </c>
      <c r="AL25" s="468">
        <f t="shared" si="8"/>
        <v>1.8284142819127967E-2</v>
      </c>
      <c r="BH25" s="2"/>
      <c r="BI25" s="2"/>
    </row>
    <row r="26" spans="1:61" ht="15.6" x14ac:dyDescent="0.3">
      <c r="A26" s="75" t="s">
        <v>304</v>
      </c>
      <c r="B26" s="21">
        <v>44</v>
      </c>
      <c r="C26" s="21">
        <v>630</v>
      </c>
      <c r="D26" s="191">
        <f>B26/C26</f>
        <v>6.9841269841269843E-2</v>
      </c>
      <c r="Z26" s="13"/>
      <c r="AA26" s="178">
        <f t="shared" si="9"/>
        <v>483000000</v>
      </c>
      <c r="AB26" s="41">
        <f t="shared" si="0"/>
        <v>650</v>
      </c>
      <c r="AC26" s="21">
        <v>23</v>
      </c>
      <c r="AD26" s="21" t="s">
        <v>283</v>
      </c>
      <c r="AE26" s="41">
        <f t="shared" si="10"/>
        <v>3462.1626510753613</v>
      </c>
      <c r="AF26" s="41">
        <f t="shared" si="1"/>
        <v>1410.8870482186715</v>
      </c>
      <c r="AG26" s="173">
        <f t="shared" si="4"/>
        <v>2051.2756028566901</v>
      </c>
      <c r="AH26" s="237">
        <f t="shared" si="11"/>
        <v>7.1680386150628603</v>
      </c>
      <c r="AI26" s="193">
        <f t="shared" si="12"/>
        <v>2.9210911971401066</v>
      </c>
      <c r="AJ26" s="193">
        <f t="shared" si="13"/>
        <v>4.2469474179227538</v>
      </c>
      <c r="AK26" s="195">
        <f t="shared" si="14"/>
        <v>4.4399904823737977</v>
      </c>
      <c r="AL26" s="468">
        <f t="shared" si="8"/>
        <v>1.7005141797886949E-2</v>
      </c>
      <c r="BH26" s="2"/>
      <c r="BI26" s="2"/>
    </row>
    <row r="27" spans="1:61" ht="15.6" x14ac:dyDescent="0.3">
      <c r="A27" s="75" t="s">
        <v>313</v>
      </c>
      <c r="B27" s="21">
        <v>150</v>
      </c>
      <c r="C27" s="21">
        <v>4425</v>
      </c>
      <c r="D27" s="191">
        <f>B27/C27</f>
        <v>3.3898305084745763E-2</v>
      </c>
      <c r="Z27" s="13"/>
      <c r="AA27" s="178">
        <f t="shared" si="9"/>
        <v>504000000</v>
      </c>
      <c r="AB27" s="41">
        <f t="shared" si="0"/>
        <v>675</v>
      </c>
      <c r="AC27" s="21">
        <v>24</v>
      </c>
      <c r="AD27" s="21" t="s">
        <v>283</v>
      </c>
      <c r="AE27" s="41">
        <f t="shared" si="10"/>
        <v>3555.402451205211</v>
      </c>
      <c r="AF27" s="41">
        <f t="shared" si="1"/>
        <v>1410.8870482186715</v>
      </c>
      <c r="AG27" s="173">
        <f t="shared" si="4"/>
        <v>2144.5154029865398</v>
      </c>
      <c r="AH27" s="237">
        <f t="shared" si="11"/>
        <v>7.0543699428674831</v>
      </c>
      <c r="AI27" s="193">
        <f t="shared" si="12"/>
        <v>2.7993790639259357</v>
      </c>
      <c r="AJ27" s="193">
        <f t="shared" si="13"/>
        <v>4.2549908789415474</v>
      </c>
      <c r="AK27" s="195">
        <f t="shared" si="14"/>
        <v>4.4399904823737977</v>
      </c>
      <c r="AL27" s="468">
        <f t="shared" si="8"/>
        <v>1.5857709242318364E-2</v>
      </c>
      <c r="AM27" s="74"/>
      <c r="BH27" s="2"/>
      <c r="BI27" s="2"/>
    </row>
    <row r="28" spans="1:61" ht="16.2" thickBot="1" x14ac:dyDescent="0.35">
      <c r="A28" s="80" t="s">
        <v>314</v>
      </c>
      <c r="B28" s="81">
        <v>20</v>
      </c>
      <c r="C28" s="81">
        <v>44</v>
      </c>
      <c r="D28" s="192">
        <f>B28/C28</f>
        <v>0.45454545454545453</v>
      </c>
      <c r="Z28" s="13"/>
      <c r="AA28" s="178">
        <f t="shared" si="9"/>
        <v>525000000</v>
      </c>
      <c r="AB28" s="41">
        <f t="shared" si="0"/>
        <v>700</v>
      </c>
      <c r="AC28" s="21">
        <v>25</v>
      </c>
      <c r="AD28" s="21" t="s">
        <v>283</v>
      </c>
      <c r="AE28" s="41">
        <f t="shared" si="10"/>
        <v>3648.6422513350608</v>
      </c>
      <c r="AF28" s="41">
        <f t="shared" si="1"/>
        <v>1410.8870482186715</v>
      </c>
      <c r="AG28" s="173">
        <f t="shared" si="4"/>
        <v>2237.7552031163896</v>
      </c>
      <c r="AH28" s="237">
        <f t="shared" si="11"/>
        <v>6.949794764447736</v>
      </c>
      <c r="AI28" s="193">
        <f t="shared" si="12"/>
        <v>2.687403901368898</v>
      </c>
      <c r="AJ28" s="193">
        <f t="shared" si="13"/>
        <v>4.2623908630788376</v>
      </c>
      <c r="AK28" s="195">
        <f t="shared" si="14"/>
        <v>4.4399904823737977</v>
      </c>
      <c r="AL28" s="468">
        <f t="shared" si="8"/>
        <v>1.4824169878626893E-2</v>
      </c>
      <c r="BH28" s="2"/>
      <c r="BI28" s="2"/>
    </row>
    <row r="29" spans="1:61" ht="15.6" x14ac:dyDescent="0.3">
      <c r="A29" s="27"/>
      <c r="B29" s="27"/>
      <c r="C29" s="27"/>
      <c r="D29" s="27"/>
      <c r="Z29" s="13"/>
      <c r="AA29" s="178">
        <f t="shared" si="9"/>
        <v>546000000</v>
      </c>
      <c r="AB29" s="41">
        <f t="shared" si="0"/>
        <v>725</v>
      </c>
      <c r="AC29" s="21">
        <v>26</v>
      </c>
      <c r="AD29" s="21" t="s">
        <v>283</v>
      </c>
      <c r="AE29" s="41">
        <f t="shared" si="10"/>
        <v>3741.8820514649105</v>
      </c>
      <c r="AF29" s="41">
        <f t="shared" si="1"/>
        <v>1410.8870482186715</v>
      </c>
      <c r="AG29" s="173">
        <f t="shared" si="4"/>
        <v>2330.9950032462393</v>
      </c>
      <c r="AH29" s="237">
        <f t="shared" si="11"/>
        <v>6.853263830521815</v>
      </c>
      <c r="AI29" s="193">
        <f t="shared" si="12"/>
        <v>2.5840422128547096</v>
      </c>
      <c r="AJ29" s="193">
        <f t="shared" si="13"/>
        <v>4.269221617667105</v>
      </c>
      <c r="AK29" s="195">
        <f t="shared" si="14"/>
        <v>4.4399904823737977</v>
      </c>
      <c r="AL29" s="468">
        <f t="shared" si="8"/>
        <v>1.3889753179436783E-2</v>
      </c>
      <c r="BH29" s="2"/>
      <c r="BI29" s="2"/>
    </row>
    <row r="30" spans="1:61" ht="15.6" x14ac:dyDescent="0.3">
      <c r="A30" s="27"/>
      <c r="B30" s="27"/>
      <c r="C30" s="167" t="s">
        <v>315</v>
      </c>
      <c r="D30" s="83">
        <f>SUM(D25:D27)/3</f>
        <v>3.5815952251811549E-2</v>
      </c>
      <c r="Z30" s="13"/>
      <c r="AA30" s="178">
        <f t="shared" si="9"/>
        <v>567000000</v>
      </c>
      <c r="AB30" s="41">
        <f t="shared" si="0"/>
        <v>750</v>
      </c>
      <c r="AC30" s="21">
        <v>27</v>
      </c>
      <c r="AD30" s="21" t="s">
        <v>283</v>
      </c>
      <c r="AE30" s="41">
        <f t="shared" si="10"/>
        <v>3835.1218515947603</v>
      </c>
      <c r="AF30" s="41">
        <f t="shared" si="1"/>
        <v>1410.8870482186715</v>
      </c>
      <c r="AG30" s="173">
        <f t="shared" si="4"/>
        <v>2424.2348033760891</v>
      </c>
      <c r="AH30" s="237">
        <f t="shared" si="11"/>
        <v>6.7638833361459625</v>
      </c>
      <c r="AI30" s="193">
        <f t="shared" si="12"/>
        <v>2.4883369457119429</v>
      </c>
      <c r="AJ30" s="193">
        <f t="shared" si="13"/>
        <v>4.2755463904340196</v>
      </c>
      <c r="AK30" s="195">
        <f t="shared" si="14"/>
        <v>4.4399904823737977</v>
      </c>
      <c r="AL30" s="468">
        <f t="shared" si="8"/>
        <v>1.3042033195597397E-2</v>
      </c>
      <c r="BH30" s="2"/>
      <c r="BI30" s="2"/>
    </row>
    <row r="31" spans="1:61" ht="15.6" x14ac:dyDescent="0.3">
      <c r="A31" s="27"/>
      <c r="B31" s="27"/>
      <c r="C31" s="167" t="s">
        <v>316</v>
      </c>
      <c r="D31" s="83">
        <f>D28</f>
        <v>0.45454545454545453</v>
      </c>
      <c r="Z31" s="13"/>
      <c r="AA31" s="178">
        <f t="shared" si="9"/>
        <v>588000000</v>
      </c>
      <c r="AB31" s="41">
        <f t="shared" si="0"/>
        <v>775</v>
      </c>
      <c r="AC31" s="21">
        <v>28</v>
      </c>
      <c r="AD31" s="21" t="s">
        <v>283</v>
      </c>
      <c r="AE31" s="41">
        <f t="shared" si="10"/>
        <v>3928.3616517246101</v>
      </c>
      <c r="AF31" s="41">
        <f t="shared" si="1"/>
        <v>1410.8870482186715</v>
      </c>
      <c r="AG31" s="173">
        <f t="shared" si="4"/>
        <v>2517.4746035059388</v>
      </c>
      <c r="AH31" s="237">
        <f t="shared" si="11"/>
        <v>6.6808871627969566</v>
      </c>
      <c r="AI31" s="193">
        <f t="shared" si="12"/>
        <v>2.3994677690793731</v>
      </c>
      <c r="AJ31" s="193">
        <f t="shared" si="13"/>
        <v>4.2814193937175835</v>
      </c>
      <c r="AK31" s="195">
        <f t="shared" si="14"/>
        <v>4.4399904823737977</v>
      </c>
      <c r="AL31" s="468">
        <f t="shared" si="8"/>
        <v>1.2270491554086565E-2</v>
      </c>
      <c r="BH31" s="2"/>
      <c r="BI31" s="2"/>
    </row>
    <row r="32" spans="1:61" ht="15.6" x14ac:dyDescent="0.3">
      <c r="A32" s="27"/>
      <c r="B32" s="27"/>
      <c r="C32" s="27"/>
      <c r="D32" s="27"/>
      <c r="Z32" s="13"/>
      <c r="AA32" s="178">
        <f t="shared" si="9"/>
        <v>609000000</v>
      </c>
      <c r="AB32" s="41">
        <f t="shared" si="0"/>
        <v>800</v>
      </c>
      <c r="AC32" s="21">
        <v>29</v>
      </c>
      <c r="AD32" s="21" t="s">
        <v>283</v>
      </c>
      <c r="AE32" s="41">
        <f t="shared" si="10"/>
        <v>4021.6014518544598</v>
      </c>
      <c r="AF32" s="41">
        <f t="shared" si="1"/>
        <v>1410.8870482186715</v>
      </c>
      <c r="AG32" s="173">
        <f t="shared" si="4"/>
        <v>2610.7144036357886</v>
      </c>
      <c r="AH32" s="237">
        <f t="shared" si="11"/>
        <v>6.6036148634720195</v>
      </c>
      <c r="AI32" s="193">
        <f t="shared" si="12"/>
        <v>2.3167275011800847</v>
      </c>
      <c r="AJ32" s="193">
        <f t="shared" si="13"/>
        <v>4.2868873622919352</v>
      </c>
      <c r="AK32" s="195">
        <f t="shared" si="14"/>
        <v>4.4399904823737977</v>
      </c>
      <c r="AL32" s="468">
        <f t="shared" si="8"/>
        <v>1.1566173390150026E-2</v>
      </c>
      <c r="BH32" s="2"/>
      <c r="BI32" s="2"/>
    </row>
    <row r="33" spans="1:61" ht="16.2" thickBot="1" x14ac:dyDescent="0.35">
      <c r="A33" s="530" t="s">
        <v>408</v>
      </c>
      <c r="B33" s="530"/>
      <c r="C33" s="530"/>
      <c r="D33" s="530"/>
      <c r="Z33" s="13"/>
      <c r="AA33" s="178">
        <f t="shared" si="9"/>
        <v>630000000</v>
      </c>
      <c r="AB33" s="41">
        <f t="shared" si="0"/>
        <v>825</v>
      </c>
      <c r="AC33" s="21">
        <v>30</v>
      </c>
      <c r="AD33" s="21" t="s">
        <v>283</v>
      </c>
      <c r="AE33" s="41">
        <f t="shared" si="10"/>
        <v>4114.8412519843096</v>
      </c>
      <c r="AF33" s="41">
        <f t="shared" si="1"/>
        <v>1410.8870482186715</v>
      </c>
      <c r="AG33" s="173">
        <f t="shared" si="4"/>
        <v>2703.9542037656383</v>
      </c>
      <c r="AH33" s="237">
        <f t="shared" si="11"/>
        <v>6.531494050768746</v>
      </c>
      <c r="AI33" s="193">
        <f t="shared" si="12"/>
        <v>2.2395032511407487</v>
      </c>
      <c r="AJ33" s="193">
        <f t="shared" si="13"/>
        <v>4.2919907996279978</v>
      </c>
      <c r="AK33" s="195">
        <f t="shared" si="14"/>
        <v>4.4399904823737977</v>
      </c>
      <c r="AL33" s="468">
        <f t="shared" si="8"/>
        <v>1.0921414133675592E-2</v>
      </c>
      <c r="BH33" s="2"/>
      <c r="BI33" s="2"/>
    </row>
    <row r="34" spans="1:61" ht="15.6" x14ac:dyDescent="0.3">
      <c r="A34" s="162" t="s">
        <v>300</v>
      </c>
      <c r="B34" s="163" t="s">
        <v>317</v>
      </c>
      <c r="C34" s="163" t="s">
        <v>271</v>
      </c>
      <c r="D34" s="164" t="s">
        <v>318</v>
      </c>
      <c r="Z34" s="13"/>
      <c r="AA34" s="178">
        <f t="shared" si="9"/>
        <v>651000000</v>
      </c>
      <c r="AB34" s="41">
        <f t="shared" si="0"/>
        <v>850</v>
      </c>
      <c r="AC34" s="21">
        <v>31</v>
      </c>
      <c r="AD34" s="21" t="s">
        <v>283</v>
      </c>
      <c r="AE34" s="41">
        <f t="shared" si="10"/>
        <v>4208.0810521141593</v>
      </c>
      <c r="AF34" s="41">
        <f t="shared" si="1"/>
        <v>1410.8870482186715</v>
      </c>
      <c r="AG34" s="173">
        <f t="shared" si="4"/>
        <v>2797.1940038954881</v>
      </c>
      <c r="AH34" s="237">
        <f t="shared" si="11"/>
        <v>6.4640261937237469</v>
      </c>
      <c r="AI34" s="193">
        <f t="shared" si="12"/>
        <v>2.1672612107813696</v>
      </c>
      <c r="AJ34" s="193">
        <f t="shared" si="13"/>
        <v>4.2967649829423777</v>
      </c>
      <c r="AK34" s="195">
        <f t="shared" si="14"/>
        <v>4.4399904823737977</v>
      </c>
      <c r="AL34" s="468">
        <f t="shared" si="8"/>
        <v>1.0329620837219975E-2</v>
      </c>
      <c r="BH34" s="2"/>
      <c r="BI34" s="2"/>
    </row>
    <row r="35" spans="1:61" ht="15.6" x14ac:dyDescent="0.3">
      <c r="A35" s="75" t="s">
        <v>303</v>
      </c>
      <c r="B35" s="21">
        <f>4.65*1000</f>
        <v>4650</v>
      </c>
      <c r="C35" s="21">
        <v>3236</v>
      </c>
      <c r="D35" s="180">
        <f>B35/C35</f>
        <v>1.4369592088998764</v>
      </c>
      <c r="Z35" s="13"/>
      <c r="AA35" s="178">
        <f t="shared" si="9"/>
        <v>672000000</v>
      </c>
      <c r="AB35" s="41">
        <f t="shared" si="0"/>
        <v>875</v>
      </c>
      <c r="AC35" s="21">
        <v>32</v>
      </c>
      <c r="AD35" s="21" t="s">
        <v>283</v>
      </c>
      <c r="AE35" s="41">
        <f t="shared" si="10"/>
        <v>4301.3208522440091</v>
      </c>
      <c r="AF35" s="41">
        <f t="shared" si="1"/>
        <v>1410.8870482186715</v>
      </c>
      <c r="AG35" s="173">
        <f t="shared" si="4"/>
        <v>2890.4338040253378</v>
      </c>
      <c r="AH35" s="237">
        <f t="shared" si="11"/>
        <v>6.4007750777440613</v>
      </c>
      <c r="AI35" s="193">
        <f t="shared" si="12"/>
        <v>2.0995342979444516</v>
      </c>
      <c r="AJ35" s="193">
        <f t="shared" si="13"/>
        <v>4.3012407797996097</v>
      </c>
      <c r="AK35" s="195">
        <f t="shared" si="14"/>
        <v>4.4399904823737977</v>
      </c>
      <c r="AL35" s="468">
        <f t="shared" si="8"/>
        <v>9.7850958650352194E-3</v>
      </c>
      <c r="BH35" s="2"/>
      <c r="BI35" s="2"/>
    </row>
    <row r="36" spans="1:61" ht="15.6" x14ac:dyDescent="0.3">
      <c r="A36" s="75" t="s">
        <v>304</v>
      </c>
      <c r="B36" s="21">
        <f>5.9*1000</f>
        <v>5900</v>
      </c>
      <c r="C36" s="21">
        <v>630</v>
      </c>
      <c r="D36" s="180">
        <f>B36/C36</f>
        <v>9.3650793650793656</v>
      </c>
      <c r="Z36" s="13"/>
      <c r="AA36" s="178">
        <f t="shared" si="9"/>
        <v>693000000</v>
      </c>
      <c r="AB36" s="41">
        <f t="shared" ref="AB36:AB57" si="15">AB218</f>
        <v>900</v>
      </c>
      <c r="AC36" s="21">
        <v>33</v>
      </c>
      <c r="AD36" s="21" t="s">
        <v>283</v>
      </c>
      <c r="AE36" s="41">
        <f t="shared" si="10"/>
        <v>4394.5606523738588</v>
      </c>
      <c r="AF36" s="41">
        <f t="shared" ref="AF36:AF57" si="16">SUM($AE$368:$AH$368,$BG$368)</f>
        <v>1410.8870482186715</v>
      </c>
      <c r="AG36" s="173">
        <f t="shared" si="4"/>
        <v>2983.6736041551876</v>
      </c>
      <c r="AH36" s="237">
        <f t="shared" si="11"/>
        <v>6.3413573627328415</v>
      </c>
      <c r="AI36" s="193">
        <f t="shared" si="12"/>
        <v>2.0359120464915894</v>
      </c>
      <c r="AJ36" s="193">
        <f t="shared" si="13"/>
        <v>4.3054453162412516</v>
      </c>
      <c r="AK36" s="195">
        <f t="shared" si="14"/>
        <v>4.4399904823737977</v>
      </c>
      <c r="AL36" s="468">
        <f t="shared" si="8"/>
        <v>9.2828937573231334E-3</v>
      </c>
      <c r="BH36" s="2"/>
      <c r="BI36" s="2"/>
    </row>
    <row r="37" spans="1:61" ht="15.6" x14ac:dyDescent="0.3">
      <c r="A37" s="75" t="s">
        <v>313</v>
      </c>
      <c r="B37" s="21">
        <f>6.95*1000</f>
        <v>6950</v>
      </c>
      <c r="C37" s="21">
        <v>4425</v>
      </c>
      <c r="D37" s="180">
        <f>B37/C37</f>
        <v>1.5706214689265536</v>
      </c>
      <c r="Z37" s="13"/>
      <c r="AA37" s="178">
        <f t="shared" si="9"/>
        <v>714000000</v>
      </c>
      <c r="AB37" s="41">
        <f t="shared" si="15"/>
        <v>925</v>
      </c>
      <c r="AC37" s="21">
        <v>34</v>
      </c>
      <c r="AD37" s="21" t="s">
        <v>283</v>
      </c>
      <c r="AE37" s="41">
        <f t="shared" si="10"/>
        <v>4487.8004525037086</v>
      </c>
      <c r="AF37" s="41">
        <f t="shared" si="16"/>
        <v>1410.8870482186715</v>
      </c>
      <c r="AG37" s="173">
        <f t="shared" ref="AG37:AG68" si="17">AG36+SUM(AE401:AF401,BG401)</f>
        <v>3076.9134042850374</v>
      </c>
      <c r="AH37" s="237">
        <f t="shared" si="11"/>
        <v>6.2854348074281639</v>
      </c>
      <c r="AI37" s="193">
        <f t="shared" si="12"/>
        <v>1.9760322804183073</v>
      </c>
      <c r="AJ37" s="193">
        <f t="shared" si="13"/>
        <v>4.3094025270098566</v>
      </c>
      <c r="AK37" s="195">
        <f t="shared" si="14"/>
        <v>4.4399904823737977</v>
      </c>
      <c r="AL37" s="468">
        <f t="shared" si="8"/>
        <v>8.8187042782552592E-3</v>
      </c>
      <c r="BH37" s="2"/>
      <c r="BI37" s="2"/>
    </row>
    <row r="38" spans="1:61" ht="16.2" thickBot="1" x14ac:dyDescent="0.35">
      <c r="A38" s="80" t="s">
        <v>314</v>
      </c>
      <c r="B38" s="81">
        <f>4.8*1000</f>
        <v>4800</v>
      </c>
      <c r="C38" s="81">
        <v>44</v>
      </c>
      <c r="D38" s="185">
        <f>B38/C38</f>
        <v>109.09090909090909</v>
      </c>
      <c r="Z38" s="13"/>
      <c r="AA38" s="178">
        <f t="shared" si="9"/>
        <v>735000000</v>
      </c>
      <c r="AB38" s="41">
        <f t="shared" si="15"/>
        <v>950</v>
      </c>
      <c r="AC38" s="21">
        <v>35</v>
      </c>
      <c r="AD38" s="21" t="s">
        <v>283</v>
      </c>
      <c r="AE38" s="41">
        <f t="shared" si="10"/>
        <v>4581.0402526335583</v>
      </c>
      <c r="AF38" s="41">
        <f t="shared" si="16"/>
        <v>1410.8870482186715</v>
      </c>
      <c r="AG38" s="173">
        <f t="shared" si="17"/>
        <v>3170.1532044148871</v>
      </c>
      <c r="AH38" s="237">
        <f t="shared" si="11"/>
        <v>6.2327078267123248</v>
      </c>
      <c r="AI38" s="193">
        <f t="shared" si="12"/>
        <v>1.9195742152634985</v>
      </c>
      <c r="AJ38" s="193">
        <f t="shared" si="13"/>
        <v>4.3131336114488263</v>
      </c>
      <c r="AK38" s="195">
        <f t="shared" si="14"/>
        <v>4.4399904823737977</v>
      </c>
      <c r="AL38" s="468">
        <f t="shared" si="8"/>
        <v>8.3887562803970188E-3</v>
      </c>
      <c r="BH38" s="2"/>
      <c r="BI38" s="2"/>
    </row>
    <row r="39" spans="1:61" ht="15.6" x14ac:dyDescent="0.3">
      <c r="A39" s="27"/>
      <c r="B39" s="27"/>
      <c r="C39" s="27"/>
      <c r="D39" s="27"/>
      <c r="Z39" s="13"/>
      <c r="AA39" s="178">
        <f t="shared" si="9"/>
        <v>756000000</v>
      </c>
      <c r="AB39" s="41">
        <f t="shared" si="15"/>
        <v>975</v>
      </c>
      <c r="AC39" s="21">
        <v>36</v>
      </c>
      <c r="AD39" s="21" t="s">
        <v>283</v>
      </c>
      <c r="AE39" s="41">
        <f t="shared" si="10"/>
        <v>4674.2800527634081</v>
      </c>
      <c r="AF39" s="41">
        <f t="shared" si="16"/>
        <v>1410.8870482186715</v>
      </c>
      <c r="AG39" s="173">
        <f t="shared" si="17"/>
        <v>3263.3930045447369</v>
      </c>
      <c r="AH39" s="237">
        <f t="shared" si="11"/>
        <v>6.1829101227029213</v>
      </c>
      <c r="AI39" s="193">
        <f t="shared" si="12"/>
        <v>1.8662527092839569</v>
      </c>
      <c r="AJ39" s="193">
        <f t="shared" si="13"/>
        <v>4.3166574134189641</v>
      </c>
      <c r="AK39" s="195">
        <f t="shared" si="14"/>
        <v>4.4399904823737977</v>
      </c>
      <c r="AL39" s="468">
        <f t="shared" si="8"/>
        <v>7.9897382315883714E-3</v>
      </c>
      <c r="BH39" s="2"/>
      <c r="BI39" s="2"/>
    </row>
    <row r="40" spans="1:61" ht="15.6" x14ac:dyDescent="0.3">
      <c r="A40" s="27"/>
      <c r="B40" s="27"/>
      <c r="C40" s="167" t="s">
        <v>315</v>
      </c>
      <c r="D40" s="83">
        <f>SUM(D35:D37)/3</f>
        <v>4.1242200143019323</v>
      </c>
      <c r="Z40" s="13"/>
      <c r="AA40" s="178">
        <f t="shared" si="9"/>
        <v>777000000</v>
      </c>
      <c r="AB40" s="41">
        <f t="shared" si="15"/>
        <v>1000</v>
      </c>
      <c r="AC40" s="21">
        <v>37</v>
      </c>
      <c r="AD40" s="21" t="s">
        <v>283</v>
      </c>
      <c r="AE40" s="41">
        <f t="shared" si="10"/>
        <v>4767.5198528932578</v>
      </c>
      <c r="AF40" s="41">
        <f t="shared" si="16"/>
        <v>1410.8870482186715</v>
      </c>
      <c r="AG40" s="173">
        <f t="shared" si="17"/>
        <v>3356.6328046745866</v>
      </c>
      <c r="AH40" s="237">
        <f t="shared" si="11"/>
        <v>6.1358041864778095</v>
      </c>
      <c r="AI40" s="193">
        <f t="shared" si="12"/>
        <v>1.8158134468708771</v>
      </c>
      <c r="AJ40" s="193">
        <f t="shared" si="13"/>
        <v>4.3199907396069328</v>
      </c>
      <c r="AK40" s="195">
        <f t="shared" si="14"/>
        <v>4.4399904823737977</v>
      </c>
      <c r="AL40" s="468">
        <f t="shared" si="8"/>
        <v>7.6187321649953078E-3</v>
      </c>
      <c r="BH40" s="2"/>
      <c r="BI40" s="2"/>
    </row>
    <row r="41" spans="1:61" ht="15.6" x14ac:dyDescent="0.3">
      <c r="A41" s="27"/>
      <c r="B41" s="27"/>
      <c r="C41" s="167" t="s">
        <v>316</v>
      </c>
      <c r="D41" s="83">
        <f>D38</f>
        <v>109.09090909090909</v>
      </c>
      <c r="Z41" s="13"/>
      <c r="AA41" s="178">
        <f t="shared" si="9"/>
        <v>798000000</v>
      </c>
      <c r="AB41" s="41">
        <f t="shared" si="15"/>
        <v>1025</v>
      </c>
      <c r="AC41" s="21">
        <v>38</v>
      </c>
      <c r="AD41" s="21" t="s">
        <v>283</v>
      </c>
      <c r="AE41" s="41">
        <f t="shared" si="10"/>
        <v>4860.7596530231076</v>
      </c>
      <c r="AF41" s="41">
        <f t="shared" si="16"/>
        <v>1410.8870482186715</v>
      </c>
      <c r="AG41" s="173">
        <f t="shared" si="17"/>
        <v>3449.8726048044364</v>
      </c>
      <c r="AH41" s="237">
        <f t="shared" si="11"/>
        <v>6.0911775100540204</v>
      </c>
      <c r="AI41" s="193">
        <f t="shared" si="12"/>
        <v>1.7680288824795383</v>
      </c>
      <c r="AJ41" s="193">
        <f t="shared" si="13"/>
        <v>4.3231486275744819</v>
      </c>
      <c r="AK41" s="195">
        <f t="shared" si="14"/>
        <v>4.4399904823737977</v>
      </c>
      <c r="AL41" s="468">
        <f t="shared" si="8"/>
        <v>7.273158508242175E-3</v>
      </c>
      <c r="BH41" s="2"/>
      <c r="BI41" s="2"/>
    </row>
    <row r="42" spans="1:61" ht="15.6" x14ac:dyDescent="0.3">
      <c r="A42" s="27"/>
      <c r="B42" s="27"/>
      <c r="C42" s="27"/>
      <c r="D42" s="27"/>
      <c r="Z42" s="13"/>
      <c r="AA42" s="178">
        <f t="shared" si="9"/>
        <v>819000000</v>
      </c>
      <c r="AB42" s="41">
        <f t="shared" si="15"/>
        <v>1050</v>
      </c>
      <c r="AC42" s="21">
        <v>39</v>
      </c>
      <c r="AD42" s="21" t="s">
        <v>283</v>
      </c>
      <c r="AE42" s="41">
        <f t="shared" si="10"/>
        <v>4953.9994531529574</v>
      </c>
      <c r="AF42" s="41">
        <f t="shared" si="16"/>
        <v>1410.8870482186715</v>
      </c>
      <c r="AG42" s="173">
        <f t="shared" si="17"/>
        <v>3543.1124049342861</v>
      </c>
      <c r="AH42" s="237">
        <f t="shared" si="11"/>
        <v>6.0488393811391425</v>
      </c>
      <c r="AI42" s="193">
        <f t="shared" si="12"/>
        <v>1.7226948085698064</v>
      </c>
      <c r="AJ42" s="193">
        <f t="shared" si="13"/>
        <v>4.3261445725693362</v>
      </c>
      <c r="AK42" s="195">
        <f t="shared" si="14"/>
        <v>4.4399904823737977</v>
      </c>
      <c r="AL42" s="468">
        <f t="shared" si="8"/>
        <v>6.9507297800786615E-3</v>
      </c>
      <c r="BH42" s="2"/>
      <c r="BI42" s="2"/>
    </row>
    <row r="43" spans="1:61" ht="16.2" thickBot="1" x14ac:dyDescent="0.35">
      <c r="A43" s="530" t="s">
        <v>409</v>
      </c>
      <c r="B43" s="530"/>
      <c r="C43" s="530"/>
      <c r="D43" s="530"/>
      <c r="Z43" s="13"/>
      <c r="AA43" s="178">
        <f t="shared" si="9"/>
        <v>840000000</v>
      </c>
      <c r="AB43" s="41">
        <f t="shared" si="15"/>
        <v>1075</v>
      </c>
      <c r="AC43" s="21">
        <v>40</v>
      </c>
      <c r="AD43" s="21" t="s">
        <v>283</v>
      </c>
      <c r="AE43" s="41">
        <f t="shared" si="10"/>
        <v>5047.2392532828071</v>
      </c>
      <c r="AF43" s="41">
        <f t="shared" si="16"/>
        <v>1410.8870482186715</v>
      </c>
      <c r="AG43" s="173">
        <f t="shared" si="17"/>
        <v>3636.3522050641359</v>
      </c>
      <c r="AH43" s="237">
        <f t="shared" si="11"/>
        <v>6.0086181586700089</v>
      </c>
      <c r="AI43" s="193">
        <f t="shared" si="12"/>
        <v>1.6796274383555614</v>
      </c>
      <c r="AJ43" s="193">
        <f t="shared" si="13"/>
        <v>4.3289907203144473</v>
      </c>
      <c r="AK43" s="195">
        <f t="shared" si="14"/>
        <v>4.4399904823737977</v>
      </c>
      <c r="AL43" s="468">
        <f t="shared" si="8"/>
        <v>6.6494115539829386E-3</v>
      </c>
      <c r="BH43" s="2"/>
      <c r="BI43" s="2"/>
    </row>
    <row r="44" spans="1:61" ht="15.6" x14ac:dyDescent="0.3">
      <c r="A44" s="162" t="s">
        <v>300</v>
      </c>
      <c r="B44" s="163" t="s">
        <v>270</v>
      </c>
      <c r="C44" s="163" t="s">
        <v>271</v>
      </c>
      <c r="D44" s="164" t="s">
        <v>319</v>
      </c>
      <c r="Z44" s="13"/>
      <c r="AA44" s="178">
        <f t="shared" si="9"/>
        <v>861000000</v>
      </c>
      <c r="AB44" s="41">
        <f t="shared" si="15"/>
        <v>1100</v>
      </c>
      <c r="AC44" s="21">
        <v>41</v>
      </c>
      <c r="AD44" s="21" t="s">
        <v>283</v>
      </c>
      <c r="AE44" s="41">
        <f t="shared" si="10"/>
        <v>5140.4790534126569</v>
      </c>
      <c r="AF44" s="41">
        <f t="shared" si="16"/>
        <v>1410.8870482186715</v>
      </c>
      <c r="AG44" s="173">
        <f t="shared" si="17"/>
        <v>3729.5920051939856</v>
      </c>
      <c r="AH44" s="237">
        <f t="shared" si="11"/>
        <v>5.9703589470530272</v>
      </c>
      <c r="AI44" s="193">
        <f t="shared" si="12"/>
        <v>1.6386609154688403</v>
      </c>
      <c r="AJ44" s="193">
        <f t="shared" si="13"/>
        <v>4.3316980315841871</v>
      </c>
      <c r="AK44" s="195">
        <f t="shared" si="14"/>
        <v>4.4399904823737977</v>
      </c>
      <c r="AL44" s="468">
        <f t="shared" si="8"/>
        <v>6.3673894074590901E-3</v>
      </c>
      <c r="BH44" s="2"/>
      <c r="BI44" s="2"/>
    </row>
    <row r="45" spans="1:61" ht="15.6" x14ac:dyDescent="0.3">
      <c r="A45" s="75" t="s">
        <v>303</v>
      </c>
      <c r="B45" s="21">
        <v>1200</v>
      </c>
      <c r="C45" s="21">
        <v>3236</v>
      </c>
      <c r="D45" s="180">
        <f>B45/C45</f>
        <v>0.37082818294190356</v>
      </c>
      <c r="Z45" s="13"/>
      <c r="AA45" s="178">
        <f t="shared" si="9"/>
        <v>882000000</v>
      </c>
      <c r="AB45" s="41">
        <f t="shared" si="15"/>
        <v>1125</v>
      </c>
      <c r="AC45" s="21">
        <v>42</v>
      </c>
      <c r="AD45" s="21" t="s">
        <v>283</v>
      </c>
      <c r="AE45" s="41">
        <f t="shared" si="10"/>
        <v>5233.7188535425066</v>
      </c>
      <c r="AF45" s="41">
        <f t="shared" si="16"/>
        <v>1410.8870482186715</v>
      </c>
      <c r="AG45" s="173">
        <f t="shared" si="17"/>
        <v>3822.8318053238354</v>
      </c>
      <c r="AH45" s="237">
        <f t="shared" si="11"/>
        <v>5.9339216026559036</v>
      </c>
      <c r="AI45" s="193">
        <f t="shared" si="12"/>
        <v>1.5996451793862487</v>
      </c>
      <c r="AJ45" s="193">
        <f t="shared" si="13"/>
        <v>4.3342764232696549</v>
      </c>
      <c r="AK45" s="195">
        <f t="shared" si="14"/>
        <v>4.4399904823737977</v>
      </c>
      <c r="AL45" s="468">
        <f t="shared" si="8"/>
        <v>6.1030408255619258E-3</v>
      </c>
      <c r="BH45" s="2"/>
      <c r="BI45" s="2"/>
    </row>
    <row r="46" spans="1:61" ht="15.6" x14ac:dyDescent="0.3">
      <c r="A46" s="75" t="s">
        <v>304</v>
      </c>
      <c r="B46" s="21">
        <v>528</v>
      </c>
      <c r="C46" s="21">
        <v>630</v>
      </c>
      <c r="D46" s="180">
        <f>B46/C46</f>
        <v>0.83809523809523812</v>
      </c>
      <c r="Z46" s="13"/>
      <c r="AA46" s="178">
        <f t="shared" si="9"/>
        <v>903000000</v>
      </c>
      <c r="AB46" s="41">
        <f t="shared" si="15"/>
        <v>1150</v>
      </c>
      <c r="AC46" s="21">
        <v>43</v>
      </c>
      <c r="AD46" s="21" t="s">
        <v>283</v>
      </c>
      <c r="AE46" s="41">
        <f t="shared" si="10"/>
        <v>5326.9586536723564</v>
      </c>
      <c r="AF46" s="41">
        <f t="shared" si="16"/>
        <v>1410.8870482186715</v>
      </c>
      <c r="AG46" s="173">
        <f t="shared" si="17"/>
        <v>3916.0716054536852</v>
      </c>
      <c r="AH46" s="237">
        <f t="shared" si="11"/>
        <v>5.899179018463296</v>
      </c>
      <c r="AI46" s="193">
        <f t="shared" si="12"/>
        <v>1.5624441287028477</v>
      </c>
      <c r="AJ46" s="193">
        <f t="shared" si="13"/>
        <v>4.3367348897604483</v>
      </c>
      <c r="AK46" s="195">
        <f t="shared" si="14"/>
        <v>4.4399904823737977</v>
      </c>
      <c r="AL46" s="468">
        <f t="shared" si="8"/>
        <v>5.854911223811517E-3</v>
      </c>
      <c r="BH46" s="2"/>
      <c r="BI46" s="2"/>
    </row>
    <row r="47" spans="1:61" ht="15.6" x14ac:dyDescent="0.3">
      <c r="A47" s="75" t="s">
        <v>362</v>
      </c>
      <c r="B47" s="21">
        <v>11000</v>
      </c>
      <c r="C47" s="21">
        <v>4425</v>
      </c>
      <c r="D47" s="180">
        <f>((B47)*0.1)/C47</f>
        <v>0.24858757062146894</v>
      </c>
      <c r="Z47" s="13"/>
      <c r="AA47" s="178">
        <f t="shared" si="9"/>
        <v>924000000</v>
      </c>
      <c r="AB47" s="41">
        <f t="shared" si="15"/>
        <v>1175</v>
      </c>
      <c r="AC47" s="21">
        <v>44</v>
      </c>
      <c r="AD47" s="21" t="s">
        <v>283</v>
      </c>
      <c r="AE47" s="41">
        <f t="shared" si="10"/>
        <v>5420.1984538022061</v>
      </c>
      <c r="AF47" s="41">
        <f t="shared" si="16"/>
        <v>1410.8870482186715</v>
      </c>
      <c r="AG47" s="173">
        <f t="shared" si="17"/>
        <v>4009.3114055835349</v>
      </c>
      <c r="AH47" s="237">
        <f t="shared" si="11"/>
        <v>5.8660156426430801</v>
      </c>
      <c r="AI47" s="193">
        <f t="shared" si="12"/>
        <v>1.5269340348686919</v>
      </c>
      <c r="AJ47" s="193">
        <f t="shared" si="13"/>
        <v>4.3390816077743883</v>
      </c>
      <c r="AK47" s="195">
        <f t="shared" si="14"/>
        <v>4.4399904823737977</v>
      </c>
      <c r="AL47" s="468">
        <f t="shared" si="8"/>
        <v>5.621693411307048E-3</v>
      </c>
      <c r="BH47" s="2"/>
      <c r="BI47" s="2"/>
    </row>
    <row r="48" spans="1:61" ht="16.2" thickBot="1" x14ac:dyDescent="0.35">
      <c r="A48" s="80" t="s">
        <v>314</v>
      </c>
      <c r="B48" s="81">
        <v>2000</v>
      </c>
      <c r="C48" s="81">
        <v>44</v>
      </c>
      <c r="D48" s="185">
        <f>B48/C48</f>
        <v>45.454545454545453</v>
      </c>
      <c r="Z48" s="13"/>
      <c r="AA48" s="178">
        <f t="shared" si="9"/>
        <v>945000000</v>
      </c>
      <c r="AB48" s="41">
        <f t="shared" si="15"/>
        <v>1200</v>
      </c>
      <c r="AC48" s="21">
        <v>45</v>
      </c>
      <c r="AD48" s="21" t="s">
        <v>283</v>
      </c>
      <c r="AE48" s="41">
        <f t="shared" si="10"/>
        <v>5513.4382539320559</v>
      </c>
      <c r="AF48" s="41">
        <f t="shared" si="16"/>
        <v>1410.8870482186715</v>
      </c>
      <c r="AG48" s="173">
        <f t="shared" si="17"/>
        <v>4102.5512057133847</v>
      </c>
      <c r="AH48" s="237">
        <f t="shared" si="11"/>
        <v>5.8343261946370966</v>
      </c>
      <c r="AI48" s="193">
        <f t="shared" si="12"/>
        <v>1.4930021674271656</v>
      </c>
      <c r="AJ48" s="193">
        <f t="shared" si="13"/>
        <v>4.3413240272099305</v>
      </c>
      <c r="AK48" s="195">
        <f t="shared" si="14"/>
        <v>4.4399904823737977</v>
      </c>
      <c r="AL48" s="468">
        <f t="shared" si="8"/>
        <v>5.4022099388240001E-3</v>
      </c>
      <c r="BH48" s="2"/>
      <c r="BI48" s="2"/>
    </row>
    <row r="49" spans="1:61" ht="15" customHeight="1" x14ac:dyDescent="0.3">
      <c r="A49" s="27" t="s">
        <v>363</v>
      </c>
      <c r="B49" s="27"/>
      <c r="C49" s="27"/>
      <c r="D49" s="27"/>
      <c r="Z49" s="13"/>
      <c r="AA49" s="178">
        <f t="shared" si="9"/>
        <v>966000000</v>
      </c>
      <c r="AB49" s="41">
        <f t="shared" si="15"/>
        <v>1225</v>
      </c>
      <c r="AC49" s="21">
        <v>46</v>
      </c>
      <c r="AD49" s="21" t="s">
        <v>283</v>
      </c>
      <c r="AE49" s="41">
        <f t="shared" si="10"/>
        <v>5606.6780540619056</v>
      </c>
      <c r="AF49" s="41">
        <f t="shared" si="16"/>
        <v>1410.8870482186715</v>
      </c>
      <c r="AG49" s="173">
        <f t="shared" si="17"/>
        <v>4195.7910058432344</v>
      </c>
      <c r="AH49" s="237">
        <f t="shared" si="11"/>
        <v>5.8040145487183299</v>
      </c>
      <c r="AI49" s="193">
        <f t="shared" si="12"/>
        <v>1.4605455985700533</v>
      </c>
      <c r="AJ49" s="193">
        <f t="shared" si="13"/>
        <v>4.3434689501482762</v>
      </c>
      <c r="AK49" s="195">
        <f t="shared" si="14"/>
        <v>4.4399904823737977</v>
      </c>
      <c r="AL49" s="468">
        <f t="shared" si="8"/>
        <v>5.1953978758728109E-3</v>
      </c>
      <c r="BH49" s="2"/>
      <c r="BI49" s="2"/>
    </row>
    <row r="50" spans="1:61" ht="15.6" x14ac:dyDescent="0.3">
      <c r="A50" s="27"/>
      <c r="B50" s="27"/>
      <c r="C50" s="167" t="s">
        <v>315</v>
      </c>
      <c r="D50" s="83">
        <f>SUM(D45:D47)/3</f>
        <v>0.48583699721953683</v>
      </c>
      <c r="Z50" s="13"/>
      <c r="AA50" s="178">
        <f t="shared" si="9"/>
        <v>987000000</v>
      </c>
      <c r="AB50" s="41">
        <f t="shared" si="15"/>
        <v>1250</v>
      </c>
      <c r="AC50" s="21">
        <v>47</v>
      </c>
      <c r="AD50" s="21" t="s">
        <v>283</v>
      </c>
      <c r="AE50" s="41">
        <f t="shared" si="10"/>
        <v>5699.9178541917554</v>
      </c>
      <c r="AF50" s="41">
        <f t="shared" si="16"/>
        <v>1410.8870482186715</v>
      </c>
      <c r="AG50" s="173">
        <f t="shared" si="17"/>
        <v>4289.0308059730842</v>
      </c>
      <c r="AH50" s="237">
        <f t="shared" si="11"/>
        <v>5.7749927600727009</v>
      </c>
      <c r="AI50" s="193">
        <f t="shared" si="12"/>
        <v>1.4294701603026052</v>
      </c>
      <c r="AJ50" s="193">
        <f t="shared" si="13"/>
        <v>4.3455225997700957</v>
      </c>
      <c r="AK50" s="195">
        <f t="shared" si="14"/>
        <v>4.4399904823737977</v>
      </c>
      <c r="AL50" s="468">
        <f t="shared" si="8"/>
        <v>5.0002956405472343E-3</v>
      </c>
      <c r="BH50" s="2"/>
      <c r="BI50" s="2"/>
    </row>
    <row r="51" spans="1:61" ht="15.6" x14ac:dyDescent="0.3">
      <c r="A51" s="27"/>
      <c r="B51" s="27"/>
      <c r="C51" s="167" t="s">
        <v>316</v>
      </c>
      <c r="D51" s="83">
        <f>D48</f>
        <v>45.454545454545453</v>
      </c>
      <c r="Z51" s="13"/>
      <c r="AA51" s="178">
        <f t="shared" si="9"/>
        <v>1008000000</v>
      </c>
      <c r="AB51" s="41">
        <f t="shared" si="15"/>
        <v>1275</v>
      </c>
      <c r="AC51" s="21">
        <v>48</v>
      </c>
      <c r="AD51" s="21" t="s">
        <v>283</v>
      </c>
      <c r="AE51" s="41">
        <f t="shared" si="10"/>
        <v>5793.1576543216052</v>
      </c>
      <c r="AF51" s="41">
        <f t="shared" si="16"/>
        <v>1410.8870482186715</v>
      </c>
      <c r="AG51" s="173">
        <f t="shared" si="17"/>
        <v>4382.2706061029339</v>
      </c>
      <c r="AH51" s="237">
        <f t="shared" si="11"/>
        <v>5.7471802126206395</v>
      </c>
      <c r="AI51" s="193">
        <f t="shared" si="12"/>
        <v>1.3996895319629679</v>
      </c>
      <c r="AJ51" s="193">
        <f t="shared" si="13"/>
        <v>4.3474906806576721</v>
      </c>
      <c r="AK51" s="195">
        <f t="shared" si="14"/>
        <v>4.4399904823737977</v>
      </c>
      <c r="AL51" s="468">
        <f t="shared" si="8"/>
        <v>4.8160315705246494E-3</v>
      </c>
      <c r="BH51" s="2"/>
      <c r="BI51" s="2"/>
    </row>
    <row r="52" spans="1:61" ht="15.6" x14ac:dyDescent="0.3">
      <c r="Z52" s="13"/>
      <c r="AA52" s="178">
        <f t="shared" si="9"/>
        <v>1029000000</v>
      </c>
      <c r="AB52" s="41">
        <f t="shared" si="15"/>
        <v>1300</v>
      </c>
      <c r="AC52" s="21">
        <v>49</v>
      </c>
      <c r="AD52" s="21" t="s">
        <v>283</v>
      </c>
      <c r="AE52" s="41">
        <f t="shared" si="10"/>
        <v>5886.3974544514549</v>
      </c>
      <c r="AF52" s="41">
        <f t="shared" si="16"/>
        <v>1410.8870482186715</v>
      </c>
      <c r="AG52" s="173">
        <f t="shared" si="17"/>
        <v>4475.5104062327837</v>
      </c>
      <c r="AH52" s="237">
        <f t="shared" si="11"/>
        <v>5.7205028711870316</v>
      </c>
      <c r="AI52" s="193">
        <f t="shared" si="12"/>
        <v>1.3711244394739275</v>
      </c>
      <c r="AJ52" s="193">
        <f t="shared" si="13"/>
        <v>4.3493784317131041</v>
      </c>
      <c r="AK52" s="195">
        <f t="shared" si="14"/>
        <v>4.4399904823737977</v>
      </c>
      <c r="AL52" s="468">
        <f t="shared" si="8"/>
        <v>4.6418139760130072E-3</v>
      </c>
      <c r="AM52" s="16"/>
      <c r="BH52" s="2"/>
      <c r="BI52" s="2"/>
    </row>
    <row r="53" spans="1:61" ht="15.6" x14ac:dyDescent="0.3">
      <c r="A53" s="28" t="s">
        <v>325</v>
      </c>
      <c r="Z53" s="13"/>
      <c r="AA53" s="178">
        <f t="shared" si="9"/>
        <v>1050000000</v>
      </c>
      <c r="AB53" s="41">
        <f t="shared" si="15"/>
        <v>1325</v>
      </c>
      <c r="AC53" s="21">
        <v>50</v>
      </c>
      <c r="AD53" s="21" t="s">
        <v>283</v>
      </c>
      <c r="AE53" s="41">
        <f t="shared" si="10"/>
        <v>5979.6372545813047</v>
      </c>
      <c r="AF53" s="41">
        <f t="shared" si="16"/>
        <v>1410.8870482186715</v>
      </c>
      <c r="AG53" s="173">
        <f t="shared" si="17"/>
        <v>4568.7502063626334</v>
      </c>
      <c r="AH53" s="237">
        <f t="shared" si="11"/>
        <v>5.694892623410766</v>
      </c>
      <c r="AI53" s="193">
        <f t="shared" si="12"/>
        <v>1.343701950684449</v>
      </c>
      <c r="AJ53" s="193">
        <f t="shared" si="13"/>
        <v>4.3511906727263172</v>
      </c>
      <c r="AK53" s="195">
        <f t="shared" si="14"/>
        <v>4.4399904823737977</v>
      </c>
      <c r="AL53" s="468">
        <f t="shared" si="8"/>
        <v>4.4769224582088861E-3</v>
      </c>
      <c r="AM53" s="16"/>
      <c r="BH53" s="2"/>
      <c r="BI53" s="2"/>
    </row>
    <row r="54" spans="1:61" ht="15.6" x14ac:dyDescent="0.3">
      <c r="A54" s="28" t="s">
        <v>326</v>
      </c>
      <c r="Z54" s="13"/>
      <c r="AA54" s="178">
        <f t="shared" si="9"/>
        <v>1071000000</v>
      </c>
      <c r="AB54" s="41">
        <f t="shared" si="15"/>
        <v>1350</v>
      </c>
      <c r="AC54" s="21">
        <v>51</v>
      </c>
      <c r="AD54" s="21" t="s">
        <v>283</v>
      </c>
      <c r="AE54" s="41">
        <f t="shared" si="10"/>
        <v>6072.8770547111544</v>
      </c>
      <c r="AF54" s="41">
        <f t="shared" si="16"/>
        <v>1410.8870482186715</v>
      </c>
      <c r="AG54" s="173">
        <f t="shared" si="17"/>
        <v>4661.9900064924832</v>
      </c>
      <c r="AH54" s="237">
        <f t="shared" si="11"/>
        <v>5.6702866990767085</v>
      </c>
      <c r="AI54" s="193">
        <f t="shared" si="12"/>
        <v>1.3173548536122048</v>
      </c>
      <c r="AJ54" s="193">
        <f t="shared" si="13"/>
        <v>4.3529318454645036</v>
      </c>
      <c r="AK54" s="195">
        <f t="shared" si="14"/>
        <v>4.4399904823737977</v>
      </c>
      <c r="AL54" s="468">
        <f t="shared" si="8"/>
        <v>4.3207003118735906E-3</v>
      </c>
      <c r="AM54" s="16"/>
      <c r="BH54" s="2"/>
      <c r="BI54" s="2"/>
    </row>
    <row r="55" spans="1:61" ht="15.6" x14ac:dyDescent="0.3">
      <c r="A55" s="28" t="s">
        <v>327</v>
      </c>
      <c r="Z55" s="13"/>
      <c r="AA55" s="178">
        <f t="shared" si="9"/>
        <v>1092000000</v>
      </c>
      <c r="AB55" s="41">
        <f t="shared" si="15"/>
        <v>1375</v>
      </c>
      <c r="AC55" s="21">
        <v>52</v>
      </c>
      <c r="AD55" s="21" t="s">
        <v>283</v>
      </c>
      <c r="AE55" s="41">
        <f t="shared" si="10"/>
        <v>6166.1168548410042</v>
      </c>
      <c r="AF55" s="41">
        <f t="shared" si="16"/>
        <v>1410.8870482186715</v>
      </c>
      <c r="AG55" s="173">
        <f t="shared" si="17"/>
        <v>4755.2298066223329</v>
      </c>
      <c r="AH55" s="237">
        <f t="shared" si="11"/>
        <v>5.6466271564478063</v>
      </c>
      <c r="AI55" s="193">
        <f t="shared" si="12"/>
        <v>1.2920211064273548</v>
      </c>
      <c r="AJ55" s="193">
        <f t="shared" si="13"/>
        <v>4.3546060500204513</v>
      </c>
      <c r="AK55" s="195">
        <f t="shared" si="14"/>
        <v>4.4399904823737977</v>
      </c>
      <c r="AL55" s="468">
        <f t="shared" si="8"/>
        <v>4.1725478594855899E-3</v>
      </c>
      <c r="AM55" s="16"/>
      <c r="BH55" s="2"/>
      <c r="BI55" s="2"/>
    </row>
    <row r="56" spans="1:61" ht="15.6" x14ac:dyDescent="0.3">
      <c r="A56" s="28" t="s">
        <v>328</v>
      </c>
      <c r="Z56" s="13"/>
      <c r="AA56" s="178">
        <f t="shared" si="9"/>
        <v>1113000000</v>
      </c>
      <c r="AB56" s="41">
        <f t="shared" si="15"/>
        <v>1400</v>
      </c>
      <c r="AC56" s="21">
        <v>53</v>
      </c>
      <c r="AD56" s="21" t="s">
        <v>283</v>
      </c>
      <c r="AE56" s="41">
        <f t="shared" si="10"/>
        <v>6259.3566549708539</v>
      </c>
      <c r="AF56" s="41">
        <f t="shared" si="16"/>
        <v>1410.8870482186715</v>
      </c>
      <c r="AG56" s="173">
        <f t="shared" si="17"/>
        <v>4848.4696067521827</v>
      </c>
      <c r="AH56" s="237">
        <f t="shared" si="11"/>
        <v>5.6238604267482968</v>
      </c>
      <c r="AI56" s="193">
        <f t="shared" si="12"/>
        <v>1.2676433497023103</v>
      </c>
      <c r="AJ56" s="193">
        <f t="shared" si="13"/>
        <v>4.3562170770459865</v>
      </c>
      <c r="AK56" s="195">
        <f t="shared" si="14"/>
        <v>4.4399904823737977</v>
      </c>
      <c r="AL56" s="468">
        <f t="shared" si="8"/>
        <v>4.031916588208331E-3</v>
      </c>
      <c r="AM56" s="16"/>
      <c r="BH56" s="2"/>
      <c r="BI56" s="2"/>
    </row>
    <row r="57" spans="1:61" ht="15.6" x14ac:dyDescent="0.3">
      <c r="Z57" s="13"/>
      <c r="AA57" s="178">
        <f t="shared" si="9"/>
        <v>1134000000</v>
      </c>
      <c r="AB57" s="41">
        <f t="shared" si="15"/>
        <v>1425</v>
      </c>
      <c r="AC57" s="21">
        <v>54</v>
      </c>
      <c r="AD57" s="21" t="s">
        <v>283</v>
      </c>
      <c r="AE57" s="41">
        <f t="shared" si="10"/>
        <v>6352.5964551007037</v>
      </c>
      <c r="AF57" s="41">
        <f t="shared" si="16"/>
        <v>1410.8870482186715</v>
      </c>
      <c r="AG57" s="173">
        <f t="shared" si="17"/>
        <v>4941.7094068820325</v>
      </c>
      <c r="AH57" s="237">
        <f t="shared" si="11"/>
        <v>5.6019369092598801</v>
      </c>
      <c r="AI57" s="193">
        <f t="shared" si="12"/>
        <v>1.2441684728559714</v>
      </c>
      <c r="AJ57" s="193">
        <f t="shared" si="13"/>
        <v>4.3577684364039087</v>
      </c>
      <c r="AK57" s="195">
        <f t="shared" si="14"/>
        <v>4.4399904823737977</v>
      </c>
      <c r="AL57" s="468">
        <f t="shared" si="8"/>
        <v>3.8983039806862398E-3</v>
      </c>
      <c r="AM57" s="16"/>
      <c r="AS57" s="37"/>
      <c r="AT57" s="37"/>
      <c r="AU57" s="37"/>
      <c r="AV57" s="37"/>
      <c r="AW57" s="13"/>
      <c r="AX57" s="2"/>
      <c r="BH57" s="2"/>
      <c r="BI57" s="2"/>
    </row>
    <row r="58" spans="1:61" ht="15.6" x14ac:dyDescent="0.3">
      <c r="Z58" s="13"/>
      <c r="AA58" s="178">
        <f t="shared" si="9"/>
        <v>1155000000</v>
      </c>
      <c r="AB58" s="41">
        <f t="shared" ref="AB58" si="18">AB240</f>
        <v>1450</v>
      </c>
      <c r="AC58" s="21">
        <v>55</v>
      </c>
      <c r="AD58" s="21" t="s">
        <v>283</v>
      </c>
      <c r="AE58" s="41">
        <f t="shared" ref="AE58:AE121" si="19">SUM(AF58, AG58)</f>
        <v>6445.8362552305534</v>
      </c>
      <c r="AF58" s="41">
        <f t="shared" ref="AF58:AF121" si="20">SUM($AE$368:$AH$368,$BG$368)</f>
        <v>1410.8870482186715</v>
      </c>
      <c r="AG58" s="173">
        <f t="shared" si="17"/>
        <v>5034.9492070118822</v>
      </c>
      <c r="AH58" s="237">
        <f t="shared" ref="AH58:AH121" si="21">SUM(AI58:AJ58)</f>
        <v>5.5808106105892241</v>
      </c>
      <c r="AI58" s="193">
        <f t="shared" ref="AI58:AI121" si="22">IFERROR(AF58/AA58,0)*1000000</f>
        <v>1.2215472278949535</v>
      </c>
      <c r="AJ58" s="193">
        <f t="shared" ref="AJ58:AJ121" si="23">IFERROR(AG58/AA58,0)*1000000</f>
        <v>4.3592633826942704</v>
      </c>
      <c r="AK58" s="195">
        <f t="shared" ref="AK58:AK121" si="24">IFERROR((AE58-AE57)/(AA58-AA57),0)*1000000</f>
        <v>4.4399904823737977</v>
      </c>
      <c r="AL58" s="468">
        <f t="shared" si="8"/>
        <v>3.7712489470801878E-3</v>
      </c>
      <c r="AM58" s="16"/>
      <c r="AS58" s="37"/>
      <c r="AT58" s="37"/>
      <c r="AU58" s="37"/>
      <c r="AV58" s="37"/>
      <c r="AW58" s="13"/>
      <c r="AX58" s="2"/>
      <c r="BH58" s="2"/>
      <c r="BI58" s="2"/>
    </row>
    <row r="59" spans="1:61" ht="15.6" x14ac:dyDescent="0.3">
      <c r="Z59" s="13"/>
      <c r="AA59" s="178">
        <f t="shared" si="9"/>
        <v>1176000000</v>
      </c>
      <c r="AB59" s="41">
        <f t="shared" ref="AB59" si="25">AB241</f>
        <v>1475</v>
      </c>
      <c r="AC59" s="21">
        <v>56</v>
      </c>
      <c r="AD59" s="21" t="s">
        <v>283</v>
      </c>
      <c r="AE59" s="41">
        <f t="shared" si="19"/>
        <v>6539.0760553604032</v>
      </c>
      <c r="AF59" s="41">
        <f t="shared" si="20"/>
        <v>1410.8870482186715</v>
      </c>
      <c r="AG59" s="173">
        <f t="shared" si="17"/>
        <v>5128.189007141732</v>
      </c>
      <c r="AH59" s="237">
        <f t="shared" si="21"/>
        <v>5.5604388225853771</v>
      </c>
      <c r="AI59" s="193">
        <f t="shared" si="22"/>
        <v>1.1997338845396865</v>
      </c>
      <c r="AJ59" s="193">
        <f t="shared" si="23"/>
        <v>4.3607049380456901</v>
      </c>
      <c r="AK59" s="195">
        <f t="shared" si="24"/>
        <v>4.4399904823737977</v>
      </c>
      <c r="AL59" s="468">
        <f t="shared" si="8"/>
        <v>3.650327779479354E-3</v>
      </c>
      <c r="AT59" s="2"/>
      <c r="AU59" s="2"/>
      <c r="AV59" s="2"/>
      <c r="AW59" s="2"/>
      <c r="AX59" s="2"/>
      <c r="BH59" s="2"/>
      <c r="BI59" s="2"/>
    </row>
    <row r="60" spans="1:61" ht="15.6" x14ac:dyDescent="0.3">
      <c r="Z60" s="13"/>
      <c r="AA60" s="178">
        <f t="shared" si="9"/>
        <v>1197000000</v>
      </c>
      <c r="AB60" s="41">
        <f t="shared" ref="AB60" si="26">AB242</f>
        <v>1500</v>
      </c>
      <c r="AC60" s="21">
        <v>57</v>
      </c>
      <c r="AD60" s="21" t="s">
        <v>283</v>
      </c>
      <c r="AE60" s="41">
        <f t="shared" si="19"/>
        <v>6632.3158554902529</v>
      </c>
      <c r="AF60" s="41">
        <f t="shared" si="20"/>
        <v>1410.8870482186715</v>
      </c>
      <c r="AG60" s="173">
        <f t="shared" si="17"/>
        <v>5221.4288072715817</v>
      </c>
      <c r="AH60" s="237">
        <f t="shared" si="21"/>
        <v>5.5407818341606125</v>
      </c>
      <c r="AI60" s="193">
        <f t="shared" si="22"/>
        <v>1.1786859216530254</v>
      </c>
      <c r="AJ60" s="193">
        <f t="shared" si="23"/>
        <v>4.3620959125075869</v>
      </c>
      <c r="AK60" s="195">
        <f t="shared" si="24"/>
        <v>4.4399904823737977</v>
      </c>
      <c r="AL60" s="468">
        <f t="shared" si="8"/>
        <v>3.5351505613049621E-3</v>
      </c>
      <c r="AT60" s="2"/>
      <c r="AU60" s="2"/>
      <c r="AV60" s="2"/>
      <c r="AW60" s="2"/>
      <c r="AX60" s="2"/>
      <c r="BH60" s="2"/>
      <c r="BI60" s="2"/>
    </row>
    <row r="61" spans="1:61" ht="15.6" x14ac:dyDescent="0.3">
      <c r="Z61" s="13"/>
      <c r="AA61" s="178">
        <f t="shared" si="9"/>
        <v>1218000000</v>
      </c>
      <c r="AB61" s="41">
        <f t="shared" ref="AB61" si="27">AB243</f>
        <v>1525</v>
      </c>
      <c r="AC61" s="21">
        <v>58</v>
      </c>
      <c r="AD61" s="21" t="s">
        <v>283</v>
      </c>
      <c r="AE61" s="41">
        <f t="shared" si="19"/>
        <v>6725.5556556201027</v>
      </c>
      <c r="AF61" s="41">
        <f t="shared" si="20"/>
        <v>1410.8870482186715</v>
      </c>
      <c r="AG61" s="173">
        <f t="shared" si="17"/>
        <v>5314.6686074014315</v>
      </c>
      <c r="AH61" s="237">
        <f t="shared" si="21"/>
        <v>5.5218026729229095</v>
      </c>
      <c r="AI61" s="193">
        <f t="shared" si="22"/>
        <v>1.1583637505900424</v>
      </c>
      <c r="AJ61" s="193">
        <f t="shared" si="23"/>
        <v>4.3634389223328673</v>
      </c>
      <c r="AK61" s="195">
        <f t="shared" si="24"/>
        <v>4.4399904823737977</v>
      </c>
      <c r="AL61" s="468">
        <f t="shared" si="8"/>
        <v>3.4253579739759324E-3</v>
      </c>
      <c r="AT61" s="2"/>
      <c r="AU61" s="2"/>
      <c r="AV61" s="2"/>
      <c r="AW61" s="2"/>
      <c r="AX61" s="2"/>
      <c r="BH61" s="2"/>
      <c r="BI61" s="2"/>
    </row>
    <row r="62" spans="1:61" ht="15.6" x14ac:dyDescent="0.3">
      <c r="Z62" s="13"/>
      <c r="AA62" s="178">
        <f t="shared" si="9"/>
        <v>1239000000</v>
      </c>
      <c r="AB62" s="41">
        <f t="shared" ref="AB62" si="28">AB244</f>
        <v>1550</v>
      </c>
      <c r="AC62" s="21">
        <v>59</v>
      </c>
      <c r="AD62" s="21" t="s">
        <v>283</v>
      </c>
      <c r="AE62" s="41">
        <f t="shared" si="19"/>
        <v>6818.7954557499525</v>
      </c>
      <c r="AF62" s="41">
        <f t="shared" si="20"/>
        <v>1410.8870482186715</v>
      </c>
      <c r="AG62" s="173">
        <f t="shared" si="17"/>
        <v>5407.9084075312812</v>
      </c>
      <c r="AH62" s="237">
        <f t="shared" si="21"/>
        <v>5.5034668730830942</v>
      </c>
      <c r="AI62" s="193">
        <f t="shared" si="22"/>
        <v>1.1387304666817364</v>
      </c>
      <c r="AJ62" s="193">
        <f t="shared" si="23"/>
        <v>4.3647364064013576</v>
      </c>
      <c r="AK62" s="195">
        <f t="shared" si="24"/>
        <v>4.4399904823737977</v>
      </c>
      <c r="AL62" s="468">
        <f t="shared" si="8"/>
        <v>3.3206184512401984E-3</v>
      </c>
      <c r="AT62" s="2"/>
      <c r="AU62" s="2"/>
      <c r="AV62" s="2"/>
      <c r="AW62" s="2"/>
      <c r="AX62" s="2"/>
      <c r="BH62" s="2"/>
      <c r="BI62" s="2"/>
    </row>
    <row r="63" spans="1:61" ht="15.6" x14ac:dyDescent="0.3">
      <c r="Z63" s="13"/>
      <c r="AA63" s="178">
        <f t="shared" si="9"/>
        <v>1260000000</v>
      </c>
      <c r="AB63" s="41">
        <f t="shared" ref="AB63" si="29">AB245</f>
        <v>1575</v>
      </c>
      <c r="AC63" s="21">
        <v>60</v>
      </c>
      <c r="AD63" s="21" t="s">
        <v>283</v>
      </c>
      <c r="AE63" s="41">
        <f t="shared" si="19"/>
        <v>6912.0352558798022</v>
      </c>
      <c r="AF63" s="41">
        <f t="shared" si="20"/>
        <v>1410.8870482186715</v>
      </c>
      <c r="AG63" s="173">
        <f t="shared" si="17"/>
        <v>5501.148207661131</v>
      </c>
      <c r="AH63" s="237">
        <f t="shared" si="21"/>
        <v>5.4857422665712718</v>
      </c>
      <c r="AI63" s="193">
        <f t="shared" si="22"/>
        <v>1.1197516255703743</v>
      </c>
      <c r="AJ63" s="193">
        <f t="shared" si="23"/>
        <v>4.3659906410008977</v>
      </c>
      <c r="AK63" s="195">
        <f t="shared" si="24"/>
        <v>4.4399904823737977</v>
      </c>
      <c r="AL63" s="468">
        <f t="shared" si="8"/>
        <v>3.2206256384519493E-3</v>
      </c>
      <c r="AT63" s="2"/>
      <c r="AU63" s="2"/>
      <c r="AV63" s="2"/>
      <c r="AW63" s="2"/>
      <c r="AX63" s="2"/>
      <c r="BH63" s="2"/>
      <c r="BI63" s="2"/>
    </row>
    <row r="64" spans="1:61" ht="15.6" x14ac:dyDescent="0.3">
      <c r="Z64" s="13"/>
      <c r="AA64" s="178">
        <f t="shared" si="9"/>
        <v>1281000000</v>
      </c>
      <c r="AB64" s="41">
        <f t="shared" ref="AB64" si="30">AB246</f>
        <v>1600</v>
      </c>
      <c r="AC64" s="21">
        <v>61</v>
      </c>
      <c r="AD64" s="21" t="s">
        <v>283</v>
      </c>
      <c r="AE64" s="41">
        <f t="shared" si="19"/>
        <v>7005.275056009652</v>
      </c>
      <c r="AF64" s="41">
        <f t="shared" si="20"/>
        <v>1410.8870482186715</v>
      </c>
      <c r="AG64" s="173">
        <f t="shared" si="17"/>
        <v>5594.3880077909807</v>
      </c>
      <c r="AH64" s="237">
        <f t="shared" si="21"/>
        <v>5.4685987946991821</v>
      </c>
      <c r="AI64" s="193">
        <f t="shared" si="22"/>
        <v>1.1013950415446303</v>
      </c>
      <c r="AJ64" s="193">
        <f t="shared" si="23"/>
        <v>4.367203753154552</v>
      </c>
      <c r="AK64" s="195">
        <f t="shared" si="24"/>
        <v>4.4399904823737977</v>
      </c>
      <c r="AL64" s="468">
        <f t="shared" si="8"/>
        <v>3.1250961199102887E-3</v>
      </c>
      <c r="AT64" s="2"/>
      <c r="AU64" s="2"/>
      <c r="AV64" s="2"/>
      <c r="AW64" s="2"/>
      <c r="AX64" s="2"/>
      <c r="BH64" s="2"/>
      <c r="BI64" s="2"/>
    </row>
    <row r="65" spans="1:75" ht="15.6" x14ac:dyDescent="0.3">
      <c r="Z65" s="13"/>
      <c r="AA65" s="178">
        <f t="shared" si="9"/>
        <v>1302000000</v>
      </c>
      <c r="AB65" s="41">
        <f t="shared" ref="AB65" si="31">AB247</f>
        <v>1625</v>
      </c>
      <c r="AC65" s="21">
        <v>62</v>
      </c>
      <c r="AD65" s="21" t="s">
        <v>283</v>
      </c>
      <c r="AE65" s="41">
        <f t="shared" si="19"/>
        <v>7098.5148561395017</v>
      </c>
      <c r="AF65" s="41">
        <f t="shared" si="20"/>
        <v>1410.8870482186715</v>
      </c>
      <c r="AG65" s="173">
        <f t="shared" si="17"/>
        <v>5687.6278079208305</v>
      </c>
      <c r="AH65" s="237">
        <f t="shared" si="21"/>
        <v>5.4520083380487732</v>
      </c>
      <c r="AI65" s="193">
        <f t="shared" si="22"/>
        <v>1.0836306053906848</v>
      </c>
      <c r="AJ65" s="193">
        <f t="shared" si="23"/>
        <v>4.3683777326580886</v>
      </c>
      <c r="AK65" s="195">
        <f t="shared" si="24"/>
        <v>4.4399904823737977</v>
      </c>
      <c r="AL65" s="468">
        <f t="shared" si="8"/>
        <v>3.0337673823302548E-3</v>
      </c>
      <c r="BH65" s="2"/>
      <c r="BI65" s="2"/>
    </row>
    <row r="66" spans="1:75" ht="15.6" x14ac:dyDescent="0.3">
      <c r="Z66" s="13"/>
      <c r="AA66" s="178">
        <f t="shared" si="9"/>
        <v>1323000000</v>
      </c>
      <c r="AB66" s="41">
        <f t="shared" ref="AB66" si="32">AB248</f>
        <v>1650</v>
      </c>
      <c r="AC66" s="21">
        <v>63</v>
      </c>
      <c r="AD66" s="21" t="s">
        <v>283</v>
      </c>
      <c r="AE66" s="41">
        <f t="shared" si="19"/>
        <v>7191.7546562693515</v>
      </c>
      <c r="AF66" s="41">
        <f t="shared" si="20"/>
        <v>1410.8870482186715</v>
      </c>
      <c r="AG66" s="173">
        <f t="shared" si="17"/>
        <v>5780.8676080506802</v>
      </c>
      <c r="AH66" s="237">
        <f t="shared" si="21"/>
        <v>5.4359445625618683</v>
      </c>
      <c r="AI66" s="193">
        <f t="shared" si="22"/>
        <v>1.0664301195908326</v>
      </c>
      <c r="AJ66" s="193">
        <f t="shared" si="23"/>
        <v>4.3695144429710355</v>
      </c>
      <c r="AK66" s="195">
        <f t="shared" si="24"/>
        <v>4.4399904823737977</v>
      </c>
      <c r="AL66" s="468">
        <f t="shared" si="8"/>
        <v>2.9463959867409044E-3</v>
      </c>
      <c r="BH66" s="2"/>
      <c r="BI66" s="2"/>
    </row>
    <row r="67" spans="1:75" ht="15.6" x14ac:dyDescent="0.3">
      <c r="A67" s="2"/>
      <c r="Z67" s="13"/>
      <c r="AA67" s="178">
        <f t="shared" si="9"/>
        <v>1344000000</v>
      </c>
      <c r="AB67" s="41">
        <f t="shared" ref="AB67" si="33">AB249</f>
        <v>1675</v>
      </c>
      <c r="AC67" s="21">
        <v>64</v>
      </c>
      <c r="AD67" s="21" t="s">
        <v>283</v>
      </c>
      <c r="AE67" s="41">
        <f t="shared" si="19"/>
        <v>7284.9944563992012</v>
      </c>
      <c r="AF67" s="41">
        <f t="shared" si="20"/>
        <v>1410.8870482186715</v>
      </c>
      <c r="AG67" s="173">
        <f t="shared" si="17"/>
        <v>5874.10740818053</v>
      </c>
      <c r="AH67" s="237">
        <f t="shared" si="21"/>
        <v>5.4203827800589295</v>
      </c>
      <c r="AI67" s="193">
        <f t="shared" si="22"/>
        <v>1.0497671489722258</v>
      </c>
      <c r="AJ67" s="193">
        <f t="shared" si="23"/>
        <v>4.3706156310867037</v>
      </c>
      <c r="AK67" s="195">
        <f t="shared" si="24"/>
        <v>4.4399904823737977</v>
      </c>
      <c r="AL67" s="468">
        <f t="shared" si="8"/>
        <v>2.8627559247228272E-3</v>
      </c>
      <c r="BH67" s="2"/>
      <c r="BI67" s="2"/>
    </row>
    <row r="68" spans="1:75" ht="15.6" x14ac:dyDescent="0.3">
      <c r="A68" s="2"/>
      <c r="Z68" s="13"/>
      <c r="AA68" s="178">
        <f t="shared" si="9"/>
        <v>1365000000</v>
      </c>
      <c r="AB68" s="41">
        <f t="shared" ref="AB68" si="34">AB250</f>
        <v>1700</v>
      </c>
      <c r="AC68" s="21">
        <v>65</v>
      </c>
      <c r="AD68" s="21" t="s">
        <v>283</v>
      </c>
      <c r="AE68" s="41">
        <f t="shared" si="19"/>
        <v>7378.234256529051</v>
      </c>
      <c r="AF68" s="41">
        <f t="shared" si="20"/>
        <v>1410.8870482186715</v>
      </c>
      <c r="AG68" s="173">
        <f t="shared" si="17"/>
        <v>5967.3472083103798</v>
      </c>
      <c r="AH68" s="237">
        <f t="shared" si="21"/>
        <v>5.4052998216330046</v>
      </c>
      <c r="AI68" s="193">
        <f t="shared" si="22"/>
        <v>1.0336168851418839</v>
      </c>
      <c r="AJ68" s="193">
        <f t="shared" si="23"/>
        <v>4.3716829364911209</v>
      </c>
      <c r="AK68" s="195">
        <f t="shared" si="24"/>
        <v>4.4399904823737977</v>
      </c>
      <c r="AL68" s="468">
        <f t="shared" si="8"/>
        <v>2.7826371379921083E-3</v>
      </c>
      <c r="BH68" s="2"/>
      <c r="BI68" s="2"/>
    </row>
    <row r="69" spans="1:75" ht="15.6" x14ac:dyDescent="0.3">
      <c r="A69" s="2"/>
      <c r="Z69" s="13"/>
      <c r="AA69" s="178">
        <f t="shared" si="9"/>
        <v>1386000000</v>
      </c>
      <c r="AB69" s="41">
        <f t="shared" ref="AB69" si="35">AB251</f>
        <v>1725</v>
      </c>
      <c r="AC69" s="21">
        <v>66</v>
      </c>
      <c r="AD69" s="21" t="s">
        <v>283</v>
      </c>
      <c r="AE69" s="41">
        <f t="shared" si="19"/>
        <v>7471.4740566589007</v>
      </c>
      <c r="AF69" s="41">
        <f t="shared" si="20"/>
        <v>1410.8870482186715</v>
      </c>
      <c r="AG69" s="173">
        <f t="shared" ref="AG69:AG100" si="36">AG68+SUM(AE433:AF433,BG433)</f>
        <v>6060.5870084402295</v>
      </c>
      <c r="AH69" s="237">
        <f t="shared" si="21"/>
        <v>5.3906739225533196</v>
      </c>
      <c r="AI69" s="193">
        <f t="shared" si="22"/>
        <v>1.0179560232457947</v>
      </c>
      <c r="AJ69" s="193">
        <f t="shared" si="23"/>
        <v>4.3727178993075251</v>
      </c>
      <c r="AK69" s="195">
        <f t="shared" si="24"/>
        <v>4.4399904823737977</v>
      </c>
      <c r="AL69" s="468">
        <f t="shared" si="8"/>
        <v>2.7058441829904594E-3</v>
      </c>
      <c r="BH69" s="2"/>
      <c r="BI69" s="2"/>
    </row>
    <row r="70" spans="1:75" ht="15.6" x14ac:dyDescent="0.3">
      <c r="A70" s="2"/>
      <c r="Z70" s="13"/>
      <c r="AA70" s="178">
        <f t="shared" si="9"/>
        <v>1407000000</v>
      </c>
      <c r="AB70" s="41">
        <f t="shared" ref="AB70" si="37">AB252</f>
        <v>1750</v>
      </c>
      <c r="AC70" s="21">
        <v>67</v>
      </c>
      <c r="AD70" s="21" t="s">
        <v>283</v>
      </c>
      <c r="AE70" s="41">
        <f t="shared" si="19"/>
        <v>7564.7138567887505</v>
      </c>
      <c r="AF70" s="41">
        <f t="shared" si="20"/>
        <v>1410.8870482186715</v>
      </c>
      <c r="AG70" s="173">
        <f t="shared" si="36"/>
        <v>6153.8268085700793</v>
      </c>
      <c r="AH70" s="237">
        <f t="shared" si="21"/>
        <v>5.376484617476013</v>
      </c>
      <c r="AI70" s="193">
        <f t="shared" si="22"/>
        <v>1.0027626497645143</v>
      </c>
      <c r="AJ70" s="193">
        <f t="shared" si="23"/>
        <v>4.3737219677114991</v>
      </c>
      <c r="AK70" s="195">
        <f t="shared" si="24"/>
        <v>4.4399904823737977</v>
      </c>
      <c r="AL70" s="468">
        <f t="shared" ref="AL70:AL133" si="38">(AH69-AH70)/AH69</f>
        <v>2.6321950244368891E-3</v>
      </c>
      <c r="BH70" s="2"/>
      <c r="BI70" s="2"/>
    </row>
    <row r="71" spans="1:75" ht="15.6" x14ac:dyDescent="0.3">
      <c r="Z71" s="13"/>
      <c r="AA71" s="178">
        <f t="shared" si="9"/>
        <v>1428000000</v>
      </c>
      <c r="AB71" s="41">
        <f t="shared" ref="AB71" si="39">AB253</f>
        <v>1775</v>
      </c>
      <c r="AC71" s="21">
        <v>68</v>
      </c>
      <c r="AD71" s="21" t="s">
        <v>283</v>
      </c>
      <c r="AE71" s="41">
        <f t="shared" si="19"/>
        <v>7657.9536569186002</v>
      </c>
      <c r="AF71" s="41">
        <f t="shared" si="20"/>
        <v>1410.8870482186715</v>
      </c>
      <c r="AG71" s="173">
        <f t="shared" si="36"/>
        <v>6247.066608699929</v>
      </c>
      <c r="AH71" s="237">
        <f t="shared" si="21"/>
        <v>5.3627126449009808</v>
      </c>
      <c r="AI71" s="193">
        <f t="shared" si="22"/>
        <v>0.98801614020915363</v>
      </c>
      <c r="AJ71" s="193">
        <f t="shared" si="23"/>
        <v>4.3746965046918271</v>
      </c>
      <c r="AK71" s="195">
        <f t="shared" si="24"/>
        <v>4.4399904823737977</v>
      </c>
      <c r="AL71" s="468">
        <f t="shared" si="38"/>
        <v>2.5615199437690399E-3</v>
      </c>
      <c r="BH71" s="2"/>
      <c r="BI71" s="2"/>
    </row>
    <row r="72" spans="1:75" ht="15.6" x14ac:dyDescent="0.3">
      <c r="Z72" s="13"/>
      <c r="AA72" s="178">
        <f t="shared" ref="AA72:AA135" si="40">AA71+$AA$4</f>
        <v>1449000000</v>
      </c>
      <c r="AB72" s="41">
        <f t="shared" ref="AB72" si="41">AB254</f>
        <v>1800</v>
      </c>
      <c r="AC72" s="21">
        <v>69</v>
      </c>
      <c r="AD72" s="21" t="s">
        <v>283</v>
      </c>
      <c r="AE72" s="41">
        <f t="shared" si="19"/>
        <v>7751.19345704845</v>
      </c>
      <c r="AF72" s="41">
        <f t="shared" si="20"/>
        <v>1410.8870482186715</v>
      </c>
      <c r="AG72" s="173">
        <f t="shared" si="36"/>
        <v>6340.3064088297788</v>
      </c>
      <c r="AH72" s="237">
        <f t="shared" si="21"/>
        <v>5.3493398599368183</v>
      </c>
      <c r="AI72" s="193">
        <f t="shared" si="22"/>
        <v>0.97369706571336878</v>
      </c>
      <c r="AJ72" s="193">
        <f t="shared" si="23"/>
        <v>4.3756427942234497</v>
      </c>
      <c r="AK72" s="195">
        <f t="shared" si="24"/>
        <v>4.4399904823737977</v>
      </c>
      <c r="AL72" s="468">
        <f t="shared" si="38"/>
        <v>2.4936605501094155E-3</v>
      </c>
      <c r="BH72" s="2"/>
      <c r="BI72" s="2"/>
    </row>
    <row r="73" spans="1:75" ht="15.6" x14ac:dyDescent="0.3">
      <c r="Z73" s="13"/>
      <c r="AA73" s="178">
        <f t="shared" si="40"/>
        <v>1470000000</v>
      </c>
      <c r="AB73" s="41">
        <f t="shared" ref="AB73" si="42">AB255</f>
        <v>1825</v>
      </c>
      <c r="AC73" s="21">
        <v>70</v>
      </c>
      <c r="AD73" s="21" t="s">
        <v>283</v>
      </c>
      <c r="AE73" s="41">
        <f t="shared" si="19"/>
        <v>7844.4332571782998</v>
      </c>
      <c r="AF73" s="41">
        <f t="shared" si="20"/>
        <v>1410.8870482186715</v>
      </c>
      <c r="AG73" s="173">
        <f t="shared" si="36"/>
        <v>6433.5462089596285</v>
      </c>
      <c r="AH73" s="237">
        <f t="shared" si="21"/>
        <v>5.3363491545430612</v>
      </c>
      <c r="AI73" s="193">
        <f t="shared" si="22"/>
        <v>0.95978710763174924</v>
      </c>
      <c r="AJ73" s="193">
        <f t="shared" si="23"/>
        <v>4.376562046911312</v>
      </c>
      <c r="AK73" s="195">
        <f t="shared" si="24"/>
        <v>4.4399904823737977</v>
      </c>
      <c r="AL73" s="468">
        <f t="shared" si="38"/>
        <v>2.4284688828708021E-3</v>
      </c>
      <c r="BH73" s="2"/>
      <c r="BI73" s="2"/>
    </row>
    <row r="74" spans="1:75" ht="15.6" x14ac:dyDescent="0.3">
      <c r="Z74" s="13"/>
      <c r="AA74" s="178">
        <f t="shared" si="40"/>
        <v>1491000000</v>
      </c>
      <c r="AB74" s="41">
        <f t="shared" ref="AB74" si="43">AB256</f>
        <v>1850</v>
      </c>
      <c r="AC74" s="21">
        <v>71</v>
      </c>
      <c r="AD74" s="21" t="s">
        <v>283</v>
      </c>
      <c r="AE74" s="41">
        <f t="shared" si="19"/>
        <v>7937.6730573081495</v>
      </c>
      <c r="AF74" s="41">
        <f t="shared" si="20"/>
        <v>1410.8870482186715</v>
      </c>
      <c r="AG74" s="173">
        <f t="shared" si="36"/>
        <v>6526.7860090894783</v>
      </c>
      <c r="AH74" s="237">
        <f t="shared" si="21"/>
        <v>5.3237243845125084</v>
      </c>
      <c r="AI74" s="193">
        <f t="shared" si="22"/>
        <v>0.94626897935524579</v>
      </c>
      <c r="AJ74" s="193">
        <f t="shared" si="23"/>
        <v>4.3774554051572627</v>
      </c>
      <c r="AK74" s="195">
        <f t="shared" si="24"/>
        <v>4.4399904823737977</v>
      </c>
      <c r="AL74" s="468">
        <f t="shared" si="38"/>
        <v>2.3658065964077407E-3</v>
      </c>
      <c r="BH74" s="2"/>
      <c r="BI74" s="2"/>
    </row>
    <row r="75" spans="1:75" ht="15.6" x14ac:dyDescent="0.3">
      <c r="D75"/>
      <c r="E75" s="37"/>
      <c r="F75" s="37"/>
      <c r="G75" s="37"/>
      <c r="H75" s="37"/>
      <c r="I75" s="37"/>
      <c r="J75" s="37"/>
      <c r="K75" s="37"/>
      <c r="Z75" s="13"/>
      <c r="AA75" s="178">
        <f t="shared" si="40"/>
        <v>1512000000</v>
      </c>
      <c r="AB75" s="41">
        <f t="shared" ref="AB75" si="44">AB257</f>
        <v>1875</v>
      </c>
      <c r="AC75" s="21">
        <v>72</v>
      </c>
      <c r="AD75" s="21" t="s">
        <v>283</v>
      </c>
      <c r="AE75" s="41">
        <f t="shared" si="19"/>
        <v>8030.9128574379993</v>
      </c>
      <c r="AF75" s="41">
        <f t="shared" si="20"/>
        <v>1410.8870482186715</v>
      </c>
      <c r="AG75" s="173">
        <f t="shared" si="36"/>
        <v>6620.025809219328</v>
      </c>
      <c r="AH75" s="237">
        <f t="shared" si="21"/>
        <v>5.3114503025383595</v>
      </c>
      <c r="AI75" s="193">
        <f t="shared" si="22"/>
        <v>0.93312635464197846</v>
      </c>
      <c r="AJ75" s="193">
        <f t="shared" si="23"/>
        <v>4.3783239478963809</v>
      </c>
      <c r="AK75" s="195">
        <f t="shared" si="24"/>
        <v>4.4399904823737977</v>
      </c>
      <c r="AL75" s="468">
        <f t="shared" si="38"/>
        <v>2.3055442182273781E-3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1:75" ht="15.6" x14ac:dyDescent="0.3">
      <c r="D76"/>
      <c r="E76" s="37"/>
      <c r="F76" s="37"/>
      <c r="G76" s="37"/>
      <c r="H76" s="37"/>
      <c r="I76" s="37"/>
      <c r="J76" s="37"/>
      <c r="K76" s="37"/>
      <c r="Z76" s="13"/>
      <c r="AA76" s="178">
        <f t="shared" si="40"/>
        <v>1533000000</v>
      </c>
      <c r="AB76" s="41">
        <f t="shared" ref="AB76" si="45">AB258</f>
        <v>1900</v>
      </c>
      <c r="AC76" s="21">
        <v>73</v>
      </c>
      <c r="AD76" s="21" t="s">
        <v>283</v>
      </c>
      <c r="AE76" s="41">
        <f t="shared" si="19"/>
        <v>8124.152657567849</v>
      </c>
      <c r="AF76" s="41">
        <f t="shared" si="20"/>
        <v>1410.8870482186715</v>
      </c>
      <c r="AG76" s="173">
        <f t="shared" si="36"/>
        <v>6713.2656093491778</v>
      </c>
      <c r="AH76" s="237">
        <f t="shared" si="21"/>
        <v>5.2995124967826808</v>
      </c>
      <c r="AI76" s="193">
        <f t="shared" si="22"/>
        <v>0.92034380183866371</v>
      </c>
      <c r="AJ76" s="193">
        <f t="shared" si="23"/>
        <v>4.3791686949440169</v>
      </c>
      <c r="AK76" s="195">
        <f t="shared" si="24"/>
        <v>4.4399904823737977</v>
      </c>
      <c r="AL76" s="468">
        <f t="shared" si="38"/>
        <v>2.2475604732616239E-3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1:75" ht="15.6" x14ac:dyDescent="0.3">
      <c r="D77"/>
      <c r="E77" s="37"/>
      <c r="F77" s="37"/>
      <c r="G77" s="37"/>
      <c r="H77" s="37"/>
      <c r="I77" s="37"/>
      <c r="J77" s="37"/>
      <c r="K77" s="37"/>
      <c r="Z77" s="13"/>
      <c r="AA77" s="178">
        <f t="shared" si="40"/>
        <v>1554000000</v>
      </c>
      <c r="AB77" s="41">
        <f t="shared" ref="AB77" si="46">AB259</f>
        <v>1925</v>
      </c>
      <c r="AC77" s="21">
        <v>74</v>
      </c>
      <c r="AD77" s="21" t="s">
        <v>283</v>
      </c>
      <c r="AE77" s="41">
        <f t="shared" si="19"/>
        <v>8217.3924576976988</v>
      </c>
      <c r="AF77" s="41">
        <f t="shared" si="20"/>
        <v>1410.8870482186715</v>
      </c>
      <c r="AG77" s="173">
        <f t="shared" si="36"/>
        <v>6806.5054094790275</v>
      </c>
      <c r="AH77" s="237">
        <f t="shared" si="21"/>
        <v>5.2878973344258036</v>
      </c>
      <c r="AI77" s="193">
        <f t="shared" si="22"/>
        <v>0.90790672343543855</v>
      </c>
      <c r="AJ77" s="193">
        <f t="shared" si="23"/>
        <v>4.3799906109903652</v>
      </c>
      <c r="AK77" s="195">
        <f t="shared" si="24"/>
        <v>4.4399904823737977</v>
      </c>
      <c r="AL77" s="468">
        <f t="shared" si="38"/>
        <v>2.1917416675455979E-3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 ht="15.6" x14ac:dyDescent="0.3">
      <c r="D78"/>
      <c r="E78" s="37"/>
      <c r="F78" s="37"/>
      <c r="G78" s="37"/>
      <c r="H78" s="37"/>
      <c r="I78" s="37"/>
      <c r="J78" s="37"/>
      <c r="K78" s="37"/>
      <c r="Z78" s="13"/>
      <c r="AA78" s="178">
        <f t="shared" si="40"/>
        <v>1575000000</v>
      </c>
      <c r="AB78" s="41">
        <f t="shared" ref="AB78" si="47">AB260</f>
        <v>1950</v>
      </c>
      <c r="AC78" s="21">
        <v>75</v>
      </c>
      <c r="AD78" s="21" t="s">
        <v>283</v>
      </c>
      <c r="AE78" s="41">
        <f t="shared" si="19"/>
        <v>8310.6322578275485</v>
      </c>
      <c r="AF78" s="41">
        <f t="shared" si="20"/>
        <v>1410.8870482186715</v>
      </c>
      <c r="AG78" s="173">
        <f t="shared" si="36"/>
        <v>6899.7452096088773</v>
      </c>
      <c r="AH78" s="237">
        <f t="shared" si="21"/>
        <v>5.2765919097317768</v>
      </c>
      <c r="AI78" s="193">
        <f t="shared" si="22"/>
        <v>0.89580130045629935</v>
      </c>
      <c r="AJ78" s="193">
        <f t="shared" si="23"/>
        <v>4.3807906092754774</v>
      </c>
      <c r="AK78" s="195">
        <f t="shared" si="24"/>
        <v>4.4399904823737977</v>
      </c>
      <c r="AL78" s="468">
        <f t="shared" si="38"/>
        <v>2.1379811253945903E-3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 ht="15.6" x14ac:dyDescent="0.3">
      <c r="D79"/>
      <c r="E79" s="37"/>
      <c r="F79" s="37"/>
      <c r="G79" s="37"/>
      <c r="H79" s="37"/>
      <c r="I79" s="37"/>
      <c r="J79" s="37"/>
      <c r="K79" s="37"/>
      <c r="Z79" s="13"/>
      <c r="AA79" s="178">
        <f t="shared" si="40"/>
        <v>1596000000</v>
      </c>
      <c r="AB79" s="41">
        <f t="shared" ref="AB79" si="48">AB261</f>
        <v>1975</v>
      </c>
      <c r="AC79" s="21">
        <v>76</v>
      </c>
      <c r="AD79" s="21" t="s">
        <v>283</v>
      </c>
      <c r="AE79" s="41">
        <f t="shared" si="19"/>
        <v>8403.8720579573983</v>
      </c>
      <c r="AF79" s="41">
        <f t="shared" si="20"/>
        <v>1410.8870482186715</v>
      </c>
      <c r="AG79" s="173">
        <f t="shared" si="36"/>
        <v>6992.9850097387271</v>
      </c>
      <c r="AH79" s="237">
        <f t="shared" si="21"/>
        <v>5.2655839962139082</v>
      </c>
      <c r="AI79" s="193">
        <f t="shared" si="22"/>
        <v>0.88401444123976913</v>
      </c>
      <c r="AJ79" s="193">
        <f t="shared" si="23"/>
        <v>4.3815695549741394</v>
      </c>
      <c r="AK79" s="195">
        <f t="shared" si="24"/>
        <v>4.4399904823737977</v>
      </c>
      <c r="AL79" s="468">
        <f t="shared" si="38"/>
        <v>2.086178674831087E-3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 ht="15.6" x14ac:dyDescent="0.3">
      <c r="D80"/>
      <c r="E80" s="37"/>
      <c r="F80" s="37"/>
      <c r="G80" s="37"/>
      <c r="H80" s="37"/>
      <c r="I80" s="37"/>
      <c r="J80" s="37"/>
      <c r="K80" s="37"/>
      <c r="Z80" s="13"/>
      <c r="AA80" s="178">
        <f t="shared" si="40"/>
        <v>1617000000</v>
      </c>
      <c r="AB80" s="41">
        <f t="shared" ref="AB80" si="49">AB262</f>
        <v>2000</v>
      </c>
      <c r="AC80" s="21">
        <v>77</v>
      </c>
      <c r="AD80" s="21" t="s">
        <v>283</v>
      </c>
      <c r="AE80" s="41">
        <f t="shared" si="19"/>
        <v>8497.111858087248</v>
      </c>
      <c r="AF80" s="41">
        <f t="shared" si="20"/>
        <v>1410.8870482186715</v>
      </c>
      <c r="AG80" s="173">
        <f t="shared" si="36"/>
        <v>7086.2248098685768</v>
      </c>
      <c r="AH80" s="237">
        <f t="shared" si="21"/>
        <v>5.2548620025276742</v>
      </c>
      <c r="AI80" s="193">
        <f t="shared" si="22"/>
        <v>0.87253373421068126</v>
      </c>
      <c r="AJ80" s="193">
        <f t="shared" si="23"/>
        <v>4.3823282683169928</v>
      </c>
      <c r="AK80" s="195">
        <f t="shared" si="24"/>
        <v>4.4399904823737977</v>
      </c>
      <c r="AL80" s="468">
        <f t="shared" si="38"/>
        <v>2.0362401765774388E-3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 ht="15.6" x14ac:dyDescent="0.3">
      <c r="D81"/>
      <c r="E81" s="37"/>
      <c r="F81" s="37"/>
      <c r="G81" s="37"/>
      <c r="H81" s="37"/>
      <c r="I81" s="37"/>
      <c r="J81" s="37"/>
      <c r="K81" s="37"/>
      <c r="Z81" s="13"/>
      <c r="AA81" s="178">
        <f t="shared" si="40"/>
        <v>1638000000</v>
      </c>
      <c r="AB81" s="41">
        <f t="shared" ref="AB81" si="50">AB263</f>
        <v>2025</v>
      </c>
      <c r="AC81" s="21">
        <v>78</v>
      </c>
      <c r="AD81" s="21" t="s">
        <v>283</v>
      </c>
      <c r="AE81" s="41">
        <f t="shared" si="19"/>
        <v>8590.3516582170978</v>
      </c>
      <c r="AF81" s="41">
        <f t="shared" si="20"/>
        <v>1410.8870482186715</v>
      </c>
      <c r="AG81" s="173">
        <f t="shared" si="36"/>
        <v>7179.4646099984266</v>
      </c>
      <c r="AH81" s="237">
        <f t="shared" si="21"/>
        <v>5.2444149317564701</v>
      </c>
      <c r="AI81" s="193">
        <f t="shared" si="22"/>
        <v>0.8613474042849032</v>
      </c>
      <c r="AJ81" s="193">
        <f t="shared" si="23"/>
        <v>4.3830675274715674</v>
      </c>
      <c r="AK81" s="195">
        <f t="shared" si="24"/>
        <v>4.4399904823737977</v>
      </c>
      <c r="AL81" s="468">
        <f t="shared" si="38"/>
        <v>1.988077092448649E-3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4.4" customHeight="1" x14ac:dyDescent="0.3">
      <c r="D82"/>
      <c r="E82" s="37"/>
      <c r="F82" s="37"/>
      <c r="G82" s="37"/>
      <c r="H82" s="37"/>
      <c r="I82" s="37"/>
      <c r="J82" s="37"/>
      <c r="K82" s="37"/>
      <c r="Z82" s="13"/>
      <c r="AA82" s="178">
        <f t="shared" si="40"/>
        <v>1659000000</v>
      </c>
      <c r="AB82" s="41">
        <f t="shared" ref="AB82" si="51">AB264</f>
        <v>2050</v>
      </c>
      <c r="AC82" s="21">
        <v>79</v>
      </c>
      <c r="AD82" s="21" t="s">
        <v>283</v>
      </c>
      <c r="AE82" s="41">
        <f t="shared" si="19"/>
        <v>8683.5914583469475</v>
      </c>
      <c r="AF82" s="41">
        <f t="shared" si="20"/>
        <v>1410.8870482186715</v>
      </c>
      <c r="AG82" s="173">
        <f t="shared" si="36"/>
        <v>7272.7044101282763</v>
      </c>
      <c r="AH82" s="237">
        <f t="shared" si="21"/>
        <v>5.2342323437896008</v>
      </c>
      <c r="AI82" s="193">
        <f t="shared" si="22"/>
        <v>0.85044427258509425</v>
      </c>
      <c r="AJ82" s="193">
        <f t="shared" si="23"/>
        <v>4.3837880712045063</v>
      </c>
      <c r="AK82" s="195">
        <f t="shared" si="24"/>
        <v>4.4399904823737977</v>
      </c>
      <c r="AL82" s="468">
        <f t="shared" si="38"/>
        <v>1.9416060894058499E-3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 ht="15.6" x14ac:dyDescent="0.3">
      <c r="D83"/>
      <c r="E83" s="37"/>
      <c r="F83" s="37"/>
      <c r="G83" s="37"/>
      <c r="H83" s="37"/>
      <c r="I83" s="37"/>
      <c r="J83" s="37"/>
      <c r="K83" s="37"/>
      <c r="Z83" s="13"/>
      <c r="AA83" s="178">
        <f t="shared" si="40"/>
        <v>1680000000</v>
      </c>
      <c r="AB83" s="41">
        <f t="shared" ref="AB83" si="52">AB265</f>
        <v>2075</v>
      </c>
      <c r="AC83" s="21">
        <v>80</v>
      </c>
      <c r="AD83" s="21" t="s">
        <v>283</v>
      </c>
      <c r="AE83" s="41">
        <f t="shared" si="19"/>
        <v>8776.8312584767973</v>
      </c>
      <c r="AF83" s="41">
        <f t="shared" si="20"/>
        <v>1410.8870482186715</v>
      </c>
      <c r="AG83" s="173">
        <f t="shared" si="36"/>
        <v>7365.9442102581261</v>
      </c>
      <c r="AH83" s="237">
        <f t="shared" si="21"/>
        <v>5.2243043205219033</v>
      </c>
      <c r="AI83" s="193">
        <f t="shared" si="22"/>
        <v>0.83981371917778069</v>
      </c>
      <c r="AJ83" s="193">
        <f t="shared" si="23"/>
        <v>4.3844906013441225</v>
      </c>
      <c r="AK83" s="195">
        <f t="shared" si="24"/>
        <v>4.4399904823737977</v>
      </c>
      <c r="AL83" s="468">
        <f t="shared" si="38"/>
        <v>1.8967486759499796E-3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 ht="15.6" x14ac:dyDescent="0.3">
      <c r="D84"/>
      <c r="E84" s="37"/>
      <c r="F84" s="37"/>
      <c r="G84" s="37"/>
      <c r="H84" s="37"/>
      <c r="I84" s="37"/>
      <c r="J84" s="37"/>
      <c r="K84" s="37"/>
      <c r="Z84" s="13"/>
      <c r="AA84" s="178">
        <f t="shared" si="40"/>
        <v>1701000000</v>
      </c>
      <c r="AB84" s="41">
        <f t="shared" ref="AB84" si="53">AB266</f>
        <v>2100</v>
      </c>
      <c r="AC84" s="21">
        <v>81</v>
      </c>
      <c r="AD84" s="21" t="s">
        <v>283</v>
      </c>
      <c r="AE84" s="41">
        <f t="shared" si="19"/>
        <v>8870.0710586066471</v>
      </c>
      <c r="AF84" s="41">
        <f t="shared" si="20"/>
        <v>1410.8870482186715</v>
      </c>
      <c r="AG84" s="173">
        <f t="shared" si="36"/>
        <v>7459.1840103879758</v>
      </c>
      <c r="AH84" s="237">
        <f t="shared" si="21"/>
        <v>5.2146214336311862</v>
      </c>
      <c r="AI84" s="193">
        <f t="shared" si="22"/>
        <v>0.82944564857064751</v>
      </c>
      <c r="AJ84" s="193">
        <f t="shared" si="23"/>
        <v>4.3851757850605386</v>
      </c>
      <c r="AK84" s="195">
        <f t="shared" si="24"/>
        <v>4.4399904823737977</v>
      </c>
      <c r="AL84" s="468">
        <f t="shared" si="38"/>
        <v>1.8534308678537597E-3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 ht="15.6" x14ac:dyDescent="0.3">
      <c r="D85"/>
      <c r="E85" s="37"/>
      <c r="F85" s="37"/>
      <c r="G85" s="37"/>
      <c r="H85" s="37"/>
      <c r="I85" s="37"/>
      <c r="J85" s="37"/>
      <c r="K85" s="37"/>
      <c r="Z85" s="13"/>
      <c r="AA85" s="178">
        <f t="shared" si="40"/>
        <v>1722000000</v>
      </c>
      <c r="AB85" s="41">
        <f t="shared" ref="AB85" si="54">AB267</f>
        <v>2125</v>
      </c>
      <c r="AC85" s="21">
        <v>82</v>
      </c>
      <c r="AD85" s="21" t="s">
        <v>283</v>
      </c>
      <c r="AE85" s="41">
        <f t="shared" si="19"/>
        <v>8963.3108587364968</v>
      </c>
      <c r="AF85" s="41">
        <f t="shared" si="20"/>
        <v>1410.8870482186715</v>
      </c>
      <c r="AG85" s="173">
        <f t="shared" si="36"/>
        <v>7552.4238105178256</v>
      </c>
      <c r="AH85" s="237">
        <f t="shared" si="21"/>
        <v>5.2051747147134133</v>
      </c>
      <c r="AI85" s="193">
        <f t="shared" si="22"/>
        <v>0.81933045773442015</v>
      </c>
      <c r="AJ85" s="193">
        <f t="shared" si="23"/>
        <v>4.3858442569789933</v>
      </c>
      <c r="AK85" s="195">
        <f t="shared" si="24"/>
        <v>4.4399904823737977</v>
      </c>
      <c r="AL85" s="468">
        <f t="shared" si="38"/>
        <v>1.8115828805610418E-3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 ht="15.6" x14ac:dyDescent="0.3">
      <c r="D86"/>
      <c r="E86" s="37"/>
      <c r="F86" s="37"/>
      <c r="G86" s="37"/>
      <c r="H86" s="37"/>
      <c r="I86" s="37"/>
      <c r="J86" s="37"/>
      <c r="K86" s="37"/>
      <c r="Z86" s="13"/>
      <c r="AA86" s="178">
        <f t="shared" si="40"/>
        <v>1743000000</v>
      </c>
      <c r="AB86" s="41">
        <f t="shared" ref="AB86" si="55">AB268</f>
        <v>2150</v>
      </c>
      <c r="AC86" s="21">
        <v>83</v>
      </c>
      <c r="AD86" s="21" t="s">
        <v>283</v>
      </c>
      <c r="AE86" s="41">
        <f t="shared" si="19"/>
        <v>9056.5506588663466</v>
      </c>
      <c r="AF86" s="41">
        <f t="shared" si="20"/>
        <v>1410.8870482186715</v>
      </c>
      <c r="AG86" s="173">
        <f t="shared" si="36"/>
        <v>7645.6636106476753</v>
      </c>
      <c r="AH86" s="237">
        <f t="shared" si="21"/>
        <v>5.1959556275767911</v>
      </c>
      <c r="AI86" s="193">
        <f t="shared" si="22"/>
        <v>0.80945900643641511</v>
      </c>
      <c r="AJ86" s="193">
        <f t="shared" si="23"/>
        <v>4.3864966211403758</v>
      </c>
      <c r="AK86" s="195">
        <f t="shared" si="24"/>
        <v>4.4399904823737977</v>
      </c>
      <c r="AL86" s="468">
        <f t="shared" si="38"/>
        <v>1.7711388458417601E-3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 ht="15.6" x14ac:dyDescent="0.3">
      <c r="D87"/>
      <c r="E87" s="37"/>
      <c r="F87" s="37"/>
      <c r="G87" s="37"/>
      <c r="H87" s="37"/>
      <c r="I87" s="37"/>
      <c r="J87" s="37"/>
      <c r="K87" s="37"/>
      <c r="Z87" s="13"/>
      <c r="AA87" s="178">
        <f t="shared" si="40"/>
        <v>1764000000</v>
      </c>
      <c r="AB87" s="41">
        <f t="shared" ref="AB87" si="56">AB269</f>
        <v>2175</v>
      </c>
      <c r="AC87" s="21">
        <v>84</v>
      </c>
      <c r="AD87" s="21" t="s">
        <v>283</v>
      </c>
      <c r="AE87" s="41">
        <f t="shared" si="19"/>
        <v>9149.7904589961963</v>
      </c>
      <c r="AF87" s="41">
        <f t="shared" si="20"/>
        <v>1410.8870482186715</v>
      </c>
      <c r="AG87" s="173">
        <f t="shared" si="36"/>
        <v>7738.9034107775251</v>
      </c>
      <c r="AH87" s="237">
        <f t="shared" si="21"/>
        <v>5.1869560425148498</v>
      </c>
      <c r="AI87" s="193">
        <f t="shared" si="22"/>
        <v>0.79982258969312436</v>
      </c>
      <c r="AJ87" s="193">
        <f t="shared" si="23"/>
        <v>4.3871334528217254</v>
      </c>
      <c r="AK87" s="195">
        <f t="shared" si="24"/>
        <v>4.4399904823737977</v>
      </c>
      <c r="AL87" s="468">
        <f t="shared" si="38"/>
        <v>1.7320365505389052E-3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 ht="15.6" x14ac:dyDescent="0.3">
      <c r="D88"/>
      <c r="E88" s="37"/>
      <c r="F88" s="37"/>
      <c r="G88" s="37"/>
      <c r="H88" s="37"/>
      <c r="I88" s="37"/>
      <c r="J88" s="37"/>
      <c r="K88" s="37"/>
      <c r="Z88" s="13"/>
      <c r="AA88" s="178">
        <f t="shared" si="40"/>
        <v>1785000000</v>
      </c>
      <c r="AB88" s="41">
        <f t="shared" ref="AB88" si="57">AB270</f>
        <v>2200</v>
      </c>
      <c r="AC88" s="21">
        <v>85</v>
      </c>
      <c r="AD88" s="21" t="s">
        <v>283</v>
      </c>
      <c r="AE88" s="41">
        <f t="shared" si="19"/>
        <v>9243.0302591260461</v>
      </c>
      <c r="AF88" s="41">
        <f t="shared" si="20"/>
        <v>1410.8870482186715</v>
      </c>
      <c r="AG88" s="173">
        <f t="shared" si="36"/>
        <v>7832.1432109073749</v>
      </c>
      <c r="AH88" s="237">
        <f t="shared" si="21"/>
        <v>5.1781682123955441</v>
      </c>
      <c r="AI88" s="193">
        <f t="shared" si="22"/>
        <v>0.7904129121673229</v>
      </c>
      <c r="AJ88" s="193">
        <f t="shared" si="23"/>
        <v>4.3877553002282212</v>
      </c>
      <c r="AK88" s="195">
        <f t="shared" si="24"/>
        <v>4.4399904823737977</v>
      </c>
      <c r="AL88" s="468">
        <f t="shared" si="38"/>
        <v>1.6942171954564928E-3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 ht="15.6" x14ac:dyDescent="0.3">
      <c r="D89"/>
      <c r="E89" s="37"/>
      <c r="F89" s="37"/>
      <c r="G89" s="37"/>
      <c r="H89" s="37"/>
      <c r="I89" s="37"/>
      <c r="J89" s="37"/>
      <c r="K89" s="37"/>
      <c r="Z89" s="13"/>
      <c r="AA89" s="178">
        <f t="shared" si="40"/>
        <v>1806000000</v>
      </c>
      <c r="AB89" s="41">
        <f t="shared" ref="AB89" si="58">AB271</f>
        <v>2225</v>
      </c>
      <c r="AC89" s="21">
        <v>86</v>
      </c>
      <c r="AD89" s="21" t="s">
        <v>283</v>
      </c>
      <c r="AE89" s="41">
        <f t="shared" si="19"/>
        <v>9336.2700592558958</v>
      </c>
      <c r="AF89" s="41">
        <f t="shared" si="20"/>
        <v>1410.8870482186715</v>
      </c>
      <c r="AG89" s="173">
        <f t="shared" si="36"/>
        <v>7925.3830110372246</v>
      </c>
      <c r="AH89" s="237">
        <f t="shared" si="21"/>
        <v>5.1695847504185473</v>
      </c>
      <c r="AI89" s="193">
        <f t="shared" si="22"/>
        <v>0.78122206435142383</v>
      </c>
      <c r="AJ89" s="193">
        <f t="shared" si="23"/>
        <v>4.388362686067123</v>
      </c>
      <c r="AK89" s="195">
        <f t="shared" si="24"/>
        <v>4.4399904823737977</v>
      </c>
      <c r="AL89" s="468">
        <f t="shared" si="38"/>
        <v>1.6576251726333881E-3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 ht="15.6" x14ac:dyDescent="0.3">
      <c r="D90"/>
      <c r="E90" s="37"/>
      <c r="F90" s="37"/>
      <c r="G90" s="37"/>
      <c r="H90" s="37"/>
      <c r="I90" s="37"/>
      <c r="J90" s="37"/>
      <c r="K90" s="37"/>
      <c r="Z90" s="13"/>
      <c r="AA90" s="178">
        <f t="shared" si="40"/>
        <v>1827000000</v>
      </c>
      <c r="AB90" s="41">
        <f t="shared" ref="AB90" si="59">AB272</f>
        <v>2250</v>
      </c>
      <c r="AC90" s="21">
        <v>87</v>
      </c>
      <c r="AD90" s="21" t="s">
        <v>283</v>
      </c>
      <c r="AE90" s="41">
        <f t="shared" si="19"/>
        <v>9429.5098593857456</v>
      </c>
      <c r="AF90" s="41">
        <f t="shared" si="20"/>
        <v>1410.8870482186715</v>
      </c>
      <c r="AG90" s="173">
        <f t="shared" si="36"/>
        <v>8018.6228111670744</v>
      </c>
      <c r="AH90" s="237">
        <f t="shared" si="21"/>
        <v>5.1611986094065392</v>
      </c>
      <c r="AI90" s="193">
        <f t="shared" si="22"/>
        <v>0.77224250039336151</v>
      </c>
      <c r="AJ90" s="193">
        <f t="shared" si="23"/>
        <v>4.3889561090131775</v>
      </c>
      <c r="AK90" s="195">
        <f t="shared" si="24"/>
        <v>4.4399904823737977</v>
      </c>
      <c r="AL90" s="468">
        <f t="shared" si="38"/>
        <v>1.6222078594086507E-3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 ht="15.6" x14ac:dyDescent="0.3">
      <c r="D91"/>
      <c r="E91" s="37"/>
      <c r="F91" s="37"/>
      <c r="G91" s="37"/>
      <c r="H91" s="37"/>
      <c r="I91" s="37"/>
      <c r="J91" s="37"/>
      <c r="K91" s="37"/>
      <c r="Z91" s="13"/>
      <c r="AA91" s="178">
        <f t="shared" si="40"/>
        <v>1848000000</v>
      </c>
      <c r="AB91" s="41">
        <f t="shared" ref="AB91" si="60">AB273</f>
        <v>2275</v>
      </c>
      <c r="AC91" s="21">
        <v>88</v>
      </c>
      <c r="AD91" s="21" t="s">
        <v>283</v>
      </c>
      <c r="AE91" s="41">
        <f t="shared" si="19"/>
        <v>9522.7496595155953</v>
      </c>
      <c r="AF91" s="41">
        <f t="shared" si="20"/>
        <v>1410.8870482186715</v>
      </c>
      <c r="AG91" s="173">
        <f t="shared" si="36"/>
        <v>8111.8626112969241</v>
      </c>
      <c r="AH91" s="237">
        <f t="shared" si="21"/>
        <v>5.1530030625084384</v>
      </c>
      <c r="AI91" s="193">
        <f t="shared" si="22"/>
        <v>0.76346701743434597</v>
      </c>
      <c r="AJ91" s="193">
        <f t="shared" si="23"/>
        <v>4.3895360450740926</v>
      </c>
      <c r="AK91" s="195">
        <f t="shared" si="24"/>
        <v>4.4399904823737977</v>
      </c>
      <c r="AL91" s="468">
        <f t="shared" si="38"/>
        <v>1.5879154278550663E-3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 ht="15.6" x14ac:dyDescent="0.3">
      <c r="D92"/>
      <c r="E92" s="37"/>
      <c r="F92" s="37"/>
      <c r="G92" s="37"/>
      <c r="H92" s="37"/>
      <c r="I92" s="37"/>
      <c r="J92" s="37"/>
      <c r="K92" s="37"/>
      <c r="Z92" s="13"/>
      <c r="AA92" s="178">
        <f t="shared" si="40"/>
        <v>1869000000</v>
      </c>
      <c r="AB92" s="41">
        <f t="shared" ref="AB92" si="61">AB274</f>
        <v>2300</v>
      </c>
      <c r="AC92" s="21">
        <v>89</v>
      </c>
      <c r="AD92" s="21" t="s">
        <v>283</v>
      </c>
      <c r="AE92" s="41">
        <f t="shared" si="19"/>
        <v>9615.9894596454451</v>
      </c>
      <c r="AF92" s="41">
        <f t="shared" si="20"/>
        <v>1410.8870482186715</v>
      </c>
      <c r="AG92" s="173">
        <f t="shared" si="36"/>
        <v>8205.102411426773</v>
      </c>
      <c r="AH92" s="237">
        <f t="shared" si="21"/>
        <v>5.1449916852035544</v>
      </c>
      <c r="AI92" s="193">
        <f t="shared" si="22"/>
        <v>0.75488873633957809</v>
      </c>
      <c r="AJ92" s="193">
        <f t="shared" si="23"/>
        <v>4.3901029488639765</v>
      </c>
      <c r="AK92" s="195">
        <f t="shared" si="24"/>
        <v>4.4399904823737977</v>
      </c>
      <c r="AL92" s="468">
        <f t="shared" si="38"/>
        <v>1.5547006682709251E-3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 ht="15.6" x14ac:dyDescent="0.3">
      <c r="D93"/>
      <c r="E93" s="37"/>
      <c r="F93" s="37"/>
      <c r="G93" s="37"/>
      <c r="H93" s="37"/>
      <c r="I93" s="37"/>
      <c r="J93" s="37"/>
      <c r="K93" s="37"/>
      <c r="Z93" s="13"/>
      <c r="AA93" s="178">
        <f t="shared" si="40"/>
        <v>1890000000</v>
      </c>
      <c r="AB93" s="41">
        <f t="shared" ref="AB93" si="62">AB275</f>
        <v>2325</v>
      </c>
      <c r="AC93" s="21">
        <v>90</v>
      </c>
      <c r="AD93" s="21" t="s">
        <v>283</v>
      </c>
      <c r="AE93" s="41">
        <f t="shared" si="19"/>
        <v>9709.2292597752948</v>
      </c>
      <c r="AF93" s="41">
        <f t="shared" si="20"/>
        <v>1410.8870482186715</v>
      </c>
      <c r="AG93" s="173">
        <f t="shared" si="36"/>
        <v>8298.3422115566227</v>
      </c>
      <c r="AH93" s="237">
        <f t="shared" si="21"/>
        <v>5.1371583385054462</v>
      </c>
      <c r="AI93" s="193">
        <f t="shared" si="22"/>
        <v>0.74650108371358281</v>
      </c>
      <c r="AJ93" s="193">
        <f t="shared" si="23"/>
        <v>4.3906572547918632</v>
      </c>
      <c r="AK93" s="195">
        <f t="shared" si="24"/>
        <v>4.4399904823737977</v>
      </c>
      <c r="AL93" s="468">
        <f t="shared" si="38"/>
        <v>1.5225188255670204E-3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 ht="15.6" x14ac:dyDescent="0.3">
      <c r="D94"/>
      <c r="E94" s="37"/>
      <c r="F94" s="37"/>
      <c r="G94" s="37"/>
      <c r="H94" s="37"/>
      <c r="I94" s="37"/>
      <c r="J94" s="37"/>
      <c r="K94" s="37"/>
      <c r="Z94" s="13"/>
      <c r="AA94" s="178">
        <f t="shared" si="40"/>
        <v>1911000000</v>
      </c>
      <c r="AB94" s="41">
        <f t="shared" ref="AB94" si="63">AB276</f>
        <v>2350</v>
      </c>
      <c r="AC94" s="21">
        <v>91</v>
      </c>
      <c r="AD94" s="21" t="s">
        <v>283</v>
      </c>
      <c r="AE94" s="41">
        <f t="shared" si="19"/>
        <v>9802.4690599051446</v>
      </c>
      <c r="AF94" s="41">
        <f t="shared" si="20"/>
        <v>1410.8870482186715</v>
      </c>
      <c r="AG94" s="173">
        <f t="shared" si="36"/>
        <v>8391.5820116864725</v>
      </c>
      <c r="AH94" s="237">
        <f t="shared" si="21"/>
        <v>5.1294971532732312</v>
      </c>
      <c r="AI94" s="193">
        <f t="shared" si="22"/>
        <v>0.73829777510134564</v>
      </c>
      <c r="AJ94" s="193">
        <f t="shared" si="23"/>
        <v>4.3911993781718852</v>
      </c>
      <c r="AK94" s="195">
        <f t="shared" si="24"/>
        <v>4.4399904823737977</v>
      </c>
      <c r="AL94" s="468">
        <f t="shared" si="38"/>
        <v>1.491327447470484E-3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 ht="15.6" x14ac:dyDescent="0.3">
      <c r="D95"/>
      <c r="E95" s="37"/>
      <c r="F95" s="37"/>
      <c r="G95" s="37"/>
      <c r="H95" s="37"/>
      <c r="I95" s="37"/>
      <c r="J95" s="37"/>
      <c r="K95" s="37"/>
      <c r="Z95" s="13"/>
      <c r="AA95" s="178">
        <f t="shared" si="40"/>
        <v>1932000000</v>
      </c>
      <c r="AB95" s="41">
        <f t="shared" ref="AB95" si="64">AB277</f>
        <v>2375</v>
      </c>
      <c r="AC95" s="21">
        <v>92</v>
      </c>
      <c r="AD95" s="21" t="s">
        <v>283</v>
      </c>
      <c r="AE95" s="41">
        <f t="shared" si="19"/>
        <v>9895.7088600349944</v>
      </c>
      <c r="AF95" s="41">
        <f t="shared" si="20"/>
        <v>1410.8870482186715</v>
      </c>
      <c r="AG95" s="173">
        <f t="shared" si="36"/>
        <v>8484.8218118163222</v>
      </c>
      <c r="AH95" s="237">
        <f t="shared" si="21"/>
        <v>5.1220025155460638</v>
      </c>
      <c r="AI95" s="193">
        <f t="shared" si="22"/>
        <v>0.73027279928502664</v>
      </c>
      <c r="AJ95" s="193">
        <f t="shared" si="23"/>
        <v>4.3917297162610369</v>
      </c>
      <c r="AK95" s="195">
        <f t="shared" si="24"/>
        <v>4.4399904823737977</v>
      </c>
      <c r="AL95" s="468">
        <f t="shared" si="38"/>
        <v>1.4610862435872364E-3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 ht="15.6" x14ac:dyDescent="0.3">
      <c r="D96"/>
      <c r="E96" s="37"/>
      <c r="F96" s="37"/>
      <c r="G96" s="37"/>
      <c r="H96" s="37"/>
      <c r="I96" s="37"/>
      <c r="J96" s="37"/>
      <c r="K96" s="37"/>
      <c r="Z96" s="13"/>
      <c r="AA96" s="178">
        <f t="shared" si="40"/>
        <v>1953000000</v>
      </c>
      <c r="AB96" s="41">
        <f t="shared" ref="AB96" si="65">AB278</f>
        <v>2400</v>
      </c>
      <c r="AC96" s="21">
        <v>93</v>
      </c>
      <c r="AD96" s="21" t="s">
        <v>283</v>
      </c>
      <c r="AE96" s="41">
        <f t="shared" si="19"/>
        <v>9988.9486601648441</v>
      </c>
      <c r="AF96" s="41">
        <f t="shared" si="20"/>
        <v>1410.8870482186715</v>
      </c>
      <c r="AG96" s="173">
        <f t="shared" si="36"/>
        <v>8578.061611946172</v>
      </c>
      <c r="AH96" s="237">
        <f t="shared" si="21"/>
        <v>5.1146690528237801</v>
      </c>
      <c r="AI96" s="193">
        <f t="shared" si="22"/>
        <v>0.72242040359378978</v>
      </c>
      <c r="AJ96" s="193">
        <f t="shared" si="23"/>
        <v>4.3922486492299901</v>
      </c>
      <c r="AK96" s="195">
        <f t="shared" si="24"/>
        <v>4.4399904823737977</v>
      </c>
      <c r="AL96" s="468">
        <f t="shared" si="38"/>
        <v>1.4317569544383178E-3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 ht="15.6" x14ac:dyDescent="0.3">
      <c r="D97"/>
      <c r="E97" s="37"/>
      <c r="F97" s="37"/>
      <c r="G97" s="37"/>
      <c r="H97" s="37"/>
      <c r="I97" s="37"/>
      <c r="J97" s="37"/>
      <c r="K97" s="37"/>
      <c r="Z97" s="13"/>
      <c r="AA97" s="178">
        <f t="shared" si="40"/>
        <v>1974000000</v>
      </c>
      <c r="AB97" s="41">
        <f t="shared" ref="AB97" si="66">AB279</f>
        <v>2425</v>
      </c>
      <c r="AC97" s="21">
        <v>94</v>
      </c>
      <c r="AD97" s="21" t="s">
        <v>283</v>
      </c>
      <c r="AE97" s="41">
        <f t="shared" si="19"/>
        <v>10082.188460294694</v>
      </c>
      <c r="AF97" s="41">
        <f t="shared" si="20"/>
        <v>1410.8870482186715</v>
      </c>
      <c r="AG97" s="173">
        <f t="shared" si="36"/>
        <v>8671.3014120760217</v>
      </c>
      <c r="AH97" s="237">
        <f t="shared" si="21"/>
        <v>5.1074916212232493</v>
      </c>
      <c r="AI97" s="193">
        <f t="shared" si="22"/>
        <v>0.7147350801513026</v>
      </c>
      <c r="AJ97" s="193">
        <f t="shared" si="23"/>
        <v>4.3927565410719467</v>
      </c>
      <c r="AK97" s="195">
        <f t="shared" si="24"/>
        <v>4.4399904823737977</v>
      </c>
      <c r="AL97" s="468">
        <f t="shared" si="38"/>
        <v>1.4033032296719647E-3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 ht="15.6" x14ac:dyDescent="0.3">
      <c r="D98"/>
      <c r="E98" s="37"/>
      <c r="F98" s="37"/>
      <c r="G98" s="37"/>
      <c r="H98" s="37"/>
      <c r="I98" s="37"/>
      <c r="J98" s="37"/>
      <c r="K98" s="37"/>
      <c r="Z98" s="13"/>
      <c r="AA98" s="178">
        <f t="shared" si="40"/>
        <v>1995000000</v>
      </c>
      <c r="AB98" s="41">
        <f t="shared" ref="AB98" si="67">AB280</f>
        <v>2450</v>
      </c>
      <c r="AC98" s="21">
        <v>95</v>
      </c>
      <c r="AD98" s="21" t="s">
        <v>283</v>
      </c>
      <c r="AE98" s="41">
        <f t="shared" si="19"/>
        <v>10175.428260424544</v>
      </c>
      <c r="AF98" s="41">
        <f t="shared" si="20"/>
        <v>1410.8870482186715</v>
      </c>
      <c r="AG98" s="173">
        <f t="shared" si="36"/>
        <v>8764.5412122058715</v>
      </c>
      <c r="AH98" s="237">
        <f t="shared" si="21"/>
        <v>5.1004652934458861</v>
      </c>
      <c r="AI98" s="193">
        <f t="shared" si="22"/>
        <v>0.70721155299181526</v>
      </c>
      <c r="AJ98" s="193">
        <f t="shared" si="23"/>
        <v>4.393253740454071</v>
      </c>
      <c r="AK98" s="195">
        <f t="shared" si="24"/>
        <v>4.4399904823737977</v>
      </c>
      <c r="AL98" s="468">
        <f t="shared" si="38"/>
        <v>1.3756905147267605E-3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 ht="15.6" x14ac:dyDescent="0.3">
      <c r="D99"/>
      <c r="E99" s="37"/>
      <c r="F99" s="37"/>
      <c r="G99" s="37"/>
      <c r="H99" s="37"/>
      <c r="I99" s="37"/>
      <c r="J99" s="37"/>
      <c r="K99" s="37"/>
      <c r="Z99" s="13"/>
      <c r="AA99" s="178">
        <f t="shared" si="40"/>
        <v>2016000000</v>
      </c>
      <c r="AB99" s="41">
        <f t="shared" ref="AB99" si="68">AB281</f>
        <v>2475</v>
      </c>
      <c r="AC99" s="21">
        <v>96</v>
      </c>
      <c r="AD99" s="21" t="s">
        <v>283</v>
      </c>
      <c r="AE99" s="41">
        <f t="shared" si="19"/>
        <v>10268.668060554393</v>
      </c>
      <c r="AF99" s="41">
        <f t="shared" si="20"/>
        <v>1410.8870482186715</v>
      </c>
      <c r="AG99" s="173">
        <f t="shared" si="36"/>
        <v>8857.7810123357212</v>
      </c>
      <c r="AH99" s="237">
        <f t="shared" si="21"/>
        <v>5.0935853474972186</v>
      </c>
      <c r="AI99" s="193">
        <f t="shared" si="22"/>
        <v>0.69984476598148393</v>
      </c>
      <c r="AJ99" s="193">
        <f t="shared" si="23"/>
        <v>4.3937405815157344</v>
      </c>
      <c r="AK99" s="195">
        <f t="shared" si="24"/>
        <v>4.4399904823737977</v>
      </c>
      <c r="AL99" s="468">
        <f t="shared" si="38"/>
        <v>1.3488859452701753E-3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 ht="15.6" x14ac:dyDescent="0.3">
      <c r="D100"/>
      <c r="E100" s="37"/>
      <c r="F100" s="37"/>
      <c r="G100" s="37"/>
      <c r="H100" s="37"/>
      <c r="I100" s="37"/>
      <c r="J100" s="37"/>
      <c r="K100" s="37"/>
      <c r="Z100" s="13"/>
      <c r="AA100" s="178">
        <f t="shared" si="40"/>
        <v>2037000000</v>
      </c>
      <c r="AB100" s="41">
        <f t="shared" ref="AB100" si="69">AB282</f>
        <v>2500</v>
      </c>
      <c r="AC100" s="21">
        <v>97</v>
      </c>
      <c r="AD100" s="21" t="s">
        <v>283</v>
      </c>
      <c r="AE100" s="41">
        <f t="shared" si="19"/>
        <v>10361.907860684243</v>
      </c>
      <c r="AF100" s="41">
        <f t="shared" si="20"/>
        <v>1410.8870482186715</v>
      </c>
      <c r="AG100" s="173">
        <f t="shared" si="36"/>
        <v>8951.020812465571</v>
      </c>
      <c r="AH100" s="237">
        <f t="shared" si="21"/>
        <v>5.0868472561041935</v>
      </c>
      <c r="AI100" s="193">
        <f t="shared" si="22"/>
        <v>0.69262987148682942</v>
      </c>
      <c r="AJ100" s="193">
        <f t="shared" si="23"/>
        <v>4.394217384617364</v>
      </c>
      <c r="AK100" s="195">
        <f t="shared" si="24"/>
        <v>4.4399904823737977</v>
      </c>
      <c r="AL100" s="468">
        <f t="shared" si="38"/>
        <v>1.3228582488238631E-3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 ht="15.6" x14ac:dyDescent="0.3">
      <c r="D101"/>
      <c r="E101" s="37"/>
      <c r="F101" s="37"/>
      <c r="G101" s="37"/>
      <c r="H101" s="37"/>
      <c r="I101" s="37"/>
      <c r="J101" s="37"/>
      <c r="K101" s="37"/>
      <c r="Z101" s="13"/>
      <c r="AA101" s="178">
        <f t="shared" si="40"/>
        <v>2058000000</v>
      </c>
      <c r="AB101" s="41">
        <f t="shared" ref="AB101" si="70">AB283</f>
        <v>2525</v>
      </c>
      <c r="AC101" s="21">
        <v>98</v>
      </c>
      <c r="AD101" s="21" t="s">
        <v>283</v>
      </c>
      <c r="AE101" s="41">
        <f t="shared" si="19"/>
        <v>10455.147660814093</v>
      </c>
      <c r="AF101" s="41">
        <f t="shared" si="20"/>
        <v>1410.8870482186715</v>
      </c>
      <c r="AG101" s="173">
        <f t="shared" ref="AG101:AG132" si="71">AG100+SUM(AE465:AF465,BG465)</f>
        <v>9044.2606125954208</v>
      </c>
      <c r="AH101" s="237">
        <f t="shared" si="21"/>
        <v>5.0802466767804146</v>
      </c>
      <c r="AI101" s="193">
        <f t="shared" si="22"/>
        <v>0.68556221973696374</v>
      </c>
      <c r="AJ101" s="193">
        <f t="shared" si="23"/>
        <v>4.3946844570434509</v>
      </c>
      <c r="AK101" s="195">
        <f t="shared" si="24"/>
        <v>4.4399904823737977</v>
      </c>
      <c r="AL101" s="468">
        <f t="shared" si="38"/>
        <v>1.2975776530066287E-3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 ht="15.6" x14ac:dyDescent="0.3">
      <c r="D102"/>
      <c r="E102" s="37"/>
      <c r="F102" s="37"/>
      <c r="G102" s="37"/>
      <c r="H102" s="37"/>
      <c r="I102" s="37"/>
      <c r="J102" s="37"/>
      <c r="K102" s="37"/>
      <c r="Z102" s="13"/>
      <c r="AA102" s="178">
        <f t="shared" si="40"/>
        <v>2079000000</v>
      </c>
      <c r="AB102" s="41">
        <f t="shared" ref="AB102" si="72">AB284</f>
        <v>2550</v>
      </c>
      <c r="AC102" s="21">
        <v>99</v>
      </c>
      <c r="AD102" s="21" t="s">
        <v>283</v>
      </c>
      <c r="AE102" s="41">
        <f t="shared" si="19"/>
        <v>10548.387460943943</v>
      </c>
      <c r="AF102" s="41">
        <f t="shared" si="20"/>
        <v>1410.8870482186715</v>
      </c>
      <c r="AG102" s="173">
        <f t="shared" si="71"/>
        <v>9137.5004127252705</v>
      </c>
      <c r="AH102" s="237">
        <f t="shared" si="21"/>
        <v>5.0737794424934783</v>
      </c>
      <c r="AI102" s="193">
        <f t="shared" si="22"/>
        <v>0.67863734883052984</v>
      </c>
      <c r="AJ102" s="193">
        <f t="shared" si="23"/>
        <v>4.3951420936629484</v>
      </c>
      <c r="AK102" s="195">
        <f t="shared" si="24"/>
        <v>4.4399904823737977</v>
      </c>
      <c r="AL102" s="468">
        <f t="shared" si="38"/>
        <v>1.2730157999010551E-3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 ht="15.6" x14ac:dyDescent="0.3">
      <c r="D103"/>
      <c r="E103" s="37"/>
      <c r="F103" s="37"/>
      <c r="G103" s="37"/>
      <c r="H103" s="37"/>
      <c r="I103" s="37"/>
      <c r="J103" s="37"/>
      <c r="K103" s="37"/>
      <c r="Z103" s="13"/>
      <c r="AA103" s="178">
        <f t="shared" si="40"/>
        <v>2100000000</v>
      </c>
      <c r="AB103" s="41">
        <f t="shared" ref="AB103" si="73">AB285</f>
        <v>2575</v>
      </c>
      <c r="AC103" s="21">
        <v>100</v>
      </c>
      <c r="AD103" s="21" t="s">
        <v>283</v>
      </c>
      <c r="AE103" s="41">
        <f t="shared" si="19"/>
        <v>10641.627261073792</v>
      </c>
      <c r="AF103" s="41">
        <f t="shared" si="20"/>
        <v>1410.8870482186715</v>
      </c>
      <c r="AG103" s="173">
        <f t="shared" si="71"/>
        <v>9230.7402128551203</v>
      </c>
      <c r="AH103" s="237">
        <f t="shared" si="21"/>
        <v>5.0674415528922818</v>
      </c>
      <c r="AI103" s="193">
        <f t="shared" si="22"/>
        <v>0.67185097534222449</v>
      </c>
      <c r="AJ103" s="193">
        <f t="shared" si="23"/>
        <v>4.395590577550057</v>
      </c>
      <c r="AK103" s="195">
        <f t="shared" si="24"/>
        <v>4.4399904823737977</v>
      </c>
      <c r="AL103" s="468">
        <f t="shared" si="38"/>
        <v>1.2491456660721153E-3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 ht="15.6" x14ac:dyDescent="0.3">
      <c r="D104"/>
      <c r="E104" s="37"/>
      <c r="F104" s="37"/>
      <c r="G104" s="37"/>
      <c r="H104" s="37"/>
      <c r="I104" s="37"/>
      <c r="J104" s="37"/>
      <c r="K104" s="37"/>
      <c r="Z104" s="13"/>
      <c r="AA104" s="178">
        <f t="shared" si="40"/>
        <v>2121000000</v>
      </c>
      <c r="AB104" s="41">
        <f t="shared" ref="AB104" si="74">AB286</f>
        <v>2600</v>
      </c>
      <c r="AC104" s="21">
        <v>101</v>
      </c>
      <c r="AD104" s="21" t="s">
        <v>283</v>
      </c>
      <c r="AE104" s="41">
        <f t="shared" si="19"/>
        <v>10734.867061203642</v>
      </c>
      <c r="AF104" s="41">
        <f t="shared" si="20"/>
        <v>1410.8870482186715</v>
      </c>
      <c r="AG104" s="173">
        <f t="shared" si="71"/>
        <v>9323.98001298497</v>
      </c>
      <c r="AH104" s="237">
        <f t="shared" si="21"/>
        <v>5.0612291660554654</v>
      </c>
      <c r="AI104" s="193">
        <f t="shared" si="22"/>
        <v>0.66519898548735101</v>
      </c>
      <c r="AJ104" s="193">
        <f t="shared" si="23"/>
        <v>4.3960301805681139</v>
      </c>
      <c r="AK104" s="195">
        <f t="shared" si="24"/>
        <v>4.4399904823737977</v>
      </c>
      <c r="AL104" s="468">
        <f t="shared" si="38"/>
        <v>1.225941487824501E-3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 ht="15.6" x14ac:dyDescent="0.3">
      <c r="D105"/>
      <c r="E105" s="37"/>
      <c r="F105" s="37"/>
      <c r="G105" s="37"/>
      <c r="H105" s="37"/>
      <c r="I105" s="37"/>
      <c r="J105" s="37"/>
      <c r="K105" s="37"/>
      <c r="Z105" s="13"/>
      <c r="AA105" s="178">
        <f t="shared" si="40"/>
        <v>2142000000</v>
      </c>
      <c r="AB105" s="41">
        <f t="shared" ref="AB105" si="75">AB287</f>
        <v>2625</v>
      </c>
      <c r="AC105" s="21">
        <v>102</v>
      </c>
      <c r="AD105" s="21" t="s">
        <v>283</v>
      </c>
      <c r="AE105" s="41">
        <f t="shared" si="19"/>
        <v>10828.106861333492</v>
      </c>
      <c r="AF105" s="41">
        <f t="shared" si="20"/>
        <v>1410.8870482186715</v>
      </c>
      <c r="AG105" s="173">
        <f t="shared" si="71"/>
        <v>9417.2198131148198</v>
      </c>
      <c r="AH105" s="237">
        <f t="shared" si="21"/>
        <v>5.0551385907252522</v>
      </c>
      <c r="AI105" s="193">
        <f t="shared" si="22"/>
        <v>0.65867742680610242</v>
      </c>
      <c r="AJ105" s="193">
        <f t="shared" si="23"/>
        <v>4.3964611639191498</v>
      </c>
      <c r="AK105" s="195">
        <f t="shared" si="24"/>
        <v>4.4399904823737977</v>
      </c>
      <c r="AL105" s="468">
        <f t="shared" si="38"/>
        <v>1.2033786912992019E-3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 ht="15.6" x14ac:dyDescent="0.3">
      <c r="D106"/>
      <c r="E106" s="37"/>
      <c r="F106" s="37"/>
      <c r="G106" s="37"/>
      <c r="H106" s="37"/>
      <c r="I106" s="37"/>
      <c r="J106" s="37"/>
      <c r="K106" s="37"/>
      <c r="Z106" s="13"/>
      <c r="AA106" s="178">
        <f t="shared" si="40"/>
        <v>2163000000</v>
      </c>
      <c r="AB106" s="41">
        <f t="shared" ref="AB106" si="76">AB288</f>
        <v>2650</v>
      </c>
      <c r="AC106" s="21">
        <v>103</v>
      </c>
      <c r="AD106" s="21" t="s">
        <v>283</v>
      </c>
      <c r="AE106" s="41">
        <f t="shared" si="19"/>
        <v>10921.346661463342</v>
      </c>
      <c r="AF106" s="41">
        <f t="shared" si="20"/>
        <v>1410.8870482186715</v>
      </c>
      <c r="AG106" s="173">
        <f t="shared" si="71"/>
        <v>9510.4596132446695</v>
      </c>
      <c r="AH106" s="237">
        <f t="shared" si="21"/>
        <v>5.0491662789936855</v>
      </c>
      <c r="AI106" s="193">
        <f t="shared" si="22"/>
        <v>0.65228250033225676</v>
      </c>
      <c r="AJ106" s="193">
        <f t="shared" si="23"/>
        <v>4.3968837786614285</v>
      </c>
      <c r="AK106" s="195">
        <f t="shared" si="24"/>
        <v>4.4399904823737977</v>
      </c>
      <c r="AL106" s="468">
        <f t="shared" si="38"/>
        <v>1.1814338270614677E-3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 ht="15.6" x14ac:dyDescent="0.3">
      <c r="D107"/>
      <c r="E107" s="37"/>
      <c r="F107" s="37"/>
      <c r="G107" s="37"/>
      <c r="H107" s="37"/>
      <c r="I107" s="37"/>
      <c r="J107" s="37"/>
      <c r="K107" s="37"/>
      <c r="Z107" s="13"/>
      <c r="AA107" s="178">
        <f t="shared" si="40"/>
        <v>2184000000</v>
      </c>
      <c r="AB107" s="41">
        <f t="shared" ref="AB107" si="77">AB289</f>
        <v>2675</v>
      </c>
      <c r="AC107" s="21">
        <v>104</v>
      </c>
      <c r="AD107" s="21" t="s">
        <v>283</v>
      </c>
      <c r="AE107" s="41">
        <f t="shared" si="19"/>
        <v>11014.586461593191</v>
      </c>
      <c r="AF107" s="41">
        <f t="shared" si="20"/>
        <v>1410.8870482186715</v>
      </c>
      <c r="AG107" s="173">
        <f t="shared" si="71"/>
        <v>9603.6994133745193</v>
      </c>
      <c r="AH107" s="237">
        <f t="shared" si="21"/>
        <v>5.043308819410802</v>
      </c>
      <c r="AI107" s="193">
        <f t="shared" si="22"/>
        <v>0.6460105532136774</v>
      </c>
      <c r="AJ107" s="193">
        <f t="shared" si="23"/>
        <v>4.3972982661971249</v>
      </c>
      <c r="AK107" s="195">
        <f t="shared" si="24"/>
        <v>4.4399904823737977</v>
      </c>
      <c r="AL107" s="468">
        <f t="shared" si="38"/>
        <v>1.1600845088530019E-3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 ht="15.6" x14ac:dyDescent="0.3">
      <c r="D108"/>
      <c r="E108" s="37"/>
      <c r="F108" s="37"/>
      <c r="G108" s="37"/>
      <c r="H108" s="37"/>
      <c r="I108" s="37"/>
      <c r="J108" s="37"/>
      <c r="K108" s="37"/>
      <c r="Z108" s="13"/>
      <c r="AA108" s="178">
        <f t="shared" si="40"/>
        <v>2205000000</v>
      </c>
      <c r="AB108" s="41">
        <f t="shared" ref="AB108" si="78">AB290</f>
        <v>2700</v>
      </c>
      <c r="AC108" s="21">
        <v>105</v>
      </c>
      <c r="AD108" s="21" t="s">
        <v>283</v>
      </c>
      <c r="AE108" s="41">
        <f t="shared" si="19"/>
        <v>11107.826261723041</v>
      </c>
      <c r="AF108" s="41">
        <f t="shared" si="20"/>
        <v>1410.8870482186715</v>
      </c>
      <c r="AG108" s="173">
        <f t="shared" si="71"/>
        <v>9696.939213504369</v>
      </c>
      <c r="AH108" s="237">
        <f t="shared" si="21"/>
        <v>5.0375629304866401</v>
      </c>
      <c r="AI108" s="193">
        <f t="shared" si="22"/>
        <v>0.63985807175449949</v>
      </c>
      <c r="AJ108" s="193">
        <f t="shared" si="23"/>
        <v>4.3977048587321406</v>
      </c>
      <c r="AK108" s="195">
        <f t="shared" si="24"/>
        <v>4.4399904823737977</v>
      </c>
      <c r="AL108" s="468">
        <f t="shared" si="38"/>
        <v>1.1393093562002464E-3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 ht="15.6" x14ac:dyDescent="0.3">
      <c r="D109"/>
      <c r="E109" s="37"/>
      <c r="F109" s="37"/>
      <c r="G109" s="37"/>
      <c r="H109" s="37"/>
      <c r="I109" s="37"/>
      <c r="J109" s="37"/>
      <c r="K109" s="37"/>
      <c r="Z109" s="13"/>
      <c r="AA109" s="178">
        <f t="shared" si="40"/>
        <v>2226000000</v>
      </c>
      <c r="AB109" s="41">
        <f t="shared" ref="AB109" si="79">AB291</f>
        <v>2725</v>
      </c>
      <c r="AC109" s="21">
        <v>106</v>
      </c>
      <c r="AD109" s="21" t="s">
        <v>283</v>
      </c>
      <c r="AE109" s="41">
        <f t="shared" si="19"/>
        <v>11201.066061852891</v>
      </c>
      <c r="AF109" s="41">
        <f t="shared" si="20"/>
        <v>1410.8870482186715</v>
      </c>
      <c r="AG109" s="173">
        <f t="shared" si="71"/>
        <v>9790.1790136342188</v>
      </c>
      <c r="AH109" s="237">
        <f t="shared" si="21"/>
        <v>5.0319254545610459</v>
      </c>
      <c r="AI109" s="193">
        <f t="shared" si="22"/>
        <v>0.63382167485115515</v>
      </c>
      <c r="AJ109" s="193">
        <f t="shared" si="23"/>
        <v>4.3981037797098912</v>
      </c>
      <c r="AK109" s="195">
        <f t="shared" si="24"/>
        <v>4.4399904823737977</v>
      </c>
      <c r="AL109" s="468">
        <f t="shared" si="38"/>
        <v>1.1190879406144843E-3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 ht="15.6" x14ac:dyDescent="0.3">
      <c r="D110"/>
      <c r="E110" s="37"/>
      <c r="F110" s="37"/>
      <c r="G110" s="37"/>
      <c r="H110" s="37"/>
      <c r="I110" s="37"/>
      <c r="J110" s="37"/>
      <c r="K110" s="37"/>
      <c r="Z110" s="13"/>
      <c r="AA110" s="178">
        <f t="shared" si="40"/>
        <v>2247000000</v>
      </c>
      <c r="AB110" s="41">
        <f t="shared" ref="AB110" si="80">AB292</f>
        <v>2750</v>
      </c>
      <c r="AC110" s="21">
        <v>107</v>
      </c>
      <c r="AD110" s="21" t="s">
        <v>283</v>
      </c>
      <c r="AE110" s="41">
        <f t="shared" si="19"/>
        <v>11294.305861982741</v>
      </c>
      <c r="AF110" s="41">
        <f t="shared" si="20"/>
        <v>1410.8870482186715</v>
      </c>
      <c r="AG110" s="173">
        <f t="shared" si="71"/>
        <v>9883.4188137640685</v>
      </c>
      <c r="AH110" s="237">
        <f t="shared" si="21"/>
        <v>5.0263933520172408</v>
      </c>
      <c r="AI110" s="193">
        <f t="shared" si="22"/>
        <v>0.62789810779647148</v>
      </c>
      <c r="AJ110" s="193">
        <f t="shared" si="23"/>
        <v>4.3984952442207694</v>
      </c>
      <c r="AK110" s="195">
        <f t="shared" si="24"/>
        <v>4.4399904823737977</v>
      </c>
      <c r="AL110" s="468">
        <f t="shared" si="38"/>
        <v>1.0994007351183388E-3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 ht="15.6" x14ac:dyDescent="0.3">
      <c r="D111"/>
      <c r="E111" s="37"/>
      <c r="F111" s="37"/>
      <c r="G111" s="37"/>
      <c r="H111" s="37"/>
      <c r="I111" s="37"/>
      <c r="J111" s="37"/>
      <c r="K111" s="37"/>
      <c r="Z111" s="13"/>
      <c r="AA111" s="178">
        <f t="shared" si="40"/>
        <v>2268000000</v>
      </c>
      <c r="AB111" s="41">
        <f t="shared" ref="AB111" si="81">AB293</f>
        <v>2775</v>
      </c>
      <c r="AC111" s="21">
        <v>108</v>
      </c>
      <c r="AD111" s="21" t="s">
        <v>283</v>
      </c>
      <c r="AE111" s="41">
        <f t="shared" si="19"/>
        <v>11387.54566211259</v>
      </c>
      <c r="AF111" s="41">
        <f t="shared" si="20"/>
        <v>1410.8870482186715</v>
      </c>
      <c r="AG111" s="173">
        <f t="shared" si="71"/>
        <v>9976.6586138939183</v>
      </c>
      <c r="AH111" s="237">
        <f t="shared" si="21"/>
        <v>5.0209636958168389</v>
      </c>
      <c r="AI111" s="193">
        <f t="shared" si="22"/>
        <v>0.62208423642798572</v>
      </c>
      <c r="AJ111" s="193">
        <f t="shared" si="23"/>
        <v>4.3988794593888532</v>
      </c>
      <c r="AK111" s="195">
        <f t="shared" si="24"/>
        <v>4.4399904823737977</v>
      </c>
      <c r="AL111" s="468">
        <f t="shared" si="38"/>
        <v>1.080229066876121E-3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 ht="15.6" x14ac:dyDescent="0.3">
      <c r="D112"/>
      <c r="E112" s="37"/>
      <c r="F112" s="37"/>
      <c r="G112" s="37"/>
      <c r="H112" s="37"/>
      <c r="I112" s="37"/>
      <c r="J112" s="37"/>
      <c r="K112" s="37"/>
      <c r="Z112" s="13"/>
      <c r="AA112" s="178">
        <f t="shared" si="40"/>
        <v>2289000000</v>
      </c>
      <c r="AB112" s="41">
        <f t="shared" ref="AB112" si="82">AB294</f>
        <v>2800</v>
      </c>
      <c r="AC112" s="21">
        <v>109</v>
      </c>
      <c r="AD112" s="21" t="s">
        <v>283</v>
      </c>
      <c r="AE112" s="41">
        <f t="shared" si="19"/>
        <v>11480.78546224244</v>
      </c>
      <c r="AF112" s="41">
        <f t="shared" si="20"/>
        <v>1410.8870482186715</v>
      </c>
      <c r="AG112" s="173">
        <f t="shared" si="71"/>
        <v>10069.898414023768</v>
      </c>
      <c r="AH112" s="237">
        <f t="shared" si="21"/>
        <v>5.0156336663357095</v>
      </c>
      <c r="AI112" s="193">
        <f t="shared" si="22"/>
        <v>0.61637704159837103</v>
      </c>
      <c r="AJ112" s="193">
        <f t="shared" si="23"/>
        <v>4.3992566247373386</v>
      </c>
      <c r="AK112" s="195">
        <f t="shared" si="24"/>
        <v>4.4399904823737977</v>
      </c>
      <c r="AL112" s="468">
        <f t="shared" si="38"/>
        <v>1.0615550726984998E-3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 ht="15.6" x14ac:dyDescent="0.3">
      <c r="D113"/>
      <c r="E113" s="37"/>
      <c r="F113" s="37"/>
      <c r="G113" s="37"/>
      <c r="H113" s="37"/>
      <c r="I113" s="37"/>
      <c r="J113" s="37"/>
      <c r="K113" s="37"/>
      <c r="Z113" s="13"/>
      <c r="AA113" s="178">
        <f t="shared" si="40"/>
        <v>2310000000</v>
      </c>
      <c r="AB113" s="41">
        <f t="shared" ref="AB113" si="83">AB295</f>
        <v>2825</v>
      </c>
      <c r="AC113" s="21">
        <v>110</v>
      </c>
      <c r="AD113" s="21" t="s">
        <v>283</v>
      </c>
      <c r="AE113" s="41">
        <f t="shared" si="19"/>
        <v>11574.02526237229</v>
      </c>
      <c r="AF113" s="41">
        <f t="shared" si="20"/>
        <v>1410.8870482186715</v>
      </c>
      <c r="AG113" s="173">
        <f t="shared" si="71"/>
        <v>10163.138214153618</v>
      </c>
      <c r="AH113" s="237">
        <f t="shared" si="21"/>
        <v>5.0104005464815105</v>
      </c>
      <c r="AI113" s="193">
        <f t="shared" si="22"/>
        <v>0.61077361394747676</v>
      </c>
      <c r="AJ113" s="193">
        <f t="shared" si="23"/>
        <v>4.3996269325340336</v>
      </c>
      <c r="AK113" s="195">
        <f t="shared" si="24"/>
        <v>4.4399904823737977</v>
      </c>
      <c r="AL113" s="468">
        <f t="shared" si="38"/>
        <v>1.0433616572364691E-3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 ht="15.6" x14ac:dyDescent="0.3">
      <c r="D114"/>
      <c r="E114" s="37"/>
      <c r="F114" s="37"/>
      <c r="G114" s="37"/>
      <c r="H114" s="37"/>
      <c r="I114" s="37"/>
      <c r="J114" s="37"/>
      <c r="K114" s="37"/>
      <c r="Z114" s="13"/>
      <c r="AA114" s="178">
        <f t="shared" si="40"/>
        <v>2331000000</v>
      </c>
      <c r="AB114" s="41">
        <f t="shared" ref="AB114" si="84">AB296</f>
        <v>2850</v>
      </c>
      <c r="AC114" s="21">
        <v>111</v>
      </c>
      <c r="AD114" s="21" t="s">
        <v>283</v>
      </c>
      <c r="AE114" s="41">
        <f t="shared" si="19"/>
        <v>11667.26506250214</v>
      </c>
      <c r="AF114" s="41">
        <f t="shared" si="20"/>
        <v>1410.8870482186715</v>
      </c>
      <c r="AG114" s="173">
        <f t="shared" si="71"/>
        <v>10256.378014283468</v>
      </c>
      <c r="AH114" s="237">
        <f t="shared" si="21"/>
        <v>5.0052617170751343</v>
      </c>
      <c r="AI114" s="193">
        <f t="shared" si="22"/>
        <v>0.60527114895695899</v>
      </c>
      <c r="AJ114" s="193">
        <f t="shared" si="23"/>
        <v>4.3999905681181755</v>
      </c>
      <c r="AK114" s="195">
        <f t="shared" si="24"/>
        <v>4.4399904823737977</v>
      </c>
      <c r="AL114" s="468">
        <f t="shared" si="38"/>
        <v>1.0256324536737462E-3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 ht="15.6" x14ac:dyDescent="0.3">
      <c r="D115"/>
      <c r="E115" s="37"/>
      <c r="F115" s="37"/>
      <c r="G115" s="37"/>
      <c r="H115" s="37"/>
      <c r="I115" s="37"/>
      <c r="J115" s="37"/>
      <c r="K115" s="37"/>
      <c r="Z115" s="13"/>
      <c r="AA115" s="178">
        <f t="shared" si="40"/>
        <v>2352000000</v>
      </c>
      <c r="AB115" s="41">
        <f t="shared" ref="AB115" si="85">AB297</f>
        <v>2875</v>
      </c>
      <c r="AC115" s="21">
        <v>112</v>
      </c>
      <c r="AD115" s="21" t="s">
        <v>283</v>
      </c>
      <c r="AE115" s="41">
        <f t="shared" si="19"/>
        <v>11760.504862631989</v>
      </c>
      <c r="AF115" s="41">
        <f t="shared" si="20"/>
        <v>1410.8870482186715</v>
      </c>
      <c r="AG115" s="173">
        <f t="shared" si="71"/>
        <v>10349.617814413317</v>
      </c>
      <c r="AH115" s="237">
        <f t="shared" si="21"/>
        <v>5.0002146524795865</v>
      </c>
      <c r="AI115" s="193">
        <f t="shared" si="22"/>
        <v>0.59986694226984327</v>
      </c>
      <c r="AJ115" s="193">
        <f t="shared" si="23"/>
        <v>4.4003477102097435</v>
      </c>
      <c r="AK115" s="195">
        <f t="shared" si="24"/>
        <v>4.4399904823737977</v>
      </c>
      <c r="AL115" s="468">
        <f t="shared" si="38"/>
        <v>1.0083517867467511E-3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 ht="15.6" x14ac:dyDescent="0.3">
      <c r="D116"/>
      <c r="E116" s="37"/>
      <c r="F116" s="37"/>
      <c r="G116" s="37"/>
      <c r="H116" s="37"/>
      <c r="I116" s="37"/>
      <c r="J116" s="37"/>
      <c r="K116" s="37"/>
      <c r="Z116" s="13"/>
      <c r="AA116" s="178">
        <f t="shared" si="40"/>
        <v>2373000000</v>
      </c>
      <c r="AB116" s="41">
        <f t="shared" ref="AB116" si="86">AB298</f>
        <v>2900</v>
      </c>
      <c r="AC116" s="21">
        <v>113</v>
      </c>
      <c r="AD116" s="21" t="s">
        <v>283</v>
      </c>
      <c r="AE116" s="41">
        <f t="shared" si="19"/>
        <v>11853.744662761839</v>
      </c>
      <c r="AF116" s="41">
        <f t="shared" si="20"/>
        <v>1410.8870482186715</v>
      </c>
      <c r="AG116" s="173">
        <f t="shared" si="71"/>
        <v>10442.857614543167</v>
      </c>
      <c r="AH116" s="237">
        <f t="shared" si="21"/>
        <v>4.9952569164609519</v>
      </c>
      <c r="AI116" s="193">
        <f t="shared" si="22"/>
        <v>0.59455838525860571</v>
      </c>
      <c r="AJ116" s="193">
        <f t="shared" si="23"/>
        <v>4.4006985312023463</v>
      </c>
      <c r="AK116" s="195">
        <f t="shared" si="24"/>
        <v>4.4399904823737977</v>
      </c>
      <c r="AL116" s="468">
        <f t="shared" si="38"/>
        <v>9.915046379411058E-4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 ht="15.6" x14ac:dyDescent="0.3">
      <c r="D117"/>
      <c r="E117" s="37"/>
      <c r="F117" s="37"/>
      <c r="G117" s="37"/>
      <c r="H117" s="37"/>
      <c r="I117" s="37"/>
      <c r="J117" s="37"/>
      <c r="K117" s="37"/>
      <c r="Z117" s="13"/>
      <c r="AA117" s="178">
        <f t="shared" si="40"/>
        <v>2394000000</v>
      </c>
      <c r="AB117" s="41">
        <f t="shared" ref="AB117" si="87">AB299</f>
        <v>2925</v>
      </c>
      <c r="AC117" s="21">
        <v>114</v>
      </c>
      <c r="AD117" s="21" t="s">
        <v>283</v>
      </c>
      <c r="AE117" s="41">
        <f t="shared" si="19"/>
        <v>11946.984462891689</v>
      </c>
      <c r="AF117" s="41">
        <f t="shared" si="20"/>
        <v>1410.8870482186715</v>
      </c>
      <c r="AG117" s="173">
        <f t="shared" si="71"/>
        <v>10536.097414673017</v>
      </c>
      <c r="AH117" s="237">
        <f t="shared" si="21"/>
        <v>4.9903861582672056</v>
      </c>
      <c r="AI117" s="193">
        <f t="shared" si="22"/>
        <v>0.58934296082651272</v>
      </c>
      <c r="AJ117" s="193">
        <f t="shared" si="23"/>
        <v>4.4010431974406927</v>
      </c>
      <c r="AK117" s="195">
        <f t="shared" si="24"/>
        <v>4.4399904823737977</v>
      </c>
      <c r="AL117" s="468">
        <f t="shared" si="38"/>
        <v>9.7507661271549289E-4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 ht="15.6" x14ac:dyDescent="0.3">
      <c r="D118"/>
      <c r="E118" s="37"/>
      <c r="F118" s="37"/>
      <c r="G118" s="37"/>
      <c r="H118" s="37"/>
      <c r="I118" s="37"/>
      <c r="J118" s="37"/>
      <c r="K118" s="37"/>
      <c r="Z118" s="13"/>
      <c r="AA118" s="178">
        <f t="shared" si="40"/>
        <v>2415000000</v>
      </c>
      <c r="AB118" s="41">
        <f t="shared" ref="AB118" si="88">AB300</f>
        <v>2950</v>
      </c>
      <c r="AC118" s="21">
        <v>115</v>
      </c>
      <c r="AD118" s="21" t="s">
        <v>283</v>
      </c>
      <c r="AE118" s="41">
        <f t="shared" si="19"/>
        <v>12040.224263021539</v>
      </c>
      <c r="AF118" s="41">
        <f t="shared" si="20"/>
        <v>1410.8870482186715</v>
      </c>
      <c r="AG118" s="173">
        <f t="shared" si="71"/>
        <v>10629.337214802867</v>
      </c>
      <c r="AH118" s="237">
        <f t="shared" si="21"/>
        <v>4.9856001089116102</v>
      </c>
      <c r="AI118" s="193">
        <f t="shared" si="22"/>
        <v>0.58421823942802131</v>
      </c>
      <c r="AJ118" s="193">
        <f t="shared" si="23"/>
        <v>4.4013818694835889</v>
      </c>
      <c r="AK118" s="195">
        <f t="shared" si="24"/>
        <v>4.4399904823737977</v>
      </c>
      <c r="AL118" s="468">
        <f t="shared" si="38"/>
        <v>9.5905390961912825E-4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 ht="15.6" x14ac:dyDescent="0.3">
      <c r="D119"/>
      <c r="E119" s="37"/>
      <c r="F119" s="37"/>
      <c r="G119" s="37"/>
      <c r="H119" s="37"/>
      <c r="I119" s="37"/>
      <c r="J119" s="37"/>
      <c r="K119" s="37"/>
      <c r="Z119" s="13"/>
      <c r="AA119" s="178">
        <f t="shared" si="40"/>
        <v>2436000000</v>
      </c>
      <c r="AB119" s="41">
        <f t="shared" ref="AB119" si="89">AB301</f>
        <v>2975</v>
      </c>
      <c r="AC119" s="21">
        <v>116</v>
      </c>
      <c r="AD119" s="21" t="s">
        <v>283</v>
      </c>
      <c r="AE119" s="41">
        <f t="shared" si="19"/>
        <v>12133.464063151388</v>
      </c>
      <c r="AF119" s="41">
        <f t="shared" si="20"/>
        <v>1410.8870482186715</v>
      </c>
      <c r="AG119" s="173">
        <f t="shared" si="71"/>
        <v>10722.577014932716</v>
      </c>
      <c r="AH119" s="237">
        <f t="shared" si="21"/>
        <v>4.9808965776483536</v>
      </c>
      <c r="AI119" s="193">
        <f t="shared" si="22"/>
        <v>0.57918187529502119</v>
      </c>
      <c r="AJ119" s="193">
        <f t="shared" si="23"/>
        <v>4.4017147023533321</v>
      </c>
      <c r="AK119" s="195">
        <f t="shared" si="24"/>
        <v>4.4399904823737977</v>
      </c>
      <c r="AL119" s="468">
        <f t="shared" si="38"/>
        <v>9.4342329117997269E-4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 ht="15.6" x14ac:dyDescent="0.3">
      <c r="D120"/>
      <c r="E120" s="37"/>
      <c r="F120" s="37"/>
      <c r="G120" s="37"/>
      <c r="H120" s="37"/>
      <c r="I120" s="37"/>
      <c r="J120" s="37"/>
      <c r="K120" s="37"/>
      <c r="Z120" s="13"/>
      <c r="AA120" s="178">
        <f t="shared" si="40"/>
        <v>2457000000</v>
      </c>
      <c r="AB120" s="41">
        <f t="shared" ref="AB120" si="90">AB302</f>
        <v>3000</v>
      </c>
      <c r="AC120" s="21">
        <v>117</v>
      </c>
      <c r="AD120" s="21" t="s">
        <v>283</v>
      </c>
      <c r="AE120" s="41">
        <f t="shared" si="19"/>
        <v>12226.703863281238</v>
      </c>
      <c r="AF120" s="41">
        <f t="shared" si="20"/>
        <v>1410.8870482186715</v>
      </c>
      <c r="AG120" s="173">
        <f t="shared" si="71"/>
        <v>10815.816815062566</v>
      </c>
      <c r="AH120" s="237">
        <f t="shared" si="21"/>
        <v>4.9762734486289117</v>
      </c>
      <c r="AI120" s="193">
        <f t="shared" si="22"/>
        <v>0.57423160285660213</v>
      </c>
      <c r="AJ120" s="193">
        <f t="shared" si="23"/>
        <v>4.4020418457723096</v>
      </c>
      <c r="AK120" s="195">
        <f t="shared" si="24"/>
        <v>4.4399904823737977</v>
      </c>
      <c r="AL120" s="468">
        <f t="shared" si="38"/>
        <v>9.2817205645024119E-4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 ht="15.6" x14ac:dyDescent="0.3">
      <c r="D121"/>
      <c r="E121" s="37"/>
      <c r="F121" s="37"/>
      <c r="G121" s="37"/>
      <c r="H121" s="37"/>
      <c r="I121" s="37"/>
      <c r="J121" s="37"/>
      <c r="K121" s="37"/>
      <c r="Z121" s="13"/>
      <c r="AA121" s="178">
        <f t="shared" si="40"/>
        <v>2478000000</v>
      </c>
      <c r="AB121" s="41">
        <f t="shared" ref="AB121" si="91">AB303</f>
        <v>3025</v>
      </c>
      <c r="AC121" s="21">
        <v>118</v>
      </c>
      <c r="AD121" s="21" t="s">
        <v>283</v>
      </c>
      <c r="AE121" s="41">
        <f t="shared" si="19"/>
        <v>12319.943663411088</v>
      </c>
      <c r="AF121" s="41">
        <f t="shared" si="20"/>
        <v>1410.8870482186715</v>
      </c>
      <c r="AG121" s="173">
        <f t="shared" si="71"/>
        <v>10909.056615192416</v>
      </c>
      <c r="AH121" s="237">
        <f t="shared" si="21"/>
        <v>4.9717286777284455</v>
      </c>
      <c r="AI121" s="193">
        <f t="shared" si="22"/>
        <v>0.56936523334086819</v>
      </c>
      <c r="AJ121" s="193">
        <f t="shared" si="23"/>
        <v>4.4023634443875777</v>
      </c>
      <c r="AK121" s="195">
        <f t="shared" si="24"/>
        <v>4.4399904823737977</v>
      </c>
      <c r="AL121" s="468">
        <f t="shared" si="38"/>
        <v>9.1328801509459479E-4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 ht="15.6" x14ac:dyDescent="0.3">
      <c r="D122"/>
      <c r="E122" s="37"/>
      <c r="F122" s="37"/>
      <c r="G122" s="37"/>
      <c r="H122" s="37"/>
      <c r="I122" s="37"/>
      <c r="J122" s="37"/>
      <c r="K122" s="37"/>
      <c r="Z122" s="13"/>
      <c r="AA122" s="178">
        <f t="shared" si="40"/>
        <v>2499000000</v>
      </c>
      <c r="AB122" s="41">
        <f t="shared" ref="AB122" si="92">AB304</f>
        <v>3050</v>
      </c>
      <c r="AC122" s="21">
        <v>119</v>
      </c>
      <c r="AD122" s="21" t="s">
        <v>283</v>
      </c>
      <c r="AE122" s="41">
        <f t="shared" ref="AE122:AE180" si="93">SUM(AF122, AG122)</f>
        <v>12413.183463540938</v>
      </c>
      <c r="AF122" s="41">
        <f t="shared" ref="AF122:AF153" si="94">SUM($AE$368:$AH$368,$BG$368)</f>
        <v>1410.8870482186715</v>
      </c>
      <c r="AG122" s="173">
        <f t="shared" si="71"/>
        <v>11002.296415322266</v>
      </c>
      <c r="AH122" s="237">
        <f t="shared" ref="AH122:AH180" si="95">SUM(AI122:AJ122)</f>
        <v>4.9672602895321871</v>
      </c>
      <c r="AI122" s="193">
        <f t="shared" ref="AI122:AI180" si="96">IFERROR(AF122/AA122,0)*1000000</f>
        <v>0.56458065154808779</v>
      </c>
      <c r="AJ122" s="193">
        <f t="shared" ref="AJ122:AJ180" si="97">IFERROR(AG122/AA122,0)*1000000</f>
        <v>4.4026796379840993</v>
      </c>
      <c r="AK122" s="195">
        <f t="shared" ref="AK122:AK180" si="98">IFERROR((AE122-AE121)/(AA122-AA121),0)*1000000</f>
        <v>4.4399904823737977</v>
      </c>
      <c r="AL122" s="468">
        <f t="shared" si="38"/>
        <v>8.9875946293593184E-4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 ht="15.6" x14ac:dyDescent="0.3">
      <c r="D123"/>
      <c r="E123" s="37"/>
      <c r="F123" s="37"/>
      <c r="G123" s="37"/>
      <c r="H123" s="37"/>
      <c r="I123" s="37"/>
      <c r="J123" s="37"/>
      <c r="K123" s="37"/>
      <c r="Z123" s="13"/>
      <c r="AA123" s="178">
        <f t="shared" si="40"/>
        <v>2520000000</v>
      </c>
      <c r="AB123" s="41">
        <f t="shared" ref="AB123" si="99">AB305</f>
        <v>3075</v>
      </c>
      <c r="AC123" s="21">
        <v>120</v>
      </c>
      <c r="AD123" s="21" t="s">
        <v>283</v>
      </c>
      <c r="AE123" s="41">
        <f t="shared" si="93"/>
        <v>12506.423263670787</v>
      </c>
      <c r="AF123" s="41">
        <f t="shared" si="94"/>
        <v>1410.8870482186715</v>
      </c>
      <c r="AG123" s="173">
        <f t="shared" si="71"/>
        <v>11095.536215452115</v>
      </c>
      <c r="AH123" s="237">
        <f t="shared" si="95"/>
        <v>4.9628663744725356</v>
      </c>
      <c r="AI123" s="193">
        <f t="shared" si="96"/>
        <v>0.55987581278518717</v>
      </c>
      <c r="AJ123" s="193">
        <f t="shared" si="97"/>
        <v>4.4029905616873481</v>
      </c>
      <c r="AK123" s="195">
        <f t="shared" si="98"/>
        <v>4.4399904823737977</v>
      </c>
      <c r="AL123" s="468">
        <f t="shared" si="38"/>
        <v>8.8457515884783481E-4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 ht="15.6" x14ac:dyDescent="0.3">
      <c r="D124"/>
      <c r="E124" s="37"/>
      <c r="F124" s="37"/>
      <c r="G124" s="37"/>
      <c r="H124" s="37"/>
      <c r="I124" s="37"/>
      <c r="J124" s="37"/>
      <c r="K124" s="37"/>
      <c r="Z124" s="13"/>
      <c r="AA124" s="178">
        <f t="shared" si="40"/>
        <v>2541000000</v>
      </c>
      <c r="AB124" s="41">
        <f t="shared" ref="AB124" si="100">AB306</f>
        <v>3100</v>
      </c>
      <c r="AC124" s="21">
        <v>121</v>
      </c>
      <c r="AD124" s="21" t="s">
        <v>283</v>
      </c>
      <c r="AE124" s="41">
        <f t="shared" si="93"/>
        <v>12599.663063800637</v>
      </c>
      <c r="AF124" s="41">
        <f t="shared" si="94"/>
        <v>1410.8870482186715</v>
      </c>
      <c r="AG124" s="173">
        <f t="shared" si="71"/>
        <v>11188.776015581965</v>
      </c>
      <c r="AH124" s="237">
        <f t="shared" si="95"/>
        <v>4.9585450861080815</v>
      </c>
      <c r="AI124" s="193">
        <f t="shared" si="96"/>
        <v>0.55524873995225166</v>
      </c>
      <c r="AJ124" s="193">
        <f t="shared" si="97"/>
        <v>4.4032963461558303</v>
      </c>
      <c r="AK124" s="195">
        <f t="shared" si="98"/>
        <v>4.4399904823737977</v>
      </c>
      <c r="AL124" s="468">
        <f t="shared" si="38"/>
        <v>8.7072430293136556E-4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 ht="15.6" x14ac:dyDescent="0.3">
      <c r="D125"/>
      <c r="E125" s="37"/>
      <c r="F125" s="37"/>
      <c r="G125" s="37"/>
      <c r="H125" s="37"/>
      <c r="I125" s="37"/>
      <c r="J125" s="37"/>
      <c r="K125" s="37"/>
      <c r="Z125" s="13"/>
      <c r="AA125" s="178">
        <f t="shared" si="40"/>
        <v>2562000000</v>
      </c>
      <c r="AB125" s="41">
        <f t="shared" ref="AB125" si="101">AB307</f>
        <v>3125</v>
      </c>
      <c r="AC125" s="21">
        <v>122</v>
      </c>
      <c r="AD125" s="21" t="s">
        <v>283</v>
      </c>
      <c r="AE125" s="41">
        <f t="shared" si="93"/>
        <v>12692.902863930487</v>
      </c>
      <c r="AF125" s="41">
        <f t="shared" si="94"/>
        <v>1410.8870482186715</v>
      </c>
      <c r="AG125" s="173">
        <f t="shared" si="71"/>
        <v>11282.015815711815</v>
      </c>
      <c r="AH125" s="237">
        <f t="shared" si="95"/>
        <v>4.9542946385364903</v>
      </c>
      <c r="AI125" s="193">
        <f t="shared" si="96"/>
        <v>0.55069752077231515</v>
      </c>
      <c r="AJ125" s="193">
        <f t="shared" si="97"/>
        <v>4.4035971177641748</v>
      </c>
      <c r="AK125" s="195">
        <f t="shared" si="98"/>
        <v>4.4399904823737977</v>
      </c>
      <c r="AL125" s="468">
        <f t="shared" si="38"/>
        <v>8.5719651586900231E-4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 ht="15.6" x14ac:dyDescent="0.3">
      <c r="D126"/>
      <c r="E126" s="37"/>
      <c r="F126" s="37"/>
      <c r="G126" s="37"/>
      <c r="H126" s="37"/>
      <c r="I126" s="37"/>
      <c r="J126" s="37"/>
      <c r="K126" s="37"/>
      <c r="Z126" s="13"/>
      <c r="AA126" s="178">
        <f t="shared" si="40"/>
        <v>2583000000</v>
      </c>
      <c r="AB126" s="41">
        <f t="shared" ref="AB126" si="102">AB308</f>
        <v>3150</v>
      </c>
      <c r="AC126" s="21">
        <v>123</v>
      </c>
      <c r="AD126" s="21" t="s">
        <v>283</v>
      </c>
      <c r="AE126" s="41">
        <f t="shared" si="93"/>
        <v>12786.142664060337</v>
      </c>
      <c r="AF126" s="41">
        <f t="shared" si="94"/>
        <v>1410.8870482186715</v>
      </c>
      <c r="AG126" s="173">
        <f t="shared" si="71"/>
        <v>11375.255615841665</v>
      </c>
      <c r="AH126" s="237">
        <f t="shared" si="95"/>
        <v>4.9501133039335405</v>
      </c>
      <c r="AI126" s="193">
        <f t="shared" si="96"/>
        <v>0.54622030515628006</v>
      </c>
      <c r="AJ126" s="193">
        <f t="shared" si="97"/>
        <v>4.4038929987772608</v>
      </c>
      <c r="AK126" s="195">
        <f t="shared" si="98"/>
        <v>4.4399904823737977</v>
      </c>
      <c r="AL126" s="468">
        <f t="shared" si="38"/>
        <v>8.4398181941495467E-4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 ht="15.6" x14ac:dyDescent="0.3">
      <c r="D127"/>
      <c r="E127" s="37"/>
      <c r="F127" s="37"/>
      <c r="G127" s="37"/>
      <c r="H127" s="37"/>
      <c r="I127" s="37"/>
      <c r="J127" s="37"/>
      <c r="K127" s="37"/>
      <c r="Z127" s="13"/>
      <c r="AA127" s="178">
        <f t="shared" si="40"/>
        <v>2604000000</v>
      </c>
      <c r="AB127" s="41">
        <f t="shared" ref="AB127" si="103">AB309</f>
        <v>3175</v>
      </c>
      <c r="AC127" s="21">
        <v>124</v>
      </c>
      <c r="AD127" s="21" t="s">
        <v>283</v>
      </c>
      <c r="AE127" s="41">
        <f t="shared" si="93"/>
        <v>12879.382464190187</v>
      </c>
      <c r="AF127" s="41">
        <f t="shared" si="94"/>
        <v>1410.8870482186715</v>
      </c>
      <c r="AG127" s="173">
        <f t="shared" si="71"/>
        <v>11468.495415971514</v>
      </c>
      <c r="AH127" s="237">
        <f t="shared" si="95"/>
        <v>4.945999410211285</v>
      </c>
      <c r="AI127" s="193">
        <f t="shared" si="96"/>
        <v>0.54181530269534239</v>
      </c>
      <c r="AJ127" s="193">
        <f t="shared" si="97"/>
        <v>4.4041841075159427</v>
      </c>
      <c r="AK127" s="195">
        <f t="shared" si="98"/>
        <v>4.4399904823737977</v>
      </c>
      <c r="AL127" s="468">
        <f t="shared" si="38"/>
        <v>8.3107061791626432E-4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 ht="15.6" x14ac:dyDescent="0.3">
      <c r="D128"/>
      <c r="E128" s="37"/>
      <c r="F128" s="37"/>
      <c r="G128" s="37"/>
      <c r="H128" s="37"/>
      <c r="I128" s="37"/>
      <c r="J128" s="37"/>
      <c r="K128" s="37"/>
      <c r="Z128" s="13"/>
      <c r="AA128" s="178">
        <f t="shared" si="40"/>
        <v>2625000000</v>
      </c>
      <c r="AB128" s="41">
        <f t="shared" ref="AB128" si="104">AB310</f>
        <v>3200</v>
      </c>
      <c r="AC128" s="21">
        <v>125</v>
      </c>
      <c r="AD128" s="21" t="s">
        <v>283</v>
      </c>
      <c r="AE128" s="41">
        <f t="shared" si="93"/>
        <v>12972.622264320036</v>
      </c>
      <c r="AF128" s="41">
        <f t="shared" si="94"/>
        <v>1410.8870482186715</v>
      </c>
      <c r="AG128" s="173">
        <f t="shared" si="71"/>
        <v>11561.735216101364</v>
      </c>
      <c r="AH128" s="237">
        <f t="shared" si="95"/>
        <v>4.9419513387885852</v>
      </c>
      <c r="AI128" s="193">
        <f t="shared" si="96"/>
        <v>0.53748078027377955</v>
      </c>
      <c r="AJ128" s="193">
        <f t="shared" si="97"/>
        <v>4.4044705585148058</v>
      </c>
      <c r="AK128" s="195">
        <f t="shared" si="98"/>
        <v>4.4399904823737977</v>
      </c>
      <c r="AL128" s="468">
        <f t="shared" si="38"/>
        <v>8.1845368083593832E-4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 ht="15.6" x14ac:dyDescent="0.3">
      <c r="D129"/>
      <c r="E129" s="37"/>
      <c r="F129" s="37"/>
      <c r="G129" s="37"/>
      <c r="H129" s="37"/>
      <c r="I129" s="37"/>
      <c r="J129" s="37"/>
      <c r="K129" s="37"/>
      <c r="Z129" s="13"/>
      <c r="AA129" s="178">
        <f t="shared" si="40"/>
        <v>2646000000</v>
      </c>
      <c r="AB129" s="41">
        <f t="shared" ref="AB129" si="105">AB311</f>
        <v>3225</v>
      </c>
      <c r="AC129" s="21">
        <v>126</v>
      </c>
      <c r="AD129" s="21" t="s">
        <v>283</v>
      </c>
      <c r="AE129" s="41">
        <f t="shared" si="93"/>
        <v>13065.862064449886</v>
      </c>
      <c r="AF129" s="41">
        <f t="shared" si="94"/>
        <v>1410.8870482186715</v>
      </c>
      <c r="AG129" s="173">
        <f t="shared" si="71"/>
        <v>11654.975016231214</v>
      </c>
      <c r="AH129" s="237">
        <f t="shared" si="95"/>
        <v>4.9379675224678321</v>
      </c>
      <c r="AI129" s="193">
        <f t="shared" si="96"/>
        <v>0.53321505979541628</v>
      </c>
      <c r="AJ129" s="193">
        <f t="shared" si="97"/>
        <v>4.4047524626724162</v>
      </c>
      <c r="AK129" s="195">
        <f t="shared" si="98"/>
        <v>4.4399904823737977</v>
      </c>
      <c r="AL129" s="468">
        <f t="shared" si="38"/>
        <v>8.0612212619026163E-4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 ht="15.6" x14ac:dyDescent="0.3">
      <c r="D130"/>
      <c r="E130" s="37"/>
      <c r="F130" s="37"/>
      <c r="G130" s="37"/>
      <c r="H130" s="37"/>
      <c r="I130" s="37"/>
      <c r="J130" s="37"/>
      <c r="K130" s="37"/>
      <c r="Z130" s="13"/>
      <c r="AA130" s="178">
        <f t="shared" si="40"/>
        <v>2667000000</v>
      </c>
      <c r="AB130" s="41">
        <f t="shared" ref="AB130" si="106">AB312</f>
        <v>3250</v>
      </c>
      <c r="AC130" s="21">
        <v>127</v>
      </c>
      <c r="AD130" s="21" t="s">
        <v>283</v>
      </c>
      <c r="AE130" s="41">
        <f t="shared" si="93"/>
        <v>13159.101864579736</v>
      </c>
      <c r="AF130" s="41">
        <f t="shared" si="94"/>
        <v>1410.8870482186715</v>
      </c>
      <c r="AG130" s="173">
        <f t="shared" si="71"/>
        <v>11748.214816361064</v>
      </c>
      <c r="AH130" s="237">
        <f t="shared" si="95"/>
        <v>4.9340464434119733</v>
      </c>
      <c r="AI130" s="193">
        <f t="shared" si="96"/>
        <v>0.52901651601749966</v>
      </c>
      <c r="AJ130" s="193">
        <f t="shared" si="97"/>
        <v>4.405029927394474</v>
      </c>
      <c r="AK130" s="195">
        <f t="shared" si="98"/>
        <v>4.4399904823737977</v>
      </c>
      <c r="AL130" s="468">
        <f t="shared" si="38"/>
        <v>7.9406740486198798E-4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 ht="15.6" x14ac:dyDescent="0.3">
      <c r="D131"/>
      <c r="E131" s="37"/>
      <c r="F131" s="37"/>
      <c r="G131" s="37"/>
      <c r="H131" s="37"/>
      <c r="I131" s="37"/>
      <c r="J131" s="37"/>
      <c r="K131" s="37"/>
      <c r="Z131" s="13"/>
      <c r="AA131" s="178">
        <f t="shared" si="40"/>
        <v>2688000000</v>
      </c>
      <c r="AB131" s="41">
        <f t="shared" ref="AB131" si="107">AB313</f>
        <v>3275</v>
      </c>
      <c r="AC131" s="21">
        <v>128</v>
      </c>
      <c r="AD131" s="21" t="s">
        <v>283</v>
      </c>
      <c r="AE131" s="41">
        <f t="shared" si="93"/>
        <v>13252.341664709586</v>
      </c>
      <c r="AF131" s="41">
        <f t="shared" si="94"/>
        <v>1410.8870482186715</v>
      </c>
      <c r="AG131" s="173">
        <f t="shared" si="71"/>
        <v>11841.454616490913</v>
      </c>
      <c r="AH131" s="237">
        <f t="shared" si="95"/>
        <v>4.9301866312163636</v>
      </c>
      <c r="AI131" s="193">
        <f t="shared" si="96"/>
        <v>0.52488357448611289</v>
      </c>
      <c r="AJ131" s="193">
        <f t="shared" si="97"/>
        <v>4.4053030567302507</v>
      </c>
      <c r="AK131" s="195">
        <f t="shared" si="98"/>
        <v>4.4399904823737977</v>
      </c>
      <c r="AL131" s="468">
        <f t="shared" si="38"/>
        <v>7.8228128573118786E-4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 ht="15.6" x14ac:dyDescent="0.3">
      <c r="D132"/>
      <c r="E132" s="37"/>
      <c r="F132" s="37"/>
      <c r="G132" s="37"/>
      <c r="H132" s="37"/>
      <c r="I132" s="37"/>
      <c r="J132" s="37"/>
      <c r="K132" s="37"/>
      <c r="Z132" s="13"/>
      <c r="AA132" s="178">
        <f t="shared" si="40"/>
        <v>2709000000</v>
      </c>
      <c r="AB132" s="41">
        <f t="shared" ref="AB132" si="108">AB314</f>
        <v>3300</v>
      </c>
      <c r="AC132" s="21">
        <v>129</v>
      </c>
      <c r="AD132" s="21" t="s">
        <v>283</v>
      </c>
      <c r="AE132" s="41">
        <f t="shared" si="93"/>
        <v>13345.581464839435</v>
      </c>
      <c r="AF132" s="41">
        <f t="shared" si="94"/>
        <v>1410.8870482186715</v>
      </c>
      <c r="AG132" s="173">
        <f t="shared" si="71"/>
        <v>11934.694416620763</v>
      </c>
      <c r="AH132" s="237">
        <f t="shared" si="95"/>
        <v>4.9263866610702971</v>
      </c>
      <c r="AI132" s="193">
        <f t="shared" si="96"/>
        <v>0.52081470956761589</v>
      </c>
      <c r="AJ132" s="193">
        <f t="shared" si="97"/>
        <v>4.4055719515026812</v>
      </c>
      <c r="AK132" s="195">
        <f t="shared" si="98"/>
        <v>4.4399904823737977</v>
      </c>
      <c r="AL132" s="468">
        <f t="shared" si="38"/>
        <v>7.707558415753034E-4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 ht="15.6" x14ac:dyDescent="0.3">
      <c r="D133"/>
      <c r="E133" s="37"/>
      <c r="F133" s="37"/>
      <c r="G133" s="37"/>
      <c r="H133" s="37"/>
      <c r="I133" s="37"/>
      <c r="J133" s="37"/>
      <c r="K133" s="37"/>
      <c r="Z133" s="13"/>
      <c r="AA133" s="178">
        <f t="shared" si="40"/>
        <v>2730000000</v>
      </c>
      <c r="AB133" s="41">
        <f t="shared" ref="AB133" si="109">AB315</f>
        <v>3325</v>
      </c>
      <c r="AC133" s="21">
        <v>130</v>
      </c>
      <c r="AD133" s="21" t="s">
        <v>283</v>
      </c>
      <c r="AE133" s="41">
        <f t="shared" si="93"/>
        <v>13438.821264969285</v>
      </c>
      <c r="AF133" s="41">
        <f t="shared" si="94"/>
        <v>1410.8870482186715</v>
      </c>
      <c r="AG133" s="173">
        <f t="shared" ref="AG133:AG164" si="110">AG132+SUM(AE497:AF497,BG497)</f>
        <v>12027.934216750613</v>
      </c>
      <c r="AH133" s="237">
        <f t="shared" si="95"/>
        <v>4.9226451520034011</v>
      </c>
      <c r="AI133" s="193">
        <f t="shared" si="96"/>
        <v>0.51680844257094194</v>
      </c>
      <c r="AJ133" s="193">
        <f t="shared" si="97"/>
        <v>4.4058367094324593</v>
      </c>
      <c r="AK133" s="195">
        <f t="shared" si="98"/>
        <v>4.4399904823737977</v>
      </c>
      <c r="AL133" s="468">
        <f t="shared" si="38"/>
        <v>7.5948343569180829E-4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 ht="15.6" x14ac:dyDescent="0.3">
      <c r="D134"/>
      <c r="E134" s="37"/>
      <c r="F134" s="37"/>
      <c r="G134" s="37"/>
      <c r="H134" s="37"/>
      <c r="I134" s="37"/>
      <c r="J134" s="37"/>
      <c r="K134" s="37"/>
      <c r="Z134" s="13"/>
      <c r="AA134" s="178">
        <f t="shared" si="40"/>
        <v>2751000000</v>
      </c>
      <c r="AB134" s="41">
        <f t="shared" ref="AB134" si="111">AB316</f>
        <v>3350</v>
      </c>
      <c r="AC134" s="21">
        <v>131</v>
      </c>
      <c r="AD134" s="21" t="s">
        <v>283</v>
      </c>
      <c r="AE134" s="41">
        <f t="shared" si="93"/>
        <v>13532.061065099135</v>
      </c>
      <c r="AF134" s="41">
        <f t="shared" si="94"/>
        <v>1410.8870482186715</v>
      </c>
      <c r="AG134" s="173">
        <f t="shared" si="110"/>
        <v>12121.174016880463</v>
      </c>
      <c r="AH134" s="237">
        <f t="shared" si="95"/>
        <v>4.9189607652123355</v>
      </c>
      <c r="AI134" s="193">
        <f t="shared" si="96"/>
        <v>0.51286333995589661</v>
      </c>
      <c r="AJ134" s="193">
        <f t="shared" si="97"/>
        <v>4.4060974252564389</v>
      </c>
      <c r="AK134" s="195">
        <f t="shared" si="98"/>
        <v>4.4399904823737977</v>
      </c>
      <c r="AL134" s="468">
        <f t="shared" ref="AL134:AL180" si="112">(AH133-AH134)/AH133</f>
        <v>7.4845670920768736E-4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 ht="15.6" x14ac:dyDescent="0.3">
      <c r="D135"/>
      <c r="E135" s="37"/>
      <c r="F135" s="37"/>
      <c r="G135" s="37"/>
      <c r="H135" s="37"/>
      <c r="I135" s="37"/>
      <c r="J135" s="37"/>
      <c r="K135" s="37"/>
      <c r="Z135" s="13"/>
      <c r="AA135" s="178">
        <f t="shared" si="40"/>
        <v>2772000000</v>
      </c>
      <c r="AB135" s="41">
        <f t="shared" ref="AB135" si="113">AB317</f>
        <v>3375</v>
      </c>
      <c r="AC135" s="21">
        <v>132</v>
      </c>
      <c r="AD135" s="21" t="s">
        <v>283</v>
      </c>
      <c r="AE135" s="41">
        <f t="shared" si="93"/>
        <v>13625.300865228985</v>
      </c>
      <c r="AF135" s="41">
        <f t="shared" si="94"/>
        <v>1410.8870482186715</v>
      </c>
      <c r="AG135" s="173">
        <f t="shared" si="110"/>
        <v>12214.413817010312</v>
      </c>
      <c r="AH135" s="237">
        <f t="shared" si="95"/>
        <v>4.9153322024635582</v>
      </c>
      <c r="AI135" s="193">
        <f t="shared" si="96"/>
        <v>0.50897801162289735</v>
      </c>
      <c r="AJ135" s="193">
        <f t="shared" si="97"/>
        <v>4.4063541908406609</v>
      </c>
      <c r="AK135" s="195">
        <f t="shared" si="98"/>
        <v>4.4399904823737977</v>
      </c>
      <c r="AL135" s="468">
        <f t="shared" si="112"/>
        <v>7.3766856902764632E-4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 ht="15.6" x14ac:dyDescent="0.3">
      <c r="D136"/>
      <c r="E136" s="37"/>
      <c r="F136" s="37"/>
      <c r="G136" s="37"/>
      <c r="H136" s="37"/>
      <c r="I136" s="37"/>
      <c r="J136" s="37"/>
      <c r="K136" s="37"/>
      <c r="Z136" s="13"/>
      <c r="AA136" s="178">
        <f t="shared" ref="AA136:AA180" si="114">AA135+$AA$4</f>
        <v>2793000000</v>
      </c>
      <c r="AB136" s="41">
        <f t="shared" ref="AB136" si="115">AB318</f>
        <v>3400</v>
      </c>
      <c r="AC136" s="21">
        <v>133</v>
      </c>
      <c r="AD136" s="21" t="s">
        <v>283</v>
      </c>
      <c r="AE136" s="41">
        <f t="shared" si="93"/>
        <v>13718.540665358834</v>
      </c>
      <c r="AF136" s="41">
        <f t="shared" si="94"/>
        <v>1410.8870482186715</v>
      </c>
      <c r="AG136" s="173">
        <f t="shared" si="110"/>
        <v>12307.653617140162</v>
      </c>
      <c r="AH136" s="237">
        <f t="shared" si="95"/>
        <v>4.9117582045681472</v>
      </c>
      <c r="AI136" s="193">
        <f t="shared" si="96"/>
        <v>0.50515110927986806</v>
      </c>
      <c r="AJ136" s="193">
        <f t="shared" si="97"/>
        <v>4.4066070952882788</v>
      </c>
      <c r="AK136" s="195">
        <f t="shared" si="98"/>
        <v>4.4399904823737977</v>
      </c>
      <c r="AL136" s="468">
        <f t="shared" si="112"/>
        <v>7.271121763895704E-4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 ht="15.6" x14ac:dyDescent="0.3">
      <c r="D137"/>
      <c r="E137" s="37"/>
      <c r="F137" s="37"/>
      <c r="G137" s="37"/>
      <c r="H137" s="37"/>
      <c r="I137" s="37"/>
      <c r="J137" s="37"/>
      <c r="K137" s="37"/>
      <c r="Z137" s="13"/>
      <c r="AA137" s="178">
        <f t="shared" si="114"/>
        <v>2814000000</v>
      </c>
      <c r="AB137" s="41">
        <f t="shared" ref="AB137" si="116">AB319</f>
        <v>3425</v>
      </c>
      <c r="AC137" s="21">
        <v>134</v>
      </c>
      <c r="AD137" s="21" t="s">
        <v>283</v>
      </c>
      <c r="AE137" s="41">
        <f t="shared" si="93"/>
        <v>13811.780465488684</v>
      </c>
      <c r="AF137" s="41">
        <f t="shared" si="94"/>
        <v>1410.8870482186715</v>
      </c>
      <c r="AG137" s="173">
        <f t="shared" si="110"/>
        <v>12400.893417270012</v>
      </c>
      <c r="AH137" s="237">
        <f t="shared" si="95"/>
        <v>4.9082375499249054</v>
      </c>
      <c r="AI137" s="193">
        <f t="shared" si="96"/>
        <v>0.50138132488225717</v>
      </c>
      <c r="AJ137" s="193">
        <f t="shared" si="97"/>
        <v>4.406856225042648</v>
      </c>
      <c r="AK137" s="195">
        <f t="shared" si="98"/>
        <v>4.4399904823737977</v>
      </c>
      <c r="AL137" s="468">
        <f t="shared" si="112"/>
        <v>7.1678093599303078E-4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 ht="15.6" x14ac:dyDescent="0.3">
      <c r="D138"/>
      <c r="E138" s="37"/>
      <c r="F138" s="37"/>
      <c r="G138" s="37"/>
      <c r="H138" s="37"/>
      <c r="I138" s="37"/>
      <c r="J138" s="37"/>
      <c r="K138" s="37"/>
      <c r="Z138" s="13"/>
      <c r="AA138" s="178">
        <f t="shared" si="114"/>
        <v>2835000000</v>
      </c>
      <c r="AB138" s="41">
        <f t="shared" ref="AB138" si="117">AB320</f>
        <v>3450</v>
      </c>
      <c r="AC138" s="21">
        <v>135</v>
      </c>
      <c r="AD138" s="21" t="s">
        <v>283</v>
      </c>
      <c r="AE138" s="41">
        <f t="shared" si="93"/>
        <v>13905.020265618534</v>
      </c>
      <c r="AF138" s="41">
        <f t="shared" si="94"/>
        <v>1410.8870482186715</v>
      </c>
      <c r="AG138" s="173">
        <f t="shared" si="110"/>
        <v>12494.133217399862</v>
      </c>
      <c r="AH138" s="237">
        <f t="shared" si="95"/>
        <v>4.9047690531282297</v>
      </c>
      <c r="AI138" s="193">
        <f t="shared" si="96"/>
        <v>0.49766738914238856</v>
      </c>
      <c r="AJ138" s="193">
        <f t="shared" si="97"/>
        <v>4.4071016639858414</v>
      </c>
      <c r="AK138" s="195">
        <f t="shared" si="98"/>
        <v>4.4399904823737977</v>
      </c>
      <c r="AL138" s="468">
        <f t="shared" si="112"/>
        <v>7.0666848566216384E-4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 ht="15.6" x14ac:dyDescent="0.3">
      <c r="D139"/>
      <c r="E139" s="37"/>
      <c r="F139" s="37"/>
      <c r="G139" s="37"/>
      <c r="H139" s="37"/>
      <c r="I139" s="37"/>
      <c r="J139" s="37"/>
      <c r="K139" s="37"/>
      <c r="Z139" s="13"/>
      <c r="AA139" s="178">
        <f t="shared" si="114"/>
        <v>2856000000</v>
      </c>
      <c r="AB139" s="41">
        <f t="shared" ref="AB139" si="118">AB321</f>
        <v>3475</v>
      </c>
      <c r="AC139" s="21">
        <v>136</v>
      </c>
      <c r="AD139" s="21" t="s">
        <v>283</v>
      </c>
      <c r="AE139" s="41">
        <f t="shared" si="93"/>
        <v>13998.260065748384</v>
      </c>
      <c r="AF139" s="41">
        <f t="shared" si="94"/>
        <v>1410.8870482186715</v>
      </c>
      <c r="AG139" s="173">
        <f t="shared" si="110"/>
        <v>12587.373017529711</v>
      </c>
      <c r="AH139" s="237">
        <f t="shared" si="95"/>
        <v>4.9013515636373892</v>
      </c>
      <c r="AI139" s="193">
        <f t="shared" si="96"/>
        <v>0.49400807010457681</v>
      </c>
      <c r="AJ139" s="193">
        <f t="shared" si="97"/>
        <v>4.407343493532812</v>
      </c>
      <c r="AK139" s="195">
        <f t="shared" si="98"/>
        <v>4.4399904823737977</v>
      </c>
      <c r="AL139" s="468">
        <f t="shared" si="112"/>
        <v>6.9676868652171877E-4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 ht="15.6" x14ac:dyDescent="0.3">
      <c r="D140"/>
      <c r="E140" s="37"/>
      <c r="F140" s="37"/>
      <c r="G140" s="37"/>
      <c r="H140" s="37"/>
      <c r="I140" s="37"/>
      <c r="J140" s="37"/>
      <c r="K140" s="37"/>
      <c r="Z140" s="13"/>
      <c r="AA140" s="178">
        <f t="shared" si="114"/>
        <v>2877000000</v>
      </c>
      <c r="AB140" s="41">
        <f t="shared" ref="AB140" si="119">AB322</f>
        <v>3500</v>
      </c>
      <c r="AC140" s="21">
        <v>137</v>
      </c>
      <c r="AD140" s="21" t="s">
        <v>283</v>
      </c>
      <c r="AE140" s="41">
        <f t="shared" si="93"/>
        <v>14091.499865878233</v>
      </c>
      <c r="AF140" s="41">
        <f t="shared" si="94"/>
        <v>1410.8870482186715</v>
      </c>
      <c r="AG140" s="173">
        <f t="shared" si="110"/>
        <v>12680.612817659561</v>
      </c>
      <c r="AH140" s="237">
        <f t="shared" si="95"/>
        <v>4.8979839645040775</v>
      </c>
      <c r="AI140" s="193">
        <f t="shared" si="96"/>
        <v>0.49040217178264567</v>
      </c>
      <c r="AJ140" s="193">
        <f t="shared" si="97"/>
        <v>4.407581792721432</v>
      </c>
      <c r="AK140" s="195">
        <f t="shared" si="98"/>
        <v>4.4399904823737977</v>
      </c>
      <c r="AL140" s="468">
        <f t="shared" si="112"/>
        <v>6.8707561365228577E-4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 ht="15.6" x14ac:dyDescent="0.3">
      <c r="D141"/>
      <c r="E141" s="37"/>
      <c r="F141" s="37"/>
      <c r="G141" s="37"/>
      <c r="H141" s="37"/>
      <c r="I141" s="37"/>
      <c r="J141" s="37"/>
      <c r="K141" s="37"/>
      <c r="Z141" s="13"/>
      <c r="AA141" s="178">
        <f t="shared" si="114"/>
        <v>2898000000</v>
      </c>
      <c r="AB141" s="41">
        <f t="shared" ref="AB141" si="120">AB323</f>
        <v>3525</v>
      </c>
      <c r="AC141" s="21">
        <v>138</v>
      </c>
      <c r="AD141" s="21" t="s">
        <v>283</v>
      </c>
      <c r="AE141" s="41">
        <f t="shared" si="93"/>
        <v>14184.739666008083</v>
      </c>
      <c r="AF141" s="41">
        <f t="shared" si="94"/>
        <v>1410.8870482186715</v>
      </c>
      <c r="AG141" s="173">
        <f t="shared" si="110"/>
        <v>12773.852617789411</v>
      </c>
      <c r="AH141" s="237">
        <f t="shared" si="95"/>
        <v>4.8946651711553075</v>
      </c>
      <c r="AI141" s="193">
        <f t="shared" si="96"/>
        <v>0.48684853285668439</v>
      </c>
      <c r="AJ141" s="193">
        <f t="shared" si="97"/>
        <v>4.4078166382986232</v>
      </c>
      <c r="AK141" s="195">
        <f t="shared" si="98"/>
        <v>4.4399904823737977</v>
      </c>
      <c r="AL141" s="468">
        <f t="shared" si="112"/>
        <v>6.7758354719439607E-4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 ht="15.6" x14ac:dyDescent="0.3">
      <c r="D142"/>
      <c r="E142" s="37"/>
      <c r="F142" s="37"/>
      <c r="G142" s="37"/>
      <c r="H142" s="37"/>
      <c r="I142" s="37"/>
      <c r="J142" s="37"/>
      <c r="K142" s="37"/>
      <c r="Z142" s="13"/>
      <c r="AA142" s="178">
        <f t="shared" si="114"/>
        <v>2919000000</v>
      </c>
      <c r="AB142" s="41">
        <f t="shared" ref="AB142" si="121">AB324</f>
        <v>3550</v>
      </c>
      <c r="AC142" s="21">
        <v>139</v>
      </c>
      <c r="AD142" s="21" t="s">
        <v>283</v>
      </c>
      <c r="AE142" s="41">
        <f t="shared" si="93"/>
        <v>14277.979466137933</v>
      </c>
      <c r="AF142" s="41">
        <f t="shared" si="94"/>
        <v>1410.8870482186715</v>
      </c>
      <c r="AG142" s="173">
        <f t="shared" si="110"/>
        <v>12867.092417919261</v>
      </c>
      <c r="AH142" s="237">
        <f t="shared" si="95"/>
        <v>4.8913941302288215</v>
      </c>
      <c r="AI142" s="193">
        <f t="shared" si="96"/>
        <v>0.48334602542606081</v>
      </c>
      <c r="AJ142" s="193">
        <f t="shared" si="97"/>
        <v>4.4080481048027611</v>
      </c>
      <c r="AK142" s="195">
        <f t="shared" si="98"/>
        <v>4.4399904823737977</v>
      </c>
      <c r="AL142" s="468">
        <f t="shared" si="112"/>
        <v>6.6828696388928374E-4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 ht="15.6" x14ac:dyDescent="0.3">
      <c r="D143"/>
      <c r="E143" s="37"/>
      <c r="F143" s="37"/>
      <c r="G143" s="37"/>
      <c r="H143" s="37"/>
      <c r="I143" s="37"/>
      <c r="J143" s="37"/>
      <c r="K143" s="37"/>
      <c r="Z143" s="13"/>
      <c r="AA143" s="178">
        <f t="shared" si="114"/>
        <v>2940000000</v>
      </c>
      <c r="AB143" s="41">
        <f t="shared" ref="AB143" si="122">AB325</f>
        <v>3575</v>
      </c>
      <c r="AC143" s="21">
        <v>140</v>
      </c>
      <c r="AD143" s="21" t="s">
        <v>283</v>
      </c>
      <c r="AE143" s="41">
        <f t="shared" si="93"/>
        <v>14371.219266267783</v>
      </c>
      <c r="AF143" s="41">
        <f t="shared" si="94"/>
        <v>1410.8870482186715</v>
      </c>
      <c r="AG143" s="173">
        <f t="shared" si="110"/>
        <v>12960.33221804911</v>
      </c>
      <c r="AH143" s="237">
        <f t="shared" si="95"/>
        <v>4.8881698184584286</v>
      </c>
      <c r="AI143" s="193">
        <f t="shared" si="96"/>
        <v>0.47989355381587462</v>
      </c>
      <c r="AJ143" s="193">
        <f t="shared" si="97"/>
        <v>4.408276264642554</v>
      </c>
      <c r="AK143" s="195">
        <f t="shared" si="98"/>
        <v>4.4399904823737977</v>
      </c>
      <c r="AL143" s="468">
        <f t="shared" si="112"/>
        <v>6.5918052901660503E-4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 ht="15.6" x14ac:dyDescent="0.3">
      <c r="D144"/>
      <c r="E144" s="37"/>
      <c r="F144" s="37"/>
      <c r="G144" s="37"/>
      <c r="H144" s="37"/>
      <c r="I144" s="37"/>
      <c r="J144" s="37"/>
      <c r="K144" s="37"/>
      <c r="Z144" s="13"/>
      <c r="AA144" s="178">
        <f t="shared" si="114"/>
        <v>2961000000</v>
      </c>
      <c r="AB144" s="41">
        <f t="shared" ref="AB144" si="123">AB326</f>
        <v>3600</v>
      </c>
      <c r="AC144" s="21">
        <v>141</v>
      </c>
      <c r="AD144" s="21" t="s">
        <v>283</v>
      </c>
      <c r="AE144" s="41">
        <f t="shared" si="93"/>
        <v>14464.459066397632</v>
      </c>
      <c r="AF144" s="41">
        <f t="shared" si="94"/>
        <v>1410.8870482186715</v>
      </c>
      <c r="AG144" s="173">
        <f t="shared" si="110"/>
        <v>13053.57201817896</v>
      </c>
      <c r="AH144" s="237">
        <f t="shared" si="95"/>
        <v>4.8849912416067651</v>
      </c>
      <c r="AI144" s="193">
        <f t="shared" si="96"/>
        <v>0.47649005343420175</v>
      </c>
      <c r="AJ144" s="193">
        <f t="shared" si="97"/>
        <v>4.4085011881725631</v>
      </c>
      <c r="AK144" s="195">
        <f t="shared" si="98"/>
        <v>4.4399904823737977</v>
      </c>
      <c r="AL144" s="468">
        <f t="shared" si="112"/>
        <v>6.5025908872083161E-4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 ht="15.6" x14ac:dyDescent="0.3">
      <c r="D145"/>
      <c r="E145" s="37"/>
      <c r="F145" s="37"/>
      <c r="G145" s="37"/>
      <c r="H145" s="37"/>
      <c r="I145" s="37"/>
      <c r="J145" s="37"/>
      <c r="K145" s="37"/>
      <c r="Z145" s="13"/>
      <c r="AA145" s="178">
        <f t="shared" si="114"/>
        <v>2982000000</v>
      </c>
      <c r="AB145" s="41">
        <f t="shared" ref="AB145" si="124">AB327</f>
        <v>3625</v>
      </c>
      <c r="AC145" s="21">
        <v>142</v>
      </c>
      <c r="AD145" s="21" t="s">
        <v>283</v>
      </c>
      <c r="AE145" s="41">
        <f t="shared" si="93"/>
        <v>14557.698866527482</v>
      </c>
      <c r="AF145" s="41">
        <f t="shared" si="94"/>
        <v>1410.8870482186715</v>
      </c>
      <c r="AG145" s="173">
        <f t="shared" si="110"/>
        <v>13146.81181830881</v>
      </c>
      <c r="AH145" s="237">
        <f t="shared" si="95"/>
        <v>4.8818574334431526</v>
      </c>
      <c r="AI145" s="193">
        <f t="shared" si="96"/>
        <v>0.47313448967762289</v>
      </c>
      <c r="AJ145" s="193">
        <f t="shared" si="97"/>
        <v>4.4087229437655298</v>
      </c>
      <c r="AK145" s="195">
        <f t="shared" si="98"/>
        <v>4.4399904823737977</v>
      </c>
      <c r="AL145" s="468">
        <f t="shared" si="112"/>
        <v>6.4151766269733579E-4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 ht="15.6" x14ac:dyDescent="0.3">
      <c r="D146"/>
      <c r="E146" s="37"/>
      <c r="F146" s="37"/>
      <c r="G146" s="37"/>
      <c r="H146" s="37"/>
      <c r="I146" s="37"/>
      <c r="J146" s="37"/>
      <c r="K146" s="37"/>
      <c r="Z146" s="13"/>
      <c r="AA146" s="178">
        <f t="shared" si="114"/>
        <v>3003000000</v>
      </c>
      <c r="AB146" s="41">
        <f t="shared" ref="AB146" si="125">AB328</f>
        <v>3650</v>
      </c>
      <c r="AC146" s="21">
        <v>143</v>
      </c>
      <c r="AD146" s="21" t="s">
        <v>283</v>
      </c>
      <c r="AE146" s="41">
        <f t="shared" si="93"/>
        <v>14650.938666657332</v>
      </c>
      <c r="AF146" s="41">
        <f t="shared" si="94"/>
        <v>1410.8870482186715</v>
      </c>
      <c r="AG146" s="173">
        <f t="shared" si="110"/>
        <v>13240.05161843866</v>
      </c>
      <c r="AH146" s="237">
        <f t="shared" si="95"/>
        <v>4.878767454764346</v>
      </c>
      <c r="AI146" s="193">
        <f t="shared" si="96"/>
        <v>0.46982585688267448</v>
      </c>
      <c r="AJ146" s="193">
        <f t="shared" si="97"/>
        <v>4.4089415978816717</v>
      </c>
      <c r="AK146" s="195">
        <f t="shared" si="98"/>
        <v>4.4399904823737977</v>
      </c>
      <c r="AL146" s="468">
        <f t="shared" si="112"/>
        <v>6.3295143722114219E-4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 ht="15.6" x14ac:dyDescent="0.3">
      <c r="D147"/>
      <c r="E147" s="37"/>
      <c r="F147" s="37"/>
      <c r="G147" s="37"/>
      <c r="H147" s="37"/>
      <c r="I147" s="37"/>
      <c r="J147" s="37"/>
      <c r="K147" s="37"/>
      <c r="Z147" s="13"/>
      <c r="AA147" s="178">
        <f t="shared" si="114"/>
        <v>3024000000</v>
      </c>
      <c r="AB147" s="41">
        <f t="shared" ref="AB147" si="126">AB329</f>
        <v>3675</v>
      </c>
      <c r="AC147" s="21">
        <v>144</v>
      </c>
      <c r="AD147" s="21" t="s">
        <v>283</v>
      </c>
      <c r="AE147" s="41">
        <f t="shared" si="93"/>
        <v>14744.178466787182</v>
      </c>
      <c r="AF147" s="41">
        <f t="shared" si="94"/>
        <v>1410.8870482186715</v>
      </c>
      <c r="AG147" s="173">
        <f t="shared" si="110"/>
        <v>13333.291418568509</v>
      </c>
      <c r="AH147" s="237">
        <f t="shared" si="95"/>
        <v>4.8757203924560786</v>
      </c>
      <c r="AI147" s="193">
        <f t="shared" si="96"/>
        <v>0.46656317732098923</v>
      </c>
      <c r="AJ147" s="193">
        <f t="shared" si="97"/>
        <v>4.4091572151350897</v>
      </c>
      <c r="AK147" s="195">
        <f t="shared" si="98"/>
        <v>4.4399904823737977</v>
      </c>
      <c r="AL147" s="468">
        <f t="shared" si="112"/>
        <v>6.2455575850245881E-4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 ht="15.6" x14ac:dyDescent="0.3">
      <c r="D148"/>
      <c r="E148" s="37"/>
      <c r="F148" s="37"/>
      <c r="G148" s="37"/>
      <c r="H148" s="37"/>
      <c r="I148" s="37"/>
      <c r="J148" s="37"/>
      <c r="K148" s="37"/>
      <c r="Z148" s="13"/>
      <c r="AA148" s="178">
        <f t="shared" si="114"/>
        <v>3045000000</v>
      </c>
      <c r="AB148" s="41">
        <f t="shared" ref="AB148" si="127">AB330</f>
        <v>3700</v>
      </c>
      <c r="AC148" s="21">
        <v>145</v>
      </c>
      <c r="AD148" s="21" t="s">
        <v>283</v>
      </c>
      <c r="AE148" s="41">
        <f t="shared" si="93"/>
        <v>14837.418266917031</v>
      </c>
      <c r="AF148" s="41">
        <f t="shared" si="94"/>
        <v>1410.8870482186715</v>
      </c>
      <c r="AG148" s="173">
        <f t="shared" si="110"/>
        <v>13426.531218698359</v>
      </c>
      <c r="AH148" s="237">
        <f t="shared" si="95"/>
        <v>4.8727153585934415</v>
      </c>
      <c r="AI148" s="193">
        <f t="shared" si="96"/>
        <v>0.46334550023601689</v>
      </c>
      <c r="AJ148" s="193">
        <f t="shared" si="97"/>
        <v>4.409369858357425</v>
      </c>
      <c r="AK148" s="195">
        <f t="shared" si="98"/>
        <v>4.4399904823737977</v>
      </c>
      <c r="AL148" s="468">
        <f t="shared" si="112"/>
        <v>6.1632612634772476E-4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 ht="15.6" x14ac:dyDescent="0.3">
      <c r="D149"/>
      <c r="E149" s="37"/>
      <c r="F149" s="37"/>
      <c r="G149" s="37"/>
      <c r="H149" s="37"/>
      <c r="I149" s="37"/>
      <c r="J149" s="37"/>
      <c r="K149" s="37"/>
      <c r="Z149" s="13"/>
      <c r="AA149" s="178">
        <f t="shared" si="114"/>
        <v>3066000000</v>
      </c>
      <c r="AB149" s="41">
        <f t="shared" ref="AB149" si="128">AB331</f>
        <v>3725</v>
      </c>
      <c r="AC149" s="21">
        <v>146</v>
      </c>
      <c r="AD149" s="21" t="s">
        <v>283</v>
      </c>
      <c r="AE149" s="41">
        <f t="shared" si="93"/>
        <v>14930.658067046881</v>
      </c>
      <c r="AF149" s="41">
        <f t="shared" si="94"/>
        <v>1410.8870482186715</v>
      </c>
      <c r="AG149" s="173">
        <f t="shared" si="110"/>
        <v>13519.771018828209</v>
      </c>
      <c r="AH149" s="237">
        <f t="shared" si="95"/>
        <v>4.8697514895782392</v>
      </c>
      <c r="AI149" s="193">
        <f t="shared" si="96"/>
        <v>0.46017190091933186</v>
      </c>
      <c r="AJ149" s="193">
        <f t="shared" si="97"/>
        <v>4.4095795886589073</v>
      </c>
      <c r="AK149" s="195">
        <f t="shared" si="98"/>
        <v>4.4399904823737977</v>
      </c>
      <c r="AL149" s="468">
        <f t="shared" si="112"/>
        <v>6.0825818811173949E-4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 ht="15.6" x14ac:dyDescent="0.3">
      <c r="D150"/>
      <c r="E150" s="37"/>
      <c r="F150" s="37"/>
      <c r="G150" s="37"/>
      <c r="H150" s="37"/>
      <c r="I150" s="37"/>
      <c r="J150" s="37"/>
      <c r="K150" s="37"/>
      <c r="Z150" s="13"/>
      <c r="AA150" s="178">
        <f t="shared" si="114"/>
        <v>3087000000</v>
      </c>
      <c r="AB150" s="41">
        <f t="shared" ref="AB150" si="129">AB332</f>
        <v>3750</v>
      </c>
      <c r="AC150" s="21">
        <v>147</v>
      </c>
      <c r="AD150" s="21" t="s">
        <v>283</v>
      </c>
      <c r="AE150" s="41">
        <f t="shared" si="93"/>
        <v>15023.897867176731</v>
      </c>
      <c r="AF150" s="41">
        <f t="shared" si="94"/>
        <v>1410.8870482186715</v>
      </c>
      <c r="AG150" s="173">
        <f t="shared" si="110"/>
        <v>13613.010818958059</v>
      </c>
      <c r="AH150" s="237">
        <f t="shared" si="95"/>
        <v>4.8668279453115417</v>
      </c>
      <c r="AI150" s="193">
        <f t="shared" si="96"/>
        <v>0.45704147982464249</v>
      </c>
      <c r="AJ150" s="193">
        <f t="shared" si="97"/>
        <v>4.4097864654868992</v>
      </c>
      <c r="AK150" s="195">
        <f t="shared" si="98"/>
        <v>4.4399904823737977</v>
      </c>
      <c r="AL150" s="468">
        <f t="shared" si="112"/>
        <v>6.0034773292932464E-4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 ht="15.6" x14ac:dyDescent="0.3">
      <c r="D151"/>
      <c r="E151" s="37"/>
      <c r="F151" s="37"/>
      <c r="G151" s="37"/>
      <c r="H151" s="37"/>
      <c r="I151" s="37"/>
      <c r="J151" s="37"/>
      <c r="K151" s="37"/>
      <c r="Z151" s="13"/>
      <c r="AA151" s="178">
        <f t="shared" si="114"/>
        <v>3108000000</v>
      </c>
      <c r="AB151" s="41">
        <f t="shared" ref="AB151" si="130">AB333</f>
        <v>3775</v>
      </c>
      <c r="AC151" s="21">
        <v>148</v>
      </c>
      <c r="AD151" s="21" t="s">
        <v>283</v>
      </c>
      <c r="AE151" s="41">
        <f t="shared" si="93"/>
        <v>15117.137667306581</v>
      </c>
      <c r="AF151" s="41">
        <f t="shared" si="94"/>
        <v>1410.8870482186715</v>
      </c>
      <c r="AG151" s="173">
        <f t="shared" si="110"/>
        <v>13706.250619087908</v>
      </c>
      <c r="AH151" s="237">
        <f t="shared" si="95"/>
        <v>4.8639439083998006</v>
      </c>
      <c r="AI151" s="193">
        <f t="shared" si="96"/>
        <v>0.45395336171771927</v>
      </c>
      <c r="AJ151" s="193">
        <f t="shared" si="97"/>
        <v>4.4099905466820815</v>
      </c>
      <c r="AK151" s="195">
        <f t="shared" si="98"/>
        <v>4.4399904823737977</v>
      </c>
      <c r="AL151" s="468">
        <f t="shared" si="112"/>
        <v>5.9259068620238413E-4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 ht="15.6" x14ac:dyDescent="0.3">
      <c r="D152"/>
      <c r="E152" s="37"/>
      <c r="F152" s="37"/>
      <c r="G152" s="37"/>
      <c r="H152" s="37"/>
      <c r="I152" s="37"/>
      <c r="J152" s="37"/>
      <c r="K152" s="37"/>
      <c r="Z152" s="13"/>
      <c r="AA152" s="178">
        <f t="shared" si="114"/>
        <v>3129000000</v>
      </c>
      <c r="AB152" s="41">
        <f t="shared" ref="AB152" si="131">AB334</f>
        <v>3800</v>
      </c>
      <c r="AC152" s="21">
        <v>149</v>
      </c>
      <c r="AD152" s="21" t="s">
        <v>283</v>
      </c>
      <c r="AE152" s="41">
        <f t="shared" si="93"/>
        <v>15210.37746743643</v>
      </c>
      <c r="AF152" s="41">
        <f t="shared" si="94"/>
        <v>1410.8870482186715</v>
      </c>
      <c r="AG152" s="173">
        <f t="shared" si="110"/>
        <v>13799.490419217758</v>
      </c>
      <c r="AH152" s="237">
        <f t="shared" si="95"/>
        <v>4.8610985833929146</v>
      </c>
      <c r="AI152" s="193">
        <f t="shared" si="96"/>
        <v>0.45090669486055335</v>
      </c>
      <c r="AJ152" s="193">
        <f t="shared" si="97"/>
        <v>4.4101918885323608</v>
      </c>
      <c r="AK152" s="195">
        <f t="shared" si="98"/>
        <v>4.4399904823737977</v>
      </c>
      <c r="AL152" s="468">
        <f t="shared" si="112"/>
        <v>5.849831043430241E-4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 ht="15.6" x14ac:dyDescent="0.3">
      <c r="D153"/>
      <c r="E153" s="37"/>
      <c r="F153" s="37"/>
      <c r="G153" s="37"/>
      <c r="H153" s="37"/>
      <c r="I153" s="37"/>
      <c r="J153" s="37"/>
      <c r="K153" s="37"/>
      <c r="Z153" s="13"/>
      <c r="AA153" s="178">
        <f t="shared" si="114"/>
        <v>3150000000</v>
      </c>
      <c r="AB153" s="41">
        <f t="shared" ref="AB153" si="132">AB335</f>
        <v>3825</v>
      </c>
      <c r="AC153" s="21">
        <v>150</v>
      </c>
      <c r="AD153" s="21" t="s">
        <v>283</v>
      </c>
      <c r="AE153" s="41">
        <f t="shared" si="93"/>
        <v>15303.61726756628</v>
      </c>
      <c r="AF153" s="41">
        <f t="shared" si="94"/>
        <v>1410.8870482186715</v>
      </c>
      <c r="AG153" s="173">
        <f t="shared" si="110"/>
        <v>13892.730219347608</v>
      </c>
      <c r="AH153" s="237">
        <f t="shared" si="95"/>
        <v>4.8582911960527868</v>
      </c>
      <c r="AI153" s="193">
        <f t="shared" si="96"/>
        <v>0.44790065022814968</v>
      </c>
      <c r="AJ153" s="193">
        <f t="shared" si="97"/>
        <v>4.4103905458246375</v>
      </c>
      <c r="AK153" s="195">
        <f t="shared" si="98"/>
        <v>4.4399904823737977</v>
      </c>
      <c r="AL153" s="468">
        <f t="shared" si="112"/>
        <v>5.7752116974518829E-4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 ht="15.6" x14ac:dyDescent="0.3">
      <c r="D154"/>
      <c r="E154" s="37"/>
      <c r="F154" s="37"/>
      <c r="G154" s="37"/>
      <c r="H154" s="37"/>
      <c r="I154" s="37"/>
      <c r="J154" s="37"/>
      <c r="K154" s="37"/>
      <c r="Z154" s="13"/>
      <c r="AA154" s="178">
        <f t="shared" si="114"/>
        <v>3171000000</v>
      </c>
      <c r="AB154" s="41">
        <f t="shared" ref="AB154" si="133">AB336</f>
        <v>3850</v>
      </c>
      <c r="AC154" s="21">
        <v>151</v>
      </c>
      <c r="AD154" s="21" t="s">
        <v>283</v>
      </c>
      <c r="AE154" s="41">
        <f t="shared" si="93"/>
        <v>15396.85706769613</v>
      </c>
      <c r="AF154" s="41">
        <f t="shared" ref="AF154:AF180" si="134">SUM($AE$368:$AH$368,$BG$368)</f>
        <v>1410.8870482186715</v>
      </c>
      <c r="AG154" s="173">
        <f t="shared" si="110"/>
        <v>13985.970019477458</v>
      </c>
      <c r="AH154" s="237">
        <f t="shared" si="95"/>
        <v>4.8555209926509395</v>
      </c>
      <c r="AI154" s="193">
        <f t="shared" si="96"/>
        <v>0.44493442075644007</v>
      </c>
      <c r="AJ154" s="193">
        <f t="shared" si="97"/>
        <v>4.4105865718944992</v>
      </c>
      <c r="AK154" s="195">
        <f t="shared" si="98"/>
        <v>4.4399904823737977</v>
      </c>
      <c r="AL154" s="468">
        <f t="shared" si="112"/>
        <v>5.7020118598448974E-4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 ht="15.6" x14ac:dyDescent="0.3">
      <c r="D155"/>
      <c r="E155" s="37"/>
      <c r="F155" s="37"/>
      <c r="G155" s="37"/>
      <c r="H155" s="37"/>
      <c r="I155" s="37"/>
      <c r="J155" s="37"/>
      <c r="K155" s="37"/>
      <c r="Z155" s="13"/>
      <c r="AA155" s="178">
        <f t="shared" si="114"/>
        <v>3192000000</v>
      </c>
      <c r="AB155" s="41">
        <f t="shared" ref="AB155" si="135">AB337</f>
        <v>3875</v>
      </c>
      <c r="AC155" s="21">
        <v>152</v>
      </c>
      <c r="AD155" s="21" t="s">
        <v>283</v>
      </c>
      <c r="AE155" s="41">
        <f t="shared" si="93"/>
        <v>15490.09686782598</v>
      </c>
      <c r="AF155" s="41">
        <f t="shared" si="134"/>
        <v>1410.8870482186715</v>
      </c>
      <c r="AG155" s="173">
        <f t="shared" si="110"/>
        <v>14079.209819607308</v>
      </c>
      <c r="AH155" s="237">
        <f t="shared" si="95"/>
        <v>4.8527872392938525</v>
      </c>
      <c r="AI155" s="193">
        <f t="shared" si="96"/>
        <v>0.44200722061988457</v>
      </c>
      <c r="AJ155" s="193">
        <f t="shared" si="97"/>
        <v>4.4107800186739681</v>
      </c>
      <c r="AK155" s="195">
        <f t="shared" si="98"/>
        <v>4.4399904823737977</v>
      </c>
      <c r="AL155" s="468">
        <f t="shared" si="112"/>
        <v>5.6301957322905146E-4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 ht="15.6" x14ac:dyDescent="0.3">
      <c r="D156"/>
      <c r="E156" s="37"/>
      <c r="F156" s="37"/>
      <c r="G156" s="37"/>
      <c r="H156" s="37"/>
      <c r="I156" s="37"/>
      <c r="J156" s="37"/>
      <c r="K156" s="37"/>
      <c r="Z156" s="13"/>
      <c r="AA156" s="178">
        <f t="shared" si="114"/>
        <v>3213000000</v>
      </c>
      <c r="AB156" s="41">
        <f t="shared" ref="AB156" si="136">AB338</f>
        <v>3900</v>
      </c>
      <c r="AC156" s="21">
        <v>153</v>
      </c>
      <c r="AD156" s="21" t="s">
        <v>283</v>
      </c>
      <c r="AE156" s="41">
        <f t="shared" si="93"/>
        <v>15583.336667955829</v>
      </c>
      <c r="AF156" s="41">
        <f t="shared" si="134"/>
        <v>1410.8870482186715</v>
      </c>
      <c r="AG156" s="173">
        <f t="shared" si="110"/>
        <v>14172.449619737157</v>
      </c>
      <c r="AH156" s="237">
        <f t="shared" si="95"/>
        <v>4.850089221274767</v>
      </c>
      <c r="AI156" s="193">
        <f t="shared" si="96"/>
        <v>0.43911828453740165</v>
      </c>
      <c r="AJ156" s="193">
        <f t="shared" si="97"/>
        <v>4.4109709367373657</v>
      </c>
      <c r="AK156" s="195">
        <f t="shared" si="98"/>
        <v>4.4399904823737977</v>
      </c>
      <c r="AL156" s="468">
        <f t="shared" si="112"/>
        <v>5.5597286385010013E-4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 ht="15.6" x14ac:dyDescent="0.3">
      <c r="D157"/>
      <c r="E157" s="37"/>
      <c r="F157" s="37"/>
      <c r="G157" s="37"/>
      <c r="H157" s="37"/>
      <c r="I157" s="37"/>
      <c r="J157" s="37"/>
      <c r="K157" s="37"/>
      <c r="Z157" s="13"/>
      <c r="AA157" s="178">
        <f t="shared" si="114"/>
        <v>3234000000</v>
      </c>
      <c r="AB157" s="41">
        <f t="shared" ref="AB157" si="137">AB339</f>
        <v>3925</v>
      </c>
      <c r="AC157" s="21">
        <v>154</v>
      </c>
      <c r="AD157" s="21" t="s">
        <v>283</v>
      </c>
      <c r="AE157" s="41">
        <f t="shared" si="93"/>
        <v>15676.576468085679</v>
      </c>
      <c r="AF157" s="41">
        <f t="shared" si="134"/>
        <v>1410.8870482186715</v>
      </c>
      <c r="AG157" s="173">
        <f t="shared" si="110"/>
        <v>14265.689419867007</v>
      </c>
      <c r="AH157" s="237">
        <f t="shared" si="95"/>
        <v>4.8474262424507346</v>
      </c>
      <c r="AI157" s="193">
        <f t="shared" si="96"/>
        <v>0.43626686710534063</v>
      </c>
      <c r="AJ157" s="193">
        <f t="shared" si="97"/>
        <v>4.4111593753453944</v>
      </c>
      <c r="AK157" s="195">
        <f t="shared" si="98"/>
        <v>4.4399904823737977</v>
      </c>
      <c r="AL157" s="468">
        <f t="shared" si="112"/>
        <v>5.4905769822776894E-4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 ht="15.6" x14ac:dyDescent="0.3">
      <c r="D158"/>
      <c r="E158" s="37"/>
      <c r="F158" s="37"/>
      <c r="G158" s="37"/>
      <c r="H158" s="37"/>
      <c r="I158" s="37"/>
      <c r="J158" s="37"/>
      <c r="K158" s="37"/>
      <c r="Z158" s="13"/>
      <c r="AA158" s="178">
        <f t="shared" si="114"/>
        <v>3255000000</v>
      </c>
      <c r="AB158" s="41">
        <f t="shared" ref="AB158" si="138">AB340</f>
        <v>3950</v>
      </c>
      <c r="AC158" s="21">
        <v>155</v>
      </c>
      <c r="AD158" s="21" t="s">
        <v>283</v>
      </c>
      <c r="AE158" s="41">
        <f t="shared" si="93"/>
        <v>15769.816268215529</v>
      </c>
      <c r="AF158" s="41">
        <f t="shared" si="134"/>
        <v>1410.8870482186715</v>
      </c>
      <c r="AG158" s="173">
        <f t="shared" si="110"/>
        <v>14358.929219996857</v>
      </c>
      <c r="AH158" s="237">
        <f t="shared" si="95"/>
        <v>4.8447976246437872</v>
      </c>
      <c r="AI158" s="193">
        <f t="shared" si="96"/>
        <v>0.43345224215627387</v>
      </c>
      <c r="AJ158" s="193">
        <f t="shared" si="97"/>
        <v>4.4113453824875135</v>
      </c>
      <c r="AK158" s="195">
        <f t="shared" si="98"/>
        <v>4.4399904823737977</v>
      </c>
      <c r="AL158" s="468">
        <f t="shared" si="112"/>
        <v>5.4227082073527149E-4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 ht="15.6" x14ac:dyDescent="0.3">
      <c r="D159"/>
      <c r="E159" s="37"/>
      <c r="F159" s="37"/>
      <c r="G159" s="37"/>
      <c r="H159" s="37"/>
      <c r="I159" s="37"/>
      <c r="J159" s="37"/>
      <c r="K159" s="37"/>
      <c r="Z159" s="13"/>
      <c r="AA159" s="178">
        <f t="shared" si="114"/>
        <v>3276000000</v>
      </c>
      <c r="AB159" s="41">
        <f t="shared" ref="AB159" si="139">AB341</f>
        <v>3975</v>
      </c>
      <c r="AC159" s="21">
        <v>156</v>
      </c>
      <c r="AD159" s="21" t="s">
        <v>283</v>
      </c>
      <c r="AE159" s="41">
        <f t="shared" si="93"/>
        <v>15863.056068345379</v>
      </c>
      <c r="AF159" s="41">
        <f t="shared" si="134"/>
        <v>1410.8870482186715</v>
      </c>
      <c r="AG159" s="173">
        <f t="shared" si="110"/>
        <v>14452.169020126707</v>
      </c>
      <c r="AH159" s="237">
        <f t="shared" si="95"/>
        <v>4.8422027070651339</v>
      </c>
      <c r="AI159" s="193">
        <f t="shared" si="96"/>
        <v>0.4306737021424516</v>
      </c>
      <c r="AJ159" s="193">
        <f t="shared" si="97"/>
        <v>4.4115290049226825</v>
      </c>
      <c r="AK159" s="195">
        <f t="shared" si="98"/>
        <v>4.4399904823737977</v>
      </c>
      <c r="AL159" s="468">
        <f t="shared" si="112"/>
        <v>5.3560907589902831E-4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 ht="15.6" x14ac:dyDescent="0.3">
      <c r="D160"/>
      <c r="E160" s="37"/>
      <c r="F160" s="37"/>
      <c r="G160" s="37"/>
      <c r="H160" s="37"/>
      <c r="I160" s="37"/>
      <c r="J160" s="37"/>
      <c r="K160" s="37"/>
      <c r="Z160" s="13"/>
      <c r="AA160" s="178">
        <f t="shared" si="114"/>
        <v>3297000000</v>
      </c>
      <c r="AB160" s="41">
        <f t="shared" ref="AB160" si="140">AB342</f>
        <v>4000</v>
      </c>
      <c r="AC160" s="21">
        <v>157</v>
      </c>
      <c r="AD160" s="21" t="s">
        <v>283</v>
      </c>
      <c r="AE160" s="41">
        <f t="shared" si="93"/>
        <v>15956.295868475228</v>
      </c>
      <c r="AF160" s="41">
        <f t="shared" si="134"/>
        <v>1410.8870482186715</v>
      </c>
      <c r="AG160" s="173">
        <f t="shared" si="110"/>
        <v>14545.408820256556</v>
      </c>
      <c r="AH160" s="237">
        <f t="shared" si="95"/>
        <v>4.8396408457613678</v>
      </c>
      <c r="AI160" s="193">
        <f t="shared" si="96"/>
        <v>0.42793055754281817</v>
      </c>
      <c r="AJ160" s="193">
        <f t="shared" si="97"/>
        <v>4.4117102882185497</v>
      </c>
      <c r="AK160" s="195">
        <f t="shared" si="98"/>
        <v>4.4399904823737977</v>
      </c>
      <c r="AL160" s="468">
        <f t="shared" si="112"/>
        <v>5.2906940472115629E-4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 ht="15.6" x14ac:dyDescent="0.3">
      <c r="D161"/>
      <c r="E161" s="37"/>
      <c r="F161" s="37"/>
      <c r="G161" s="37"/>
      <c r="H161" s="37"/>
      <c r="I161" s="37"/>
      <c r="J161" s="37"/>
      <c r="K161" s="37"/>
      <c r="Z161" s="13"/>
      <c r="AA161" s="178">
        <f t="shared" si="114"/>
        <v>3318000000</v>
      </c>
      <c r="AB161" s="41">
        <f t="shared" ref="AB161" si="141">AB343</f>
        <v>4025</v>
      </c>
      <c r="AC161" s="21">
        <v>158</v>
      </c>
      <c r="AD161" s="21" t="s">
        <v>283</v>
      </c>
      <c r="AE161" s="41">
        <f t="shared" si="93"/>
        <v>16049.535668605078</v>
      </c>
      <c r="AF161" s="41">
        <f t="shared" si="134"/>
        <v>1410.8870482186715</v>
      </c>
      <c r="AG161" s="173">
        <f t="shared" si="110"/>
        <v>14638.648620386406</v>
      </c>
      <c r="AH161" s="237">
        <f t="shared" si="95"/>
        <v>4.8371114130816979</v>
      </c>
      <c r="AI161" s="193">
        <f t="shared" si="96"/>
        <v>0.42522213629254713</v>
      </c>
      <c r="AJ161" s="193">
        <f t="shared" si="97"/>
        <v>4.4118892767891511</v>
      </c>
      <c r="AK161" s="195">
        <f t="shared" si="98"/>
        <v>4.4399904823737977</v>
      </c>
      <c r="AL161" s="468">
        <f t="shared" si="112"/>
        <v>5.2264884116043245E-4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 ht="15.6" x14ac:dyDescent="0.3">
      <c r="D162"/>
      <c r="E162" s="37"/>
      <c r="F162" s="37"/>
      <c r="G162" s="37"/>
      <c r="H162" s="37"/>
      <c r="I162" s="37"/>
      <c r="J162" s="37"/>
      <c r="K162" s="37"/>
      <c r="Z162" s="13"/>
      <c r="AA162" s="178">
        <f t="shared" si="114"/>
        <v>3339000000</v>
      </c>
      <c r="AB162" s="41">
        <f t="shared" ref="AB162" si="142">AB344</f>
        <v>4050</v>
      </c>
      <c r="AC162" s="21">
        <v>159</v>
      </c>
      <c r="AD162" s="21" t="s">
        <v>283</v>
      </c>
      <c r="AE162" s="41">
        <f t="shared" si="93"/>
        <v>16142.775468734928</v>
      </c>
      <c r="AF162" s="41">
        <f t="shared" si="134"/>
        <v>1410.8870482186715</v>
      </c>
      <c r="AG162" s="173">
        <f t="shared" si="110"/>
        <v>14731.888420516256</v>
      </c>
      <c r="AH162" s="237">
        <f t="shared" si="95"/>
        <v>4.8346137971652974</v>
      </c>
      <c r="AI162" s="193">
        <f t="shared" si="96"/>
        <v>0.42254778323410347</v>
      </c>
      <c r="AJ162" s="193">
        <f t="shared" si="97"/>
        <v>4.4120660139311942</v>
      </c>
      <c r="AK162" s="195">
        <f t="shared" si="98"/>
        <v>4.4399904823737977</v>
      </c>
      <c r="AL162" s="468">
        <f t="shared" si="112"/>
        <v>5.1634450875906164E-4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 ht="15.6" x14ac:dyDescent="0.3">
      <c r="D163"/>
      <c r="E163" s="37"/>
      <c r="F163" s="37"/>
      <c r="G163" s="37"/>
      <c r="H163" s="37"/>
      <c r="I163" s="37"/>
      <c r="J163" s="37"/>
      <c r="K163" s="37"/>
      <c r="Z163" s="13"/>
      <c r="AA163" s="178">
        <f t="shared" si="114"/>
        <v>3360000000</v>
      </c>
      <c r="AB163" s="41">
        <f t="shared" ref="AB163" si="143">AB345</f>
        <v>4075</v>
      </c>
      <c r="AC163" s="21">
        <v>160</v>
      </c>
      <c r="AD163" s="21" t="s">
        <v>283</v>
      </c>
      <c r="AE163" s="41">
        <f t="shared" si="93"/>
        <v>16236.015268864778</v>
      </c>
      <c r="AF163" s="41">
        <f t="shared" si="134"/>
        <v>1410.8870482186715</v>
      </c>
      <c r="AG163" s="173">
        <f t="shared" si="110"/>
        <v>14825.128220646106</v>
      </c>
      <c r="AH163" s="237">
        <f t="shared" si="95"/>
        <v>4.83214740144785</v>
      </c>
      <c r="AI163" s="193">
        <f t="shared" si="96"/>
        <v>0.41990685958889035</v>
      </c>
      <c r="AJ163" s="193">
        <f t="shared" si="97"/>
        <v>4.4122405418589601</v>
      </c>
      <c r="AK163" s="195">
        <f t="shared" si="98"/>
        <v>4.4399904823737977</v>
      </c>
      <c r="AL163" s="468">
        <f t="shared" si="112"/>
        <v>5.1015361741892757E-4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 ht="15.6" x14ac:dyDescent="0.3">
      <c r="D164"/>
      <c r="E164" s="37"/>
      <c r="F164" s="37"/>
      <c r="G164" s="37"/>
      <c r="H164" s="37"/>
      <c r="I164" s="37"/>
      <c r="J164" s="37"/>
      <c r="K164" s="37"/>
      <c r="Z164" s="13"/>
      <c r="AA164" s="178">
        <f t="shared" si="114"/>
        <v>3381000000</v>
      </c>
      <c r="AB164" s="41">
        <f t="shared" ref="AB164" si="144">AB346</f>
        <v>4100</v>
      </c>
      <c r="AC164" s="21">
        <v>161</v>
      </c>
      <c r="AD164" s="21" t="s">
        <v>283</v>
      </c>
      <c r="AE164" s="41">
        <f t="shared" si="93"/>
        <v>16329.255068994627</v>
      </c>
      <c r="AF164" s="41">
        <f t="shared" si="134"/>
        <v>1410.8870482186715</v>
      </c>
      <c r="AG164" s="173">
        <f t="shared" si="110"/>
        <v>14918.368020775955</v>
      </c>
      <c r="AH164" s="237">
        <f t="shared" si="95"/>
        <v>4.8297116441865207</v>
      </c>
      <c r="AI164" s="193">
        <f t="shared" si="96"/>
        <v>0.41729874244858661</v>
      </c>
      <c r="AJ164" s="193">
        <f t="shared" si="97"/>
        <v>4.4124129017379339</v>
      </c>
      <c r="AK164" s="195">
        <f t="shared" si="98"/>
        <v>4.4399904823737977</v>
      </c>
      <c r="AL164" s="468">
        <f t="shared" si="112"/>
        <v>5.0407346030039617E-4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 ht="15.6" x14ac:dyDescent="0.3">
      <c r="D165"/>
      <c r="E165" s="37"/>
      <c r="F165" s="37"/>
      <c r="G165" s="37"/>
      <c r="H165" s="37"/>
      <c r="I165" s="37"/>
      <c r="J165" s="37"/>
      <c r="K165" s="37"/>
      <c r="Z165" s="13"/>
      <c r="AA165" s="178">
        <f t="shared" si="114"/>
        <v>3402000000</v>
      </c>
      <c r="AB165" s="41">
        <f t="shared" ref="AB165" si="145">AB347</f>
        <v>4125</v>
      </c>
      <c r="AC165" s="21">
        <v>162</v>
      </c>
      <c r="AD165" s="21" t="s">
        <v>283</v>
      </c>
      <c r="AE165" s="41">
        <f t="shared" si="93"/>
        <v>16422.494869124475</v>
      </c>
      <c r="AF165" s="41">
        <f t="shared" si="134"/>
        <v>1410.8870482186715</v>
      </c>
      <c r="AG165" s="173">
        <f t="shared" ref="AG165:AG180" si="146">AG164+SUM(AE529:AF529,BG529)</f>
        <v>15011.607820905805</v>
      </c>
      <c r="AH165" s="237">
        <f t="shared" si="95"/>
        <v>4.8273059580024915</v>
      </c>
      <c r="AI165" s="193">
        <f t="shared" si="96"/>
        <v>0.41472282428532375</v>
      </c>
      <c r="AJ165" s="193">
        <f t="shared" si="97"/>
        <v>4.4125831337171677</v>
      </c>
      <c r="AK165" s="195">
        <f t="shared" si="98"/>
        <v>4.4399904823737115</v>
      </c>
      <c r="AL165" s="468">
        <f t="shared" si="112"/>
        <v>4.9810141086266413E-4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 ht="15.6" x14ac:dyDescent="0.3">
      <c r="D166"/>
      <c r="E166" s="37"/>
      <c r="F166" s="37"/>
      <c r="G166" s="37"/>
      <c r="H166" s="37"/>
      <c r="I166" s="37"/>
      <c r="J166" s="37"/>
      <c r="K166" s="37"/>
      <c r="Z166" s="13"/>
      <c r="AA166" s="178">
        <f t="shared" si="114"/>
        <v>3423000000</v>
      </c>
      <c r="AB166" s="41">
        <f t="shared" ref="AB166" si="147">AB348</f>
        <v>4150</v>
      </c>
      <c r="AC166" s="21">
        <v>163</v>
      </c>
      <c r="AD166" s="21" t="s">
        <v>283</v>
      </c>
      <c r="AE166" s="41">
        <f t="shared" si="93"/>
        <v>16515.734669254325</v>
      </c>
      <c r="AF166" s="41">
        <f t="shared" si="134"/>
        <v>1410.8870482186715</v>
      </c>
      <c r="AG166" s="173">
        <f t="shared" si="146"/>
        <v>15104.847621035655</v>
      </c>
      <c r="AH166" s="237">
        <f t="shared" si="95"/>
        <v>4.8249297894403522</v>
      </c>
      <c r="AI166" s="193">
        <f t="shared" si="96"/>
        <v>0.41217851247989234</v>
      </c>
      <c r="AJ166" s="193">
        <f t="shared" si="97"/>
        <v>4.41275127696046</v>
      </c>
      <c r="AK166" s="195">
        <f t="shared" si="98"/>
        <v>4.4399904823737977</v>
      </c>
      <c r="AL166" s="468">
        <f t="shared" si="112"/>
        <v>4.9223492001790054E-4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 ht="15.6" x14ac:dyDescent="0.3">
      <c r="D167"/>
      <c r="E167" s="37"/>
      <c r="F167" s="37"/>
      <c r="G167" s="37"/>
      <c r="H167" s="37"/>
      <c r="I167" s="37"/>
      <c r="J167" s="37"/>
      <c r="K167" s="37"/>
      <c r="Z167" s="13"/>
      <c r="AA167" s="178">
        <f t="shared" si="114"/>
        <v>3444000000</v>
      </c>
      <c r="AB167" s="41">
        <f t="shared" ref="AB167" si="148">AB349</f>
        <v>4175</v>
      </c>
      <c r="AC167" s="21">
        <v>164</v>
      </c>
      <c r="AD167" s="21" t="s">
        <v>283</v>
      </c>
      <c r="AE167" s="41">
        <f t="shared" si="93"/>
        <v>16608.974469384175</v>
      </c>
      <c r="AF167" s="41">
        <f t="shared" si="134"/>
        <v>1410.8870482186715</v>
      </c>
      <c r="AG167" s="173">
        <f t="shared" si="146"/>
        <v>15198.087421165505</v>
      </c>
      <c r="AH167" s="237">
        <f t="shared" si="95"/>
        <v>4.8225825985436055</v>
      </c>
      <c r="AI167" s="193">
        <f t="shared" si="96"/>
        <v>0.40966522886721007</v>
      </c>
      <c r="AJ167" s="193">
        <f t="shared" si="97"/>
        <v>4.4129173696763955</v>
      </c>
      <c r="AK167" s="195">
        <f t="shared" si="98"/>
        <v>4.4399904823737977</v>
      </c>
      <c r="AL167" s="468">
        <f t="shared" si="112"/>
        <v>4.8647151340599798E-4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5.6" x14ac:dyDescent="0.3">
      <c r="Z168" s="13"/>
      <c r="AA168" s="178">
        <f t="shared" si="114"/>
        <v>3465000000</v>
      </c>
      <c r="AB168" s="41">
        <f t="shared" ref="AB168" si="149">AB350</f>
        <v>4200</v>
      </c>
      <c r="AC168" s="21">
        <v>165</v>
      </c>
      <c r="AD168" s="21" t="s">
        <v>283</v>
      </c>
      <c r="AE168" s="41">
        <f t="shared" si="93"/>
        <v>16702.214269514025</v>
      </c>
      <c r="AF168" s="41">
        <f t="shared" si="134"/>
        <v>1410.8870482186715</v>
      </c>
      <c r="AG168" s="173">
        <f t="shared" si="146"/>
        <v>15291.327221295354</v>
      </c>
      <c r="AH168" s="237">
        <f t="shared" si="95"/>
        <v>4.8202638584456059</v>
      </c>
      <c r="AI168" s="193">
        <f t="shared" si="96"/>
        <v>0.40718240929831789</v>
      </c>
      <c r="AJ168" s="193">
        <f t="shared" si="97"/>
        <v>4.4130814491472883</v>
      </c>
      <c r="AK168" s="195">
        <f t="shared" si="98"/>
        <v>4.4399904823737977</v>
      </c>
      <c r="AL168" s="468">
        <f t="shared" si="112"/>
        <v>4.8080878878048488E-4</v>
      </c>
      <c r="BH168" s="2"/>
      <c r="BI168" s="2"/>
    </row>
    <row r="169" spans="4:75" ht="15.6" x14ac:dyDescent="0.3">
      <c r="Z169" s="13"/>
      <c r="AA169" s="178">
        <f t="shared" si="114"/>
        <v>3486000000</v>
      </c>
      <c r="AB169" s="41">
        <f t="shared" ref="AB169" si="150">AB351</f>
        <v>4225</v>
      </c>
      <c r="AC169" s="21">
        <v>166</v>
      </c>
      <c r="AD169" s="21" t="s">
        <v>283</v>
      </c>
      <c r="AE169" s="41">
        <f t="shared" si="93"/>
        <v>16795.454069643874</v>
      </c>
      <c r="AF169" s="41">
        <f t="shared" si="134"/>
        <v>1410.8870482186715</v>
      </c>
      <c r="AG169" s="173">
        <f t="shared" si="146"/>
        <v>15384.567021425204</v>
      </c>
      <c r="AH169" s="237">
        <f t="shared" si="95"/>
        <v>4.8179730549752939</v>
      </c>
      <c r="AI169" s="193">
        <f t="shared" si="96"/>
        <v>0.40472950321820755</v>
      </c>
      <c r="AJ169" s="193">
        <f t="shared" si="97"/>
        <v>4.4132435517570867</v>
      </c>
      <c r="AK169" s="195">
        <f t="shared" si="98"/>
        <v>4.4399904823737977</v>
      </c>
      <c r="AL169" s="468">
        <f t="shared" si="112"/>
        <v>4.7524441349787043E-4</v>
      </c>
      <c r="BH169" s="2"/>
      <c r="BI169" s="2"/>
    </row>
    <row r="170" spans="4:75" ht="15.6" x14ac:dyDescent="0.3">
      <c r="Z170" s="13"/>
      <c r="AA170" s="178">
        <f t="shared" si="114"/>
        <v>3507000000</v>
      </c>
      <c r="AB170" s="41">
        <f t="shared" ref="AB170" si="151">AB352</f>
        <v>4250</v>
      </c>
      <c r="AC170" s="21">
        <v>167</v>
      </c>
      <c r="AD170" s="21" t="s">
        <v>283</v>
      </c>
      <c r="AE170" s="41">
        <f t="shared" si="93"/>
        <v>16888.693869773724</v>
      </c>
      <c r="AF170" s="41">
        <f t="shared" si="134"/>
        <v>1410.8870482186715</v>
      </c>
      <c r="AG170" s="173">
        <f t="shared" si="146"/>
        <v>15477.806821555054</v>
      </c>
      <c r="AH170" s="237">
        <f t="shared" si="95"/>
        <v>4.8157096862770814</v>
      </c>
      <c r="AI170" s="193">
        <f t="shared" si="96"/>
        <v>0.40230597325881706</v>
      </c>
      <c r="AJ170" s="193">
        <f t="shared" si="97"/>
        <v>4.4134037130182646</v>
      </c>
      <c r="AK170" s="195">
        <f t="shared" si="98"/>
        <v>4.4399904823737977</v>
      </c>
      <c r="AL170" s="468">
        <f t="shared" si="112"/>
        <v>4.6977612211327271E-4</v>
      </c>
      <c r="BH170" s="2"/>
      <c r="BI170" s="2"/>
    </row>
    <row r="171" spans="4:75" ht="15.6" x14ac:dyDescent="0.3">
      <c r="Z171" s="13"/>
      <c r="AA171" s="178">
        <f t="shared" si="114"/>
        <v>3528000000</v>
      </c>
      <c r="AB171" s="41">
        <f t="shared" ref="AB171" si="152">AB353</f>
        <v>4275</v>
      </c>
      <c r="AC171" s="21">
        <v>168</v>
      </c>
      <c r="AD171" s="21" t="s">
        <v>283</v>
      </c>
      <c r="AE171" s="41">
        <f t="shared" si="93"/>
        <v>16981.933669903574</v>
      </c>
      <c r="AF171" s="41">
        <f t="shared" si="134"/>
        <v>1410.8870482186715</v>
      </c>
      <c r="AG171" s="173">
        <f t="shared" si="146"/>
        <v>15571.046621684904</v>
      </c>
      <c r="AH171" s="237">
        <f t="shared" si="95"/>
        <v>4.8134732624443242</v>
      </c>
      <c r="AI171" s="193">
        <f t="shared" si="96"/>
        <v>0.39991129484656218</v>
      </c>
      <c r="AJ171" s="193">
        <f t="shared" si="97"/>
        <v>4.4135619675977615</v>
      </c>
      <c r="AK171" s="195">
        <f t="shared" si="98"/>
        <v>4.4399904823737977</v>
      </c>
      <c r="AL171" s="468">
        <f t="shared" si="112"/>
        <v>4.6440171406723007E-4</v>
      </c>
      <c r="BH171" s="2"/>
      <c r="BI171" s="2"/>
    </row>
    <row r="172" spans="4:75" ht="15.6" x14ac:dyDescent="0.3">
      <c r="Z172" s="13"/>
      <c r="AA172" s="178">
        <f t="shared" si="114"/>
        <v>3549000000</v>
      </c>
      <c r="AB172" s="41">
        <f t="shared" ref="AB172" si="153">AB354</f>
        <v>4300</v>
      </c>
      <c r="AC172" s="21">
        <v>169</v>
      </c>
      <c r="AD172" s="21" t="s">
        <v>283</v>
      </c>
      <c r="AE172" s="41">
        <f t="shared" si="93"/>
        <v>17075.173470033424</v>
      </c>
      <c r="AF172" s="41">
        <f t="shared" si="134"/>
        <v>1410.8870482186715</v>
      </c>
      <c r="AG172" s="173">
        <f t="shared" si="146"/>
        <v>15664.286421814753</v>
      </c>
      <c r="AH172" s="237">
        <f t="shared" si="95"/>
        <v>4.8112633051658005</v>
      </c>
      <c r="AI172" s="193">
        <f t="shared" si="96"/>
        <v>0.3975449558238015</v>
      </c>
      <c r="AJ172" s="193">
        <f t="shared" si="97"/>
        <v>4.4137183493419991</v>
      </c>
      <c r="AK172" s="195">
        <f t="shared" si="98"/>
        <v>4.4399904823737977</v>
      </c>
      <c r="AL172" s="468">
        <f t="shared" si="112"/>
        <v>4.591190514687627E-4</v>
      </c>
      <c r="BH172" s="2"/>
      <c r="BI172" s="2"/>
    </row>
    <row r="173" spans="4:75" ht="15.6" x14ac:dyDescent="0.3">
      <c r="Z173" s="13"/>
      <c r="AA173" s="178">
        <f t="shared" si="114"/>
        <v>3570000000</v>
      </c>
      <c r="AB173" s="41">
        <f t="shared" ref="AB173" si="154">AB355</f>
        <v>4325</v>
      </c>
      <c r="AC173" s="21">
        <v>170</v>
      </c>
      <c r="AD173" s="21" t="s">
        <v>283</v>
      </c>
      <c r="AE173" s="41">
        <f t="shared" si="93"/>
        <v>17168.413270163273</v>
      </c>
      <c r="AF173" s="41">
        <f t="shared" si="134"/>
        <v>1410.8870482186715</v>
      </c>
      <c r="AG173" s="173">
        <f t="shared" si="146"/>
        <v>15757.526221944603</v>
      </c>
      <c r="AH173" s="237">
        <f t="shared" si="95"/>
        <v>4.8090793473846709</v>
      </c>
      <c r="AI173" s="193">
        <f t="shared" si="96"/>
        <v>0.39520645608366145</v>
      </c>
      <c r="AJ173" s="193">
        <f t="shared" si="97"/>
        <v>4.4138728913010095</v>
      </c>
      <c r="AK173" s="195">
        <f t="shared" si="98"/>
        <v>4.4399904823737977</v>
      </c>
      <c r="AL173" s="468">
        <f t="shared" si="112"/>
        <v>4.5392605696401456E-4</v>
      </c>
      <c r="BH173" s="2"/>
      <c r="BI173" s="2"/>
    </row>
    <row r="174" spans="4:75" ht="15.6" x14ac:dyDescent="0.3">
      <c r="Z174" s="13"/>
      <c r="AA174" s="178">
        <f t="shared" si="114"/>
        <v>3591000000</v>
      </c>
      <c r="AB174" s="41">
        <f t="shared" ref="AB174" si="155">AB356</f>
        <v>4350</v>
      </c>
      <c r="AC174" s="21">
        <v>171</v>
      </c>
      <c r="AD174" s="21" t="s">
        <v>283</v>
      </c>
      <c r="AE174" s="41">
        <f t="shared" si="93"/>
        <v>17261.653070293123</v>
      </c>
      <c r="AF174" s="41">
        <f t="shared" si="134"/>
        <v>1410.8870482186715</v>
      </c>
      <c r="AG174" s="173">
        <f t="shared" si="146"/>
        <v>15850.766022074453</v>
      </c>
      <c r="AH174" s="237">
        <f t="shared" si="95"/>
        <v>4.8069209329694029</v>
      </c>
      <c r="AI174" s="193">
        <f t="shared" si="96"/>
        <v>0.39289530721767513</v>
      </c>
      <c r="AJ174" s="193">
        <f t="shared" si="97"/>
        <v>4.4140256257517274</v>
      </c>
      <c r="AK174" s="195">
        <f t="shared" si="98"/>
        <v>4.4399904823737977</v>
      </c>
      <c r="AL174" s="468">
        <f t="shared" si="112"/>
        <v>4.4882071169023192E-4</v>
      </c>
      <c r="BH174" s="2"/>
      <c r="BI174" s="2"/>
    </row>
    <row r="175" spans="4:75" ht="15.6" x14ac:dyDescent="0.3">
      <c r="Z175" s="13"/>
      <c r="AA175" s="178">
        <f t="shared" si="114"/>
        <v>3612000000</v>
      </c>
      <c r="AB175" s="41">
        <f t="shared" ref="AB175" si="156">AB357</f>
        <v>4375</v>
      </c>
      <c r="AC175" s="21">
        <v>172</v>
      </c>
      <c r="AD175" s="21" t="s">
        <v>283</v>
      </c>
      <c r="AE175" s="41">
        <f t="shared" si="93"/>
        <v>17354.892870422973</v>
      </c>
      <c r="AF175" s="41">
        <f t="shared" si="134"/>
        <v>1410.8870482186715</v>
      </c>
      <c r="AG175" s="173">
        <f t="shared" si="146"/>
        <v>15944.005822204303</v>
      </c>
      <c r="AH175" s="237">
        <f t="shared" si="95"/>
        <v>4.8047876163961725</v>
      </c>
      <c r="AI175" s="193">
        <f t="shared" si="96"/>
        <v>0.39061103217571191</v>
      </c>
      <c r="AJ175" s="193">
        <f t="shared" si="97"/>
        <v>4.4141765842204608</v>
      </c>
      <c r="AK175" s="195">
        <f t="shared" si="98"/>
        <v>4.4399904823737977</v>
      </c>
      <c r="AL175" s="468">
        <f t="shared" si="112"/>
        <v>4.4380105331015611E-4</v>
      </c>
      <c r="BH175" s="2"/>
      <c r="BI175" s="2"/>
    </row>
    <row r="176" spans="4:75" ht="15.6" x14ac:dyDescent="0.3">
      <c r="Z176" s="13"/>
      <c r="AA176" s="178">
        <f t="shared" si="114"/>
        <v>3633000000</v>
      </c>
      <c r="AB176" s="41">
        <f t="shared" ref="AB176" si="157">AB358</f>
        <v>4400</v>
      </c>
      <c r="AC176" s="21">
        <v>173</v>
      </c>
      <c r="AD176" s="21" t="s">
        <v>283</v>
      </c>
      <c r="AE176" s="41">
        <f t="shared" si="93"/>
        <v>17448.132670552823</v>
      </c>
      <c r="AF176" s="41">
        <f t="shared" si="134"/>
        <v>1410.8870482186715</v>
      </c>
      <c r="AG176" s="173">
        <f t="shared" si="146"/>
        <v>16037.245622334152</v>
      </c>
      <c r="AH176" s="237">
        <f t="shared" si="95"/>
        <v>4.8026789624422861</v>
      </c>
      <c r="AI176" s="193">
        <f t="shared" si="96"/>
        <v>0.38835316493770206</v>
      </c>
      <c r="AJ176" s="193">
        <f t="shared" si="97"/>
        <v>4.414325797504584</v>
      </c>
      <c r="AK176" s="195">
        <f t="shared" si="98"/>
        <v>4.4399904823737977</v>
      </c>
      <c r="AL176" s="468">
        <f t="shared" si="112"/>
        <v>4.3886517412146701E-4</v>
      </c>
      <c r="BH176" s="2"/>
      <c r="BI176" s="2"/>
    </row>
    <row r="177" spans="26:61" ht="15.6" x14ac:dyDescent="0.3">
      <c r="Z177" s="13"/>
      <c r="AA177" s="178">
        <f t="shared" si="114"/>
        <v>3654000000</v>
      </c>
      <c r="AB177" s="41">
        <f t="shared" ref="AB177" si="158">AB359</f>
        <v>4425</v>
      </c>
      <c r="AC177" s="21">
        <v>174</v>
      </c>
      <c r="AD177" s="21" t="s">
        <v>283</v>
      </c>
      <c r="AE177" s="41">
        <f t="shared" si="93"/>
        <v>17541.372470682672</v>
      </c>
      <c r="AF177" s="41">
        <f t="shared" si="134"/>
        <v>1410.8870482186715</v>
      </c>
      <c r="AG177" s="173">
        <f t="shared" si="146"/>
        <v>16130.485422464002</v>
      </c>
      <c r="AH177" s="237">
        <f t="shared" si="95"/>
        <v>4.8005945458901671</v>
      </c>
      <c r="AI177" s="193">
        <f t="shared" si="96"/>
        <v>0.38612125019668075</v>
      </c>
      <c r="AJ177" s="193">
        <f t="shared" si="97"/>
        <v>4.4144732956934867</v>
      </c>
      <c r="AK177" s="195">
        <f t="shared" si="98"/>
        <v>4.4399904823737977</v>
      </c>
      <c r="AL177" s="468">
        <f t="shared" si="112"/>
        <v>4.3401121924231543E-4</v>
      </c>
      <c r="AT177" s="2"/>
      <c r="AU177" s="2"/>
      <c r="AV177" s="2"/>
      <c r="AW177" s="2"/>
      <c r="AX177" s="2"/>
      <c r="BH177" s="2"/>
      <c r="BI177" s="2"/>
    </row>
    <row r="178" spans="26:61" ht="15.6" x14ac:dyDescent="0.3">
      <c r="Z178" s="13"/>
      <c r="AA178" s="178">
        <f t="shared" si="114"/>
        <v>3675000000</v>
      </c>
      <c r="AB178" s="41">
        <f t="shared" ref="AB178" si="159">AB360</f>
        <v>4450</v>
      </c>
      <c r="AC178" s="21">
        <v>175</v>
      </c>
      <c r="AD178" s="21" t="s">
        <v>283</v>
      </c>
      <c r="AE178" s="41">
        <f t="shared" si="93"/>
        <v>17634.612270812522</v>
      </c>
      <c r="AF178" s="41">
        <f t="shared" si="134"/>
        <v>1410.8870482186715</v>
      </c>
      <c r="AG178" s="173">
        <f t="shared" si="146"/>
        <v>16223.725222593852</v>
      </c>
      <c r="AH178" s="237">
        <f t="shared" si="95"/>
        <v>4.7985339512415024</v>
      </c>
      <c r="AI178" s="193">
        <f t="shared" si="96"/>
        <v>0.38391484305269974</v>
      </c>
      <c r="AJ178" s="193">
        <f t="shared" si="97"/>
        <v>4.4146191081888029</v>
      </c>
      <c r="AK178" s="195">
        <f t="shared" si="98"/>
        <v>4.4399904823737977</v>
      </c>
      <c r="AL178" s="468">
        <f t="shared" si="112"/>
        <v>4.2923738486283915E-4</v>
      </c>
      <c r="AT178" s="2"/>
      <c r="AU178" s="2"/>
      <c r="AV178" s="2"/>
      <c r="AW178" s="2"/>
      <c r="AX178" s="2"/>
      <c r="BH178" s="2"/>
      <c r="BI178" s="2"/>
    </row>
    <row r="179" spans="26:61" ht="15.6" x14ac:dyDescent="0.3">
      <c r="Z179" s="13"/>
      <c r="AA179" s="178">
        <f t="shared" si="114"/>
        <v>3696000000</v>
      </c>
      <c r="AB179" s="41">
        <f t="shared" ref="AB179" si="160">AB361</f>
        <v>4475</v>
      </c>
      <c r="AC179" s="21">
        <v>176</v>
      </c>
      <c r="AD179" s="21" t="s">
        <v>283</v>
      </c>
      <c r="AE179" s="41">
        <f t="shared" si="93"/>
        <v>17727.852070942372</v>
      </c>
      <c r="AF179" s="41">
        <f t="shared" si="134"/>
        <v>1410.8870482186715</v>
      </c>
      <c r="AG179" s="173">
        <f t="shared" si="146"/>
        <v>16316.965022723702</v>
      </c>
      <c r="AH179" s="237">
        <f t="shared" si="95"/>
        <v>4.7964967724411185</v>
      </c>
      <c r="AI179" s="193">
        <f t="shared" si="96"/>
        <v>0.38173350871717299</v>
      </c>
      <c r="AJ179" s="193">
        <f t="shared" si="97"/>
        <v>4.4147632637239456</v>
      </c>
      <c r="AK179" s="195">
        <f t="shared" si="98"/>
        <v>4.4399904823737977</v>
      </c>
      <c r="AL179" s="468">
        <f t="shared" si="112"/>
        <v>4.2454191656950325E-4</v>
      </c>
      <c r="AT179" s="2"/>
      <c r="AU179" s="2"/>
      <c r="AV179" s="2"/>
      <c r="AW179" s="2"/>
      <c r="AX179" s="2"/>
      <c r="BH179" s="2"/>
      <c r="BI179" s="2"/>
    </row>
    <row r="180" spans="26:61" ht="16.2" thickBot="1" x14ac:dyDescent="0.35">
      <c r="Z180" s="13"/>
      <c r="AA180" s="186">
        <f t="shared" si="114"/>
        <v>3717000000</v>
      </c>
      <c r="AB180" s="40">
        <f t="shared" ref="AB180" si="161">AB362</f>
        <v>4500</v>
      </c>
      <c r="AC180" s="81">
        <v>177</v>
      </c>
      <c r="AD180" s="81" t="s">
        <v>283</v>
      </c>
      <c r="AE180" s="40">
        <f t="shared" si="93"/>
        <v>17821.091871072222</v>
      </c>
      <c r="AF180" s="40">
        <f t="shared" si="134"/>
        <v>1410.8870482186715</v>
      </c>
      <c r="AG180" s="175">
        <f t="shared" si="146"/>
        <v>16410.20482285355</v>
      </c>
      <c r="AH180" s="238">
        <f t="shared" si="95"/>
        <v>4.7944826126102287</v>
      </c>
      <c r="AI180" s="196">
        <f t="shared" si="96"/>
        <v>0.37957682222724548</v>
      </c>
      <c r="AJ180" s="196">
        <f t="shared" si="97"/>
        <v>4.4149057903829831</v>
      </c>
      <c r="AK180" s="197">
        <f t="shared" si="98"/>
        <v>4.4399904823737977</v>
      </c>
      <c r="AL180" s="468">
        <f t="shared" si="112"/>
        <v>4.1992310772779581E-4</v>
      </c>
      <c r="AT180" s="2"/>
      <c r="AU180" s="2"/>
      <c r="AV180" s="2"/>
      <c r="AW180" s="2"/>
      <c r="AX180" s="2"/>
      <c r="BH180" s="2"/>
      <c r="BI180" s="2"/>
    </row>
    <row r="181" spans="26:61" x14ac:dyDescent="0.3">
      <c r="AA181" s="55"/>
      <c r="AB181" s="18"/>
      <c r="AC181"/>
      <c r="AD181"/>
      <c r="AE181"/>
      <c r="AF181"/>
      <c r="AG181"/>
      <c r="AH181" s="231"/>
      <c r="AI181"/>
      <c r="AJ181"/>
      <c r="AK181"/>
      <c r="AT181" s="2"/>
      <c r="AU181" s="2"/>
      <c r="AV181" s="2"/>
      <c r="AW181" s="2"/>
      <c r="AX181" s="2"/>
      <c r="BH181" s="2"/>
      <c r="BI181" s="2"/>
    </row>
    <row r="182" spans="26:61" x14ac:dyDescent="0.3">
      <c r="AA182" s="55"/>
      <c r="AB182" s="18"/>
      <c r="AC182"/>
      <c r="AD182"/>
      <c r="AE182"/>
      <c r="AF182"/>
      <c r="AG182"/>
      <c r="AH182" s="231"/>
      <c r="AI182"/>
      <c r="AJ182"/>
      <c r="AK182"/>
    </row>
    <row r="183" spans="26:61" ht="16.2" thickBot="1" x14ac:dyDescent="0.35">
      <c r="AA183" s="533" t="s">
        <v>398</v>
      </c>
      <c r="AB183" s="533"/>
      <c r="AC183" s="533"/>
      <c r="AD183" s="533"/>
      <c r="AE183" s="533"/>
      <c r="AF183" s="533"/>
      <c r="AG183" s="533"/>
      <c r="AH183" s="533"/>
      <c r="AI183" s="533"/>
      <c r="AJ183" s="533"/>
      <c r="AK183" s="533"/>
      <c r="AL183" s="189"/>
      <c r="AM183" s="16"/>
      <c r="AS183" s="16"/>
      <c r="AT183" s="93"/>
      <c r="AU183" s="16"/>
      <c r="AV183" s="74"/>
      <c r="AW183" s="13"/>
      <c r="AX183" s="2"/>
    </row>
    <row r="184" spans="26:61" x14ac:dyDescent="0.3">
      <c r="AA184" s="233" t="s">
        <v>261</v>
      </c>
      <c r="AB184" s="206" t="s">
        <v>389</v>
      </c>
      <c r="AC184" s="206" t="s">
        <v>274</v>
      </c>
      <c r="AD184" s="206" t="s">
        <v>242</v>
      </c>
      <c r="AE184" s="206" t="s">
        <v>275</v>
      </c>
      <c r="AF184" s="206" t="s">
        <v>276</v>
      </c>
      <c r="AG184" s="206" t="s">
        <v>301</v>
      </c>
      <c r="AH184" s="236" t="s">
        <v>278</v>
      </c>
      <c r="AI184" s="206" t="s">
        <v>279</v>
      </c>
      <c r="AJ184" s="177" t="s">
        <v>387</v>
      </c>
      <c r="AK184" s="207" t="s">
        <v>388</v>
      </c>
      <c r="AM184" s="16"/>
      <c r="AS184" s="16"/>
      <c r="AT184" s="93"/>
      <c r="AU184" s="16"/>
      <c r="AV184" s="74"/>
      <c r="AW184" s="13"/>
      <c r="AX184" s="2"/>
    </row>
    <row r="185" spans="26:61" x14ac:dyDescent="0.3">
      <c r="AA185" s="178">
        <v>0</v>
      </c>
      <c r="AB185" s="21">
        <v>0</v>
      </c>
      <c r="AC185" s="21">
        <v>0</v>
      </c>
      <c r="AD185" s="21" t="s">
        <v>283</v>
      </c>
      <c r="AE185" s="21">
        <v>0</v>
      </c>
      <c r="AF185" s="21">
        <v>0</v>
      </c>
      <c r="AG185" s="21">
        <v>0</v>
      </c>
      <c r="AH185" s="237">
        <v>0</v>
      </c>
      <c r="AI185" s="21">
        <v>0</v>
      </c>
      <c r="AJ185" s="21">
        <v>0</v>
      </c>
      <c r="AK185" s="198">
        <v>0</v>
      </c>
      <c r="AM185" s="16"/>
      <c r="AS185" s="16"/>
      <c r="AT185" s="93"/>
      <c r="AU185" s="16"/>
      <c r="AV185" s="74"/>
      <c r="AW185" s="13"/>
      <c r="AX185" s="2"/>
    </row>
    <row r="186" spans="26:61" x14ac:dyDescent="0.3">
      <c r="Z186" s="470"/>
      <c r="AA186" s="178">
        <f>AA4</f>
        <v>21000000</v>
      </c>
      <c r="AB186" s="41">
        <v>100</v>
      </c>
      <c r="AC186" s="21">
        <v>1</v>
      </c>
      <c r="AD186" s="21" t="s">
        <v>283</v>
      </c>
      <c r="AE186" s="173">
        <f>(AB186-AB185)*4</f>
        <v>400</v>
      </c>
      <c r="AF186" s="173">
        <f>AE186</f>
        <v>400</v>
      </c>
      <c r="AG186" s="181">
        <v>10</v>
      </c>
      <c r="AH186" s="237">
        <f>AG186*10</f>
        <v>100</v>
      </c>
      <c r="AI186" s="181">
        <f>(AB186/100)+2</f>
        <v>3</v>
      </c>
      <c r="AJ186" s="41">
        <f>$B$8</f>
        <v>10</v>
      </c>
      <c r="AK186" s="195">
        <v>400</v>
      </c>
      <c r="AM186" s="16"/>
      <c r="AS186" s="16"/>
      <c r="AT186" s="93"/>
      <c r="AU186" s="16"/>
      <c r="AV186" s="74"/>
      <c r="AW186" s="13"/>
      <c r="AX186" s="2"/>
    </row>
    <row r="187" spans="26:61" x14ac:dyDescent="0.3">
      <c r="Z187" s="470"/>
      <c r="AA187" s="178">
        <f t="shared" ref="AA187:AA250" si="162">AA5</f>
        <v>42000000</v>
      </c>
      <c r="AB187" s="41">
        <v>125</v>
      </c>
      <c r="AC187" s="21">
        <v>2</v>
      </c>
      <c r="AD187" s="21" t="s">
        <v>283</v>
      </c>
      <c r="AE187" s="173">
        <f>(AB187-AB186)*4</f>
        <v>100</v>
      </c>
      <c r="AF187" s="21">
        <f t="shared" ref="AF187:AF205" si="163">AE187</f>
        <v>100</v>
      </c>
      <c r="AG187" s="83">
        <v>0.79500000000000004</v>
      </c>
      <c r="AH187" s="237">
        <f>AG187*10</f>
        <v>7.95</v>
      </c>
      <c r="AI187" s="21">
        <v>0.13</v>
      </c>
      <c r="AJ187" s="41">
        <f t="shared" ref="AJ187:AJ249" si="164">$B$8</f>
        <v>10</v>
      </c>
      <c r="AK187" s="195">
        <f t="shared" ref="AK187:AK250" si="165">(AB187-AB186)*$D$50</f>
        <v>12.145924930488421</v>
      </c>
      <c r="AL187" s="74"/>
      <c r="AM187" s="16"/>
      <c r="AS187" s="16"/>
      <c r="AT187" s="93"/>
      <c r="AU187" s="16"/>
      <c r="AV187" s="74"/>
      <c r="AW187" s="13"/>
      <c r="AX187" s="2"/>
    </row>
    <row r="188" spans="26:61" x14ac:dyDescent="0.3">
      <c r="Z188" s="470"/>
      <c r="AA188" s="178">
        <f t="shared" si="162"/>
        <v>63000000</v>
      </c>
      <c r="AB188" s="41">
        <v>150</v>
      </c>
      <c r="AC188" s="21">
        <v>3</v>
      </c>
      <c r="AD188" s="21" t="s">
        <v>283</v>
      </c>
      <c r="AE188" s="173">
        <f>(AB188-AB187)*4</f>
        <v>100</v>
      </c>
      <c r="AF188" s="21">
        <f t="shared" si="163"/>
        <v>100</v>
      </c>
      <c r="AG188" s="83">
        <v>0.79500000000000004</v>
      </c>
      <c r="AH188" s="237">
        <f t="shared" ref="AH188:AH204" si="166">AG188*10</f>
        <v>7.95</v>
      </c>
      <c r="AI188" s="21">
        <v>0.13</v>
      </c>
      <c r="AJ188" s="41">
        <f t="shared" si="164"/>
        <v>10</v>
      </c>
      <c r="AK188" s="195">
        <f t="shared" si="165"/>
        <v>12.145924930488421</v>
      </c>
      <c r="AM188" s="16"/>
      <c r="AS188" s="16"/>
      <c r="AT188" s="93"/>
      <c r="AU188" s="16"/>
      <c r="AV188" s="74"/>
      <c r="AW188" s="13"/>
      <c r="AX188" s="2"/>
    </row>
    <row r="189" spans="26:61" x14ac:dyDescent="0.3">
      <c r="Z189" s="470"/>
      <c r="AA189" s="178">
        <f t="shared" si="162"/>
        <v>84000000</v>
      </c>
      <c r="AB189" s="41">
        <v>175</v>
      </c>
      <c r="AC189" s="21">
        <v>4</v>
      </c>
      <c r="AD189" s="21" t="s">
        <v>283</v>
      </c>
      <c r="AE189" s="173">
        <f>(AB189-AB188)*4</f>
        <v>100</v>
      </c>
      <c r="AF189" s="21">
        <f t="shared" si="163"/>
        <v>100</v>
      </c>
      <c r="AG189" s="83">
        <v>0.79500000000000004</v>
      </c>
      <c r="AH189" s="237">
        <f t="shared" si="166"/>
        <v>7.95</v>
      </c>
      <c r="AI189" s="21">
        <v>0.13</v>
      </c>
      <c r="AJ189" s="41">
        <f t="shared" si="164"/>
        <v>10</v>
      </c>
      <c r="AK189" s="195">
        <f t="shared" si="165"/>
        <v>12.145924930488421</v>
      </c>
      <c r="AM189" s="16"/>
      <c r="AS189" s="16"/>
      <c r="AT189" s="93"/>
      <c r="AU189" s="16"/>
      <c r="AV189" s="74"/>
      <c r="AW189" s="13"/>
      <c r="AX189" s="2"/>
    </row>
    <row r="190" spans="26:61" x14ac:dyDescent="0.3">
      <c r="Z190" s="470"/>
      <c r="AA190" s="178">
        <f t="shared" si="162"/>
        <v>105000000</v>
      </c>
      <c r="AB190" s="41">
        <v>200</v>
      </c>
      <c r="AC190" s="21">
        <v>5</v>
      </c>
      <c r="AD190" s="21" t="s">
        <v>283</v>
      </c>
      <c r="AE190" s="173">
        <f t="shared" ref="AE190:AE205" si="167">(AB190-AB189)*4</f>
        <v>100</v>
      </c>
      <c r="AF190" s="21">
        <f t="shared" si="163"/>
        <v>100</v>
      </c>
      <c r="AG190" s="83">
        <v>0.79500000000000004</v>
      </c>
      <c r="AH190" s="237">
        <f t="shared" si="166"/>
        <v>7.95</v>
      </c>
      <c r="AI190" s="21">
        <v>0.13</v>
      </c>
      <c r="AJ190" s="41">
        <f t="shared" si="164"/>
        <v>10</v>
      </c>
      <c r="AK190" s="195">
        <f t="shared" si="165"/>
        <v>12.145924930488421</v>
      </c>
      <c r="AM190" s="16"/>
      <c r="AS190" s="16"/>
      <c r="AT190" s="93"/>
      <c r="AU190" s="16"/>
      <c r="AV190" s="74"/>
      <c r="AW190" s="13"/>
      <c r="AX190" s="2"/>
    </row>
    <row r="191" spans="26:61" x14ac:dyDescent="0.3">
      <c r="Z191" s="470"/>
      <c r="AA191" s="178">
        <f t="shared" si="162"/>
        <v>126000000</v>
      </c>
      <c r="AB191" s="41">
        <v>225</v>
      </c>
      <c r="AC191" s="21">
        <v>6</v>
      </c>
      <c r="AD191" s="21" t="s">
        <v>283</v>
      </c>
      <c r="AE191" s="173">
        <f t="shared" si="167"/>
        <v>100</v>
      </c>
      <c r="AF191" s="21">
        <f t="shared" si="163"/>
        <v>100</v>
      </c>
      <c r="AG191" s="83">
        <v>0.79500000000000004</v>
      </c>
      <c r="AH191" s="237">
        <f t="shared" si="166"/>
        <v>7.95</v>
      </c>
      <c r="AI191" s="21">
        <v>0.13</v>
      </c>
      <c r="AJ191" s="41">
        <f t="shared" si="164"/>
        <v>10</v>
      </c>
      <c r="AK191" s="195">
        <f t="shared" si="165"/>
        <v>12.145924930488421</v>
      </c>
      <c r="AM191" s="16"/>
      <c r="AS191" s="16"/>
      <c r="AT191" s="93"/>
      <c r="AU191" s="16"/>
      <c r="AV191" s="74"/>
      <c r="AW191" s="13"/>
      <c r="AX191" s="2"/>
    </row>
    <row r="192" spans="26:61" x14ac:dyDescent="0.3">
      <c r="Z192" s="470"/>
      <c r="AA192" s="178">
        <f t="shared" si="162"/>
        <v>147000000</v>
      </c>
      <c r="AB192" s="41">
        <v>250</v>
      </c>
      <c r="AC192" s="21">
        <v>7</v>
      </c>
      <c r="AD192" s="21" t="s">
        <v>283</v>
      </c>
      <c r="AE192" s="173">
        <f t="shared" si="167"/>
        <v>100</v>
      </c>
      <c r="AF192" s="21">
        <f t="shared" si="163"/>
        <v>100</v>
      </c>
      <c r="AG192" s="83">
        <v>0.79500000000000004</v>
      </c>
      <c r="AH192" s="237">
        <f t="shared" si="166"/>
        <v>7.95</v>
      </c>
      <c r="AI192" s="21">
        <v>0.13</v>
      </c>
      <c r="AJ192" s="41">
        <f t="shared" si="164"/>
        <v>10</v>
      </c>
      <c r="AK192" s="195">
        <f t="shared" si="165"/>
        <v>12.145924930488421</v>
      </c>
      <c r="AM192" s="16"/>
      <c r="AS192" s="16"/>
      <c r="AT192" s="93"/>
      <c r="AU192" s="16"/>
      <c r="AV192" s="74"/>
      <c r="AW192" s="13"/>
      <c r="AX192" s="2"/>
    </row>
    <row r="193" spans="26:59" x14ac:dyDescent="0.3">
      <c r="Z193" s="470"/>
      <c r="AA193" s="178">
        <f t="shared" si="162"/>
        <v>168000000</v>
      </c>
      <c r="AB193" s="41">
        <v>275</v>
      </c>
      <c r="AC193" s="21">
        <v>8</v>
      </c>
      <c r="AD193" s="21" t="s">
        <v>283</v>
      </c>
      <c r="AE193" s="173">
        <f t="shared" si="167"/>
        <v>100</v>
      </c>
      <c r="AF193" s="21">
        <f t="shared" si="163"/>
        <v>100</v>
      </c>
      <c r="AG193" s="83">
        <v>0.79500000000000004</v>
      </c>
      <c r="AH193" s="237">
        <f t="shared" si="166"/>
        <v>7.95</v>
      </c>
      <c r="AI193" s="21">
        <v>0.13</v>
      </c>
      <c r="AJ193" s="41">
        <f t="shared" si="164"/>
        <v>10</v>
      </c>
      <c r="AK193" s="195">
        <f t="shared" si="165"/>
        <v>12.145924930488421</v>
      </c>
      <c r="AM193" s="16"/>
      <c r="AS193" s="16"/>
      <c r="AT193" s="93"/>
      <c r="AU193" s="16"/>
      <c r="AV193" s="74"/>
      <c r="AW193" s="13"/>
      <c r="AX193" s="2"/>
    </row>
    <row r="194" spans="26:59" x14ac:dyDescent="0.3">
      <c r="Z194" s="470"/>
      <c r="AA194" s="178">
        <f t="shared" si="162"/>
        <v>189000000</v>
      </c>
      <c r="AB194" s="41">
        <v>300</v>
      </c>
      <c r="AC194" s="21">
        <v>9</v>
      </c>
      <c r="AD194" s="21" t="s">
        <v>283</v>
      </c>
      <c r="AE194" s="173">
        <f t="shared" si="167"/>
        <v>100</v>
      </c>
      <c r="AF194" s="21">
        <f t="shared" si="163"/>
        <v>100</v>
      </c>
      <c r="AG194" s="83">
        <v>0.79500000000000004</v>
      </c>
      <c r="AH194" s="237">
        <f t="shared" si="166"/>
        <v>7.95</v>
      </c>
      <c r="AI194" s="21">
        <v>0.13</v>
      </c>
      <c r="AJ194" s="41">
        <f t="shared" si="164"/>
        <v>10</v>
      </c>
      <c r="AK194" s="195">
        <f t="shared" si="165"/>
        <v>12.145924930488421</v>
      </c>
      <c r="AM194" s="16"/>
    </row>
    <row r="195" spans="26:59" x14ac:dyDescent="0.3">
      <c r="Z195" s="470"/>
      <c r="AA195" s="178">
        <f t="shared" si="162"/>
        <v>210000000</v>
      </c>
      <c r="AB195" s="41">
        <v>325</v>
      </c>
      <c r="AC195" s="21">
        <v>10</v>
      </c>
      <c r="AD195" s="21" t="s">
        <v>283</v>
      </c>
      <c r="AE195" s="173">
        <f t="shared" si="167"/>
        <v>100</v>
      </c>
      <c r="AF195" s="21">
        <f t="shared" si="163"/>
        <v>100</v>
      </c>
      <c r="AG195" s="83">
        <v>0.79500000000000004</v>
      </c>
      <c r="AH195" s="237">
        <f t="shared" si="166"/>
        <v>7.95</v>
      </c>
      <c r="AI195" s="21">
        <v>0.13</v>
      </c>
      <c r="AJ195" s="41">
        <f t="shared" si="164"/>
        <v>10</v>
      </c>
      <c r="AK195" s="195">
        <f t="shared" si="165"/>
        <v>12.145924930488421</v>
      </c>
      <c r="AM195" s="16"/>
    </row>
    <row r="196" spans="26:59" x14ac:dyDescent="0.3">
      <c r="Z196" s="470"/>
      <c r="AA196" s="178">
        <f t="shared" si="162"/>
        <v>231000000</v>
      </c>
      <c r="AB196" s="41">
        <v>350</v>
      </c>
      <c r="AC196" s="21">
        <v>11</v>
      </c>
      <c r="AD196" s="21" t="s">
        <v>283</v>
      </c>
      <c r="AE196" s="173">
        <f t="shared" si="167"/>
        <v>100</v>
      </c>
      <c r="AF196" s="21">
        <f t="shared" si="163"/>
        <v>100</v>
      </c>
      <c r="AG196" s="83">
        <v>0.79500000000000004</v>
      </c>
      <c r="AH196" s="237">
        <f t="shared" si="166"/>
        <v>7.95</v>
      </c>
      <c r="AI196" s="21">
        <v>0.13</v>
      </c>
      <c r="AJ196" s="41">
        <f t="shared" si="164"/>
        <v>10</v>
      </c>
      <c r="AK196" s="195">
        <f t="shared" si="165"/>
        <v>12.145924930488421</v>
      </c>
      <c r="AM196" s="16"/>
    </row>
    <row r="197" spans="26:59" x14ac:dyDescent="0.3">
      <c r="AA197" s="178">
        <f t="shared" si="162"/>
        <v>252000000</v>
      </c>
      <c r="AB197" s="41">
        <v>375</v>
      </c>
      <c r="AC197" s="21">
        <v>12</v>
      </c>
      <c r="AD197" s="21" t="s">
        <v>283</v>
      </c>
      <c r="AE197" s="173">
        <f t="shared" si="167"/>
        <v>100</v>
      </c>
      <c r="AF197" s="21">
        <f t="shared" si="163"/>
        <v>100</v>
      </c>
      <c r="AG197" s="83">
        <v>0.79500000000000004</v>
      </c>
      <c r="AH197" s="237">
        <f t="shared" si="166"/>
        <v>7.95</v>
      </c>
      <c r="AI197" s="21">
        <v>0.13</v>
      </c>
      <c r="AJ197" s="41">
        <f t="shared" si="164"/>
        <v>10</v>
      </c>
      <c r="AK197" s="195">
        <f t="shared" si="165"/>
        <v>12.145924930488421</v>
      </c>
    </row>
    <row r="198" spans="26:59" x14ac:dyDescent="0.3">
      <c r="AA198" s="178">
        <f t="shared" si="162"/>
        <v>273000000</v>
      </c>
      <c r="AB198" s="41">
        <v>400</v>
      </c>
      <c r="AC198" s="21">
        <v>13</v>
      </c>
      <c r="AD198" s="21" t="s">
        <v>283</v>
      </c>
      <c r="AE198" s="173">
        <f t="shared" si="167"/>
        <v>100</v>
      </c>
      <c r="AF198" s="21">
        <f t="shared" si="163"/>
        <v>100</v>
      </c>
      <c r="AG198" s="83">
        <v>0.79500000000000004</v>
      </c>
      <c r="AH198" s="237">
        <f t="shared" si="166"/>
        <v>7.95</v>
      </c>
      <c r="AI198" s="21">
        <v>0.13</v>
      </c>
      <c r="AJ198" s="41">
        <f t="shared" si="164"/>
        <v>10</v>
      </c>
      <c r="AK198" s="195">
        <f t="shared" si="165"/>
        <v>12.145924930488421</v>
      </c>
    </row>
    <row r="199" spans="26:59" x14ac:dyDescent="0.3">
      <c r="AA199" s="178">
        <f t="shared" si="162"/>
        <v>294000000</v>
      </c>
      <c r="AB199" s="41">
        <v>425</v>
      </c>
      <c r="AC199" s="21">
        <v>14</v>
      </c>
      <c r="AD199" s="21" t="s">
        <v>283</v>
      </c>
      <c r="AE199" s="173">
        <f t="shared" si="167"/>
        <v>100</v>
      </c>
      <c r="AF199" s="21">
        <f t="shared" si="163"/>
        <v>100</v>
      </c>
      <c r="AG199" s="83">
        <v>0.79500000000000004</v>
      </c>
      <c r="AH199" s="237">
        <f t="shared" si="166"/>
        <v>7.95</v>
      </c>
      <c r="AI199" s="21">
        <v>0.13</v>
      </c>
      <c r="AJ199" s="41">
        <f t="shared" si="164"/>
        <v>10</v>
      </c>
      <c r="AK199" s="195">
        <f t="shared" si="165"/>
        <v>12.145924930488421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26:59" x14ac:dyDescent="0.3">
      <c r="AA200" s="178">
        <f t="shared" si="162"/>
        <v>315000000</v>
      </c>
      <c r="AB200" s="41">
        <v>450</v>
      </c>
      <c r="AC200" s="21">
        <v>15</v>
      </c>
      <c r="AD200" s="21" t="s">
        <v>283</v>
      </c>
      <c r="AE200" s="173">
        <f t="shared" si="167"/>
        <v>100</v>
      </c>
      <c r="AF200" s="21">
        <f t="shared" si="163"/>
        <v>100</v>
      </c>
      <c r="AG200" s="83">
        <v>0.79500000000000004</v>
      </c>
      <c r="AH200" s="237">
        <f t="shared" si="166"/>
        <v>7.95</v>
      </c>
      <c r="AI200" s="21">
        <v>0.13</v>
      </c>
      <c r="AJ200" s="41">
        <f t="shared" si="164"/>
        <v>10</v>
      </c>
      <c r="AK200" s="195">
        <f t="shared" si="165"/>
        <v>12.145924930488421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26:59" x14ac:dyDescent="0.3">
      <c r="AA201" s="178">
        <f t="shared" si="162"/>
        <v>336000000</v>
      </c>
      <c r="AB201" s="41">
        <v>475</v>
      </c>
      <c r="AC201" s="21">
        <v>16</v>
      </c>
      <c r="AD201" s="21" t="s">
        <v>283</v>
      </c>
      <c r="AE201" s="173">
        <f t="shared" si="167"/>
        <v>100</v>
      </c>
      <c r="AF201" s="21">
        <f t="shared" si="163"/>
        <v>100</v>
      </c>
      <c r="AG201" s="83">
        <v>0.79500000000000004</v>
      </c>
      <c r="AH201" s="237">
        <f t="shared" si="166"/>
        <v>7.95</v>
      </c>
      <c r="AI201" s="21">
        <v>0.13</v>
      </c>
      <c r="AJ201" s="41">
        <f t="shared" si="164"/>
        <v>10</v>
      </c>
      <c r="AK201" s="195">
        <f t="shared" si="165"/>
        <v>12.145924930488421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6:59" x14ac:dyDescent="0.3">
      <c r="AA202" s="178">
        <f t="shared" si="162"/>
        <v>357000000</v>
      </c>
      <c r="AB202" s="41">
        <v>500</v>
      </c>
      <c r="AC202" s="21">
        <v>17</v>
      </c>
      <c r="AD202" s="21" t="s">
        <v>283</v>
      </c>
      <c r="AE202" s="173">
        <f t="shared" si="167"/>
        <v>100</v>
      </c>
      <c r="AF202" s="21">
        <f t="shared" si="163"/>
        <v>100</v>
      </c>
      <c r="AG202" s="83">
        <v>0.79500000000000004</v>
      </c>
      <c r="AH202" s="237">
        <f t="shared" si="166"/>
        <v>7.95</v>
      </c>
      <c r="AI202" s="21">
        <v>0.13</v>
      </c>
      <c r="AJ202" s="41">
        <f t="shared" si="164"/>
        <v>10</v>
      </c>
      <c r="AK202" s="195">
        <f t="shared" si="165"/>
        <v>12.145924930488421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6:59" x14ac:dyDescent="0.3">
      <c r="AA203" s="178">
        <f t="shared" si="162"/>
        <v>378000000</v>
      </c>
      <c r="AB203" s="41">
        <v>525</v>
      </c>
      <c r="AC203" s="21">
        <v>18</v>
      </c>
      <c r="AD203" s="21" t="s">
        <v>283</v>
      </c>
      <c r="AE203" s="173">
        <f t="shared" si="167"/>
        <v>100</v>
      </c>
      <c r="AF203" s="21">
        <f t="shared" si="163"/>
        <v>100</v>
      </c>
      <c r="AG203" s="83">
        <v>0.79500000000000004</v>
      </c>
      <c r="AH203" s="237">
        <f t="shared" si="166"/>
        <v>7.95</v>
      </c>
      <c r="AI203" s="21">
        <v>0.13</v>
      </c>
      <c r="AJ203" s="41">
        <f t="shared" si="164"/>
        <v>10</v>
      </c>
      <c r="AK203" s="195">
        <f t="shared" si="165"/>
        <v>12.145924930488421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6:59" x14ac:dyDescent="0.3">
      <c r="AA204" s="178">
        <f t="shared" si="162"/>
        <v>399000000</v>
      </c>
      <c r="AB204" s="41">
        <v>550</v>
      </c>
      <c r="AC204" s="21">
        <v>19</v>
      </c>
      <c r="AD204" s="21" t="s">
        <v>283</v>
      </c>
      <c r="AE204" s="173">
        <f t="shared" si="167"/>
        <v>100</v>
      </c>
      <c r="AF204" s="21">
        <f t="shared" si="163"/>
        <v>100</v>
      </c>
      <c r="AG204" s="83">
        <v>0.79500000000000004</v>
      </c>
      <c r="AH204" s="237">
        <f t="shared" si="166"/>
        <v>7.95</v>
      </c>
      <c r="AI204" s="21">
        <v>0.13</v>
      </c>
      <c r="AJ204" s="41">
        <f t="shared" si="164"/>
        <v>10</v>
      </c>
      <c r="AK204" s="195">
        <f t="shared" si="165"/>
        <v>12.145924930488421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6:59" x14ac:dyDescent="0.3">
      <c r="AA205" s="178">
        <f t="shared" si="162"/>
        <v>420000000</v>
      </c>
      <c r="AB205" s="41">
        <v>575</v>
      </c>
      <c r="AC205" s="21">
        <v>20</v>
      </c>
      <c r="AD205" s="21" t="s">
        <v>283</v>
      </c>
      <c r="AE205" s="173">
        <f t="shared" si="167"/>
        <v>100</v>
      </c>
      <c r="AF205" s="21">
        <f t="shared" si="163"/>
        <v>100</v>
      </c>
      <c r="AG205" s="83">
        <v>0.79500000000000004</v>
      </c>
      <c r="AH205" s="237">
        <f>AG205*10</f>
        <v>7.95</v>
      </c>
      <c r="AI205" s="21">
        <v>0.13</v>
      </c>
      <c r="AJ205" s="41">
        <f t="shared" si="164"/>
        <v>10</v>
      </c>
      <c r="AK205" s="195">
        <f t="shared" si="165"/>
        <v>12.145924930488421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6:59" x14ac:dyDescent="0.3">
      <c r="AA206" s="178">
        <f t="shared" si="162"/>
        <v>441000000</v>
      </c>
      <c r="AB206" s="41">
        <v>600</v>
      </c>
      <c r="AC206" s="21">
        <v>20</v>
      </c>
      <c r="AD206" s="21" t="s">
        <v>283</v>
      </c>
      <c r="AE206" s="173">
        <f t="shared" ref="AE206:AE269" si="168">(AB206-AB205)*4</f>
        <v>100</v>
      </c>
      <c r="AF206" s="21">
        <f t="shared" ref="AF206:AF269" si="169">AE206</f>
        <v>100</v>
      </c>
      <c r="AG206" s="83">
        <v>0.79500000000000004</v>
      </c>
      <c r="AH206" s="237">
        <f t="shared" ref="AH206:AH269" si="170">AG206*10</f>
        <v>7.95</v>
      </c>
      <c r="AI206" s="21">
        <v>0.13</v>
      </c>
      <c r="AJ206" s="41">
        <f t="shared" si="164"/>
        <v>10</v>
      </c>
      <c r="AK206" s="195">
        <f t="shared" si="165"/>
        <v>12.145924930488421</v>
      </c>
      <c r="AL206" s="465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6:59" x14ac:dyDescent="0.3">
      <c r="AA207" s="178">
        <f t="shared" si="162"/>
        <v>462000000</v>
      </c>
      <c r="AB207" s="41">
        <v>625</v>
      </c>
      <c r="AC207" s="21">
        <v>20</v>
      </c>
      <c r="AD207" s="21" t="s">
        <v>283</v>
      </c>
      <c r="AE207" s="173">
        <f t="shared" si="168"/>
        <v>100</v>
      </c>
      <c r="AF207" s="21">
        <f t="shared" si="169"/>
        <v>100</v>
      </c>
      <c r="AG207" s="83">
        <v>0.79500000000000004</v>
      </c>
      <c r="AH207" s="237">
        <f t="shared" si="170"/>
        <v>7.95</v>
      </c>
      <c r="AI207" s="21">
        <v>0.13</v>
      </c>
      <c r="AJ207" s="41">
        <f t="shared" si="164"/>
        <v>10</v>
      </c>
      <c r="AK207" s="195">
        <f t="shared" si="165"/>
        <v>12.145924930488421</v>
      </c>
    </row>
    <row r="208" spans="26:59" x14ac:dyDescent="0.3">
      <c r="AA208" s="178">
        <f t="shared" si="162"/>
        <v>483000000</v>
      </c>
      <c r="AB208" s="41">
        <v>650</v>
      </c>
      <c r="AC208" s="21">
        <v>20</v>
      </c>
      <c r="AD208" s="21" t="s">
        <v>283</v>
      </c>
      <c r="AE208" s="173">
        <f t="shared" si="168"/>
        <v>100</v>
      </c>
      <c r="AF208" s="21">
        <f t="shared" si="169"/>
        <v>100</v>
      </c>
      <c r="AG208" s="83">
        <v>0.79500000000000004</v>
      </c>
      <c r="AH208" s="237">
        <f t="shared" si="170"/>
        <v>7.95</v>
      </c>
      <c r="AI208" s="21">
        <v>0.13</v>
      </c>
      <c r="AJ208" s="41">
        <f t="shared" si="164"/>
        <v>10</v>
      </c>
      <c r="AK208" s="195">
        <f t="shared" si="165"/>
        <v>12.145924930488421</v>
      </c>
    </row>
    <row r="209" spans="27:37" x14ac:dyDescent="0.3">
      <c r="AA209" s="178">
        <f t="shared" si="162"/>
        <v>504000000</v>
      </c>
      <c r="AB209" s="41">
        <v>675</v>
      </c>
      <c r="AC209" s="21">
        <v>20</v>
      </c>
      <c r="AD209" s="21" t="s">
        <v>283</v>
      </c>
      <c r="AE209" s="173">
        <f t="shared" si="168"/>
        <v>100</v>
      </c>
      <c r="AF209" s="21">
        <f t="shared" si="169"/>
        <v>100</v>
      </c>
      <c r="AG209" s="83">
        <v>0.79500000000000004</v>
      </c>
      <c r="AH209" s="237">
        <f t="shared" si="170"/>
        <v>7.95</v>
      </c>
      <c r="AI209" s="21">
        <v>0.13</v>
      </c>
      <c r="AJ209" s="41">
        <f t="shared" si="164"/>
        <v>10</v>
      </c>
      <c r="AK209" s="195">
        <f t="shared" si="165"/>
        <v>12.145924930488421</v>
      </c>
    </row>
    <row r="210" spans="27:37" x14ac:dyDescent="0.3">
      <c r="AA210" s="178">
        <f t="shared" si="162"/>
        <v>525000000</v>
      </c>
      <c r="AB210" s="41">
        <v>700</v>
      </c>
      <c r="AC210" s="21">
        <v>20</v>
      </c>
      <c r="AD210" s="21" t="s">
        <v>283</v>
      </c>
      <c r="AE210" s="173">
        <f t="shared" si="168"/>
        <v>100</v>
      </c>
      <c r="AF210" s="21">
        <f t="shared" si="169"/>
        <v>100</v>
      </c>
      <c r="AG210" s="83">
        <v>0.79500000000000004</v>
      </c>
      <c r="AH210" s="237">
        <f t="shared" si="170"/>
        <v>7.95</v>
      </c>
      <c r="AI210" s="21">
        <v>0.13</v>
      </c>
      <c r="AJ210" s="41">
        <f t="shared" si="164"/>
        <v>10</v>
      </c>
      <c r="AK210" s="195">
        <f t="shared" si="165"/>
        <v>12.145924930488421</v>
      </c>
    </row>
    <row r="211" spans="27:37" x14ac:dyDescent="0.3">
      <c r="AA211" s="178">
        <f t="shared" si="162"/>
        <v>546000000</v>
      </c>
      <c r="AB211" s="41">
        <v>725</v>
      </c>
      <c r="AC211" s="21">
        <v>20</v>
      </c>
      <c r="AD211" s="21" t="s">
        <v>283</v>
      </c>
      <c r="AE211" s="173">
        <f t="shared" si="168"/>
        <v>100</v>
      </c>
      <c r="AF211" s="21">
        <f t="shared" si="169"/>
        <v>100</v>
      </c>
      <c r="AG211" s="83">
        <v>0.79500000000000004</v>
      </c>
      <c r="AH211" s="237">
        <f t="shared" si="170"/>
        <v>7.95</v>
      </c>
      <c r="AI211" s="21">
        <v>0.13</v>
      </c>
      <c r="AJ211" s="41">
        <f t="shared" si="164"/>
        <v>10</v>
      </c>
      <c r="AK211" s="195">
        <f t="shared" si="165"/>
        <v>12.145924930488421</v>
      </c>
    </row>
    <row r="212" spans="27:37" x14ac:dyDescent="0.3">
      <c r="AA212" s="178">
        <f t="shared" si="162"/>
        <v>567000000</v>
      </c>
      <c r="AB212" s="41">
        <v>750</v>
      </c>
      <c r="AC212" s="21">
        <v>20</v>
      </c>
      <c r="AD212" s="21" t="s">
        <v>283</v>
      </c>
      <c r="AE212" s="173">
        <f t="shared" si="168"/>
        <v>100</v>
      </c>
      <c r="AF212" s="21">
        <f t="shared" si="169"/>
        <v>100</v>
      </c>
      <c r="AG212" s="83">
        <v>0.79500000000000004</v>
      </c>
      <c r="AH212" s="237">
        <f t="shared" si="170"/>
        <v>7.95</v>
      </c>
      <c r="AI212" s="21">
        <v>0.13</v>
      </c>
      <c r="AJ212" s="41">
        <f t="shared" si="164"/>
        <v>10</v>
      </c>
      <c r="AK212" s="195">
        <f t="shared" si="165"/>
        <v>12.145924930488421</v>
      </c>
    </row>
    <row r="213" spans="27:37" x14ac:dyDescent="0.3">
      <c r="AA213" s="178">
        <f t="shared" si="162"/>
        <v>588000000</v>
      </c>
      <c r="AB213" s="41">
        <v>775</v>
      </c>
      <c r="AC213" s="21">
        <v>20</v>
      </c>
      <c r="AD213" s="21" t="s">
        <v>283</v>
      </c>
      <c r="AE213" s="173">
        <f t="shared" si="168"/>
        <v>100</v>
      </c>
      <c r="AF213" s="21">
        <f t="shared" si="169"/>
        <v>100</v>
      </c>
      <c r="AG213" s="83">
        <v>0.79500000000000004</v>
      </c>
      <c r="AH213" s="237">
        <f t="shared" si="170"/>
        <v>7.95</v>
      </c>
      <c r="AI213" s="21">
        <v>0.13</v>
      </c>
      <c r="AJ213" s="41">
        <f t="shared" si="164"/>
        <v>10</v>
      </c>
      <c r="AK213" s="195">
        <f t="shared" si="165"/>
        <v>12.145924930488421</v>
      </c>
    </row>
    <row r="214" spans="27:37" x14ac:dyDescent="0.3">
      <c r="AA214" s="178">
        <f t="shared" si="162"/>
        <v>609000000</v>
      </c>
      <c r="AB214" s="41">
        <v>800</v>
      </c>
      <c r="AC214" s="21">
        <v>20</v>
      </c>
      <c r="AD214" s="21" t="s">
        <v>283</v>
      </c>
      <c r="AE214" s="173">
        <f t="shared" si="168"/>
        <v>100</v>
      </c>
      <c r="AF214" s="21">
        <f t="shared" si="169"/>
        <v>100</v>
      </c>
      <c r="AG214" s="83">
        <v>0.79500000000000004</v>
      </c>
      <c r="AH214" s="237">
        <f t="shared" si="170"/>
        <v>7.95</v>
      </c>
      <c r="AI214" s="21">
        <v>0.13</v>
      </c>
      <c r="AJ214" s="41">
        <f t="shared" si="164"/>
        <v>10</v>
      </c>
      <c r="AK214" s="195">
        <f t="shared" si="165"/>
        <v>12.145924930488421</v>
      </c>
    </row>
    <row r="215" spans="27:37" x14ac:dyDescent="0.3">
      <c r="AA215" s="178">
        <f t="shared" si="162"/>
        <v>630000000</v>
      </c>
      <c r="AB215" s="41">
        <v>825</v>
      </c>
      <c r="AC215" s="21">
        <v>20</v>
      </c>
      <c r="AD215" s="21" t="s">
        <v>283</v>
      </c>
      <c r="AE215" s="173">
        <f t="shared" si="168"/>
        <v>100</v>
      </c>
      <c r="AF215" s="21">
        <f t="shared" si="169"/>
        <v>100</v>
      </c>
      <c r="AG215" s="83">
        <v>0.79500000000000004</v>
      </c>
      <c r="AH215" s="237">
        <f t="shared" si="170"/>
        <v>7.95</v>
      </c>
      <c r="AI215" s="21">
        <v>0.13</v>
      </c>
      <c r="AJ215" s="41">
        <f t="shared" si="164"/>
        <v>10</v>
      </c>
      <c r="AK215" s="195">
        <f t="shared" si="165"/>
        <v>12.145924930488421</v>
      </c>
    </row>
    <row r="216" spans="27:37" x14ac:dyDescent="0.3">
      <c r="AA216" s="178">
        <f t="shared" si="162"/>
        <v>651000000</v>
      </c>
      <c r="AB216" s="41">
        <v>850</v>
      </c>
      <c r="AC216" s="21">
        <v>20</v>
      </c>
      <c r="AD216" s="21" t="s">
        <v>283</v>
      </c>
      <c r="AE216" s="173">
        <f t="shared" si="168"/>
        <v>100</v>
      </c>
      <c r="AF216" s="21">
        <f t="shared" si="169"/>
        <v>100</v>
      </c>
      <c r="AG216" s="83">
        <v>0.79500000000000004</v>
      </c>
      <c r="AH216" s="237">
        <f t="shared" si="170"/>
        <v>7.95</v>
      </c>
      <c r="AI216" s="21">
        <v>0.13</v>
      </c>
      <c r="AJ216" s="41">
        <f t="shared" si="164"/>
        <v>10</v>
      </c>
      <c r="AK216" s="195">
        <f t="shared" si="165"/>
        <v>12.145924930488421</v>
      </c>
    </row>
    <row r="217" spans="27:37" x14ac:dyDescent="0.3">
      <c r="AA217" s="178">
        <f t="shared" si="162"/>
        <v>672000000</v>
      </c>
      <c r="AB217" s="41">
        <v>875</v>
      </c>
      <c r="AC217" s="21">
        <v>20</v>
      </c>
      <c r="AD217" s="21" t="s">
        <v>283</v>
      </c>
      <c r="AE217" s="173">
        <f t="shared" si="168"/>
        <v>100</v>
      </c>
      <c r="AF217" s="21">
        <f t="shared" si="169"/>
        <v>100</v>
      </c>
      <c r="AG217" s="83">
        <v>0.79500000000000004</v>
      </c>
      <c r="AH217" s="237">
        <f t="shared" si="170"/>
        <v>7.95</v>
      </c>
      <c r="AI217" s="21">
        <v>0.13</v>
      </c>
      <c r="AJ217" s="41">
        <f t="shared" si="164"/>
        <v>10</v>
      </c>
      <c r="AK217" s="195">
        <f t="shared" si="165"/>
        <v>12.145924930488421</v>
      </c>
    </row>
    <row r="218" spans="27:37" x14ac:dyDescent="0.3">
      <c r="AA218" s="178">
        <f t="shared" si="162"/>
        <v>693000000</v>
      </c>
      <c r="AB218" s="41">
        <v>900</v>
      </c>
      <c r="AC218" s="21">
        <v>20</v>
      </c>
      <c r="AD218" s="21" t="s">
        <v>283</v>
      </c>
      <c r="AE218" s="173">
        <f t="shared" si="168"/>
        <v>100</v>
      </c>
      <c r="AF218" s="21">
        <f t="shared" si="169"/>
        <v>100</v>
      </c>
      <c r="AG218" s="83">
        <v>0.79500000000000004</v>
      </c>
      <c r="AH218" s="237">
        <f t="shared" si="170"/>
        <v>7.95</v>
      </c>
      <c r="AI218" s="21">
        <v>0.13</v>
      </c>
      <c r="AJ218" s="41">
        <f t="shared" si="164"/>
        <v>10</v>
      </c>
      <c r="AK218" s="195">
        <f t="shared" si="165"/>
        <v>12.145924930488421</v>
      </c>
    </row>
    <row r="219" spans="27:37" x14ac:dyDescent="0.3">
      <c r="AA219" s="178">
        <f t="shared" si="162"/>
        <v>714000000</v>
      </c>
      <c r="AB219" s="41">
        <v>925</v>
      </c>
      <c r="AC219" s="21">
        <v>20</v>
      </c>
      <c r="AD219" s="21" t="s">
        <v>283</v>
      </c>
      <c r="AE219" s="173">
        <f t="shared" si="168"/>
        <v>100</v>
      </c>
      <c r="AF219" s="21">
        <f t="shared" si="169"/>
        <v>100</v>
      </c>
      <c r="AG219" s="83">
        <v>0.79500000000000004</v>
      </c>
      <c r="AH219" s="237">
        <f t="shared" si="170"/>
        <v>7.95</v>
      </c>
      <c r="AI219" s="21">
        <v>0.13</v>
      </c>
      <c r="AJ219" s="41">
        <f t="shared" si="164"/>
        <v>10</v>
      </c>
      <c r="AK219" s="195">
        <f t="shared" si="165"/>
        <v>12.145924930488421</v>
      </c>
    </row>
    <row r="220" spans="27:37" x14ac:dyDescent="0.3">
      <c r="AA220" s="178">
        <f t="shared" si="162"/>
        <v>735000000</v>
      </c>
      <c r="AB220" s="41">
        <v>950</v>
      </c>
      <c r="AC220" s="21">
        <v>20</v>
      </c>
      <c r="AD220" s="21" t="s">
        <v>283</v>
      </c>
      <c r="AE220" s="173">
        <f t="shared" si="168"/>
        <v>100</v>
      </c>
      <c r="AF220" s="21">
        <f t="shared" si="169"/>
        <v>100</v>
      </c>
      <c r="AG220" s="83">
        <v>0.79500000000000004</v>
      </c>
      <c r="AH220" s="237">
        <f t="shared" si="170"/>
        <v>7.95</v>
      </c>
      <c r="AI220" s="21">
        <v>0.13</v>
      </c>
      <c r="AJ220" s="41">
        <f t="shared" si="164"/>
        <v>10</v>
      </c>
      <c r="AK220" s="195">
        <f t="shared" si="165"/>
        <v>12.145924930488421</v>
      </c>
    </row>
    <row r="221" spans="27:37" x14ac:dyDescent="0.3">
      <c r="AA221" s="178">
        <f t="shared" si="162"/>
        <v>756000000</v>
      </c>
      <c r="AB221" s="41">
        <v>975</v>
      </c>
      <c r="AC221" s="21">
        <v>20</v>
      </c>
      <c r="AD221" s="21" t="s">
        <v>283</v>
      </c>
      <c r="AE221" s="173">
        <f t="shared" si="168"/>
        <v>100</v>
      </c>
      <c r="AF221" s="21">
        <f t="shared" si="169"/>
        <v>100</v>
      </c>
      <c r="AG221" s="83">
        <v>0.79500000000000004</v>
      </c>
      <c r="AH221" s="237">
        <f t="shared" si="170"/>
        <v>7.95</v>
      </c>
      <c r="AI221" s="21">
        <v>0.13</v>
      </c>
      <c r="AJ221" s="41">
        <f t="shared" si="164"/>
        <v>10</v>
      </c>
      <c r="AK221" s="195">
        <f t="shared" si="165"/>
        <v>12.145924930488421</v>
      </c>
    </row>
    <row r="222" spans="27:37" x14ac:dyDescent="0.3">
      <c r="AA222" s="178">
        <f t="shared" si="162"/>
        <v>777000000</v>
      </c>
      <c r="AB222" s="41">
        <v>1000</v>
      </c>
      <c r="AC222" s="21">
        <v>20</v>
      </c>
      <c r="AD222" s="21" t="s">
        <v>283</v>
      </c>
      <c r="AE222" s="173">
        <f t="shared" si="168"/>
        <v>100</v>
      </c>
      <c r="AF222" s="21">
        <f t="shared" si="169"/>
        <v>100</v>
      </c>
      <c r="AG222" s="83">
        <v>0.79500000000000004</v>
      </c>
      <c r="AH222" s="237">
        <f t="shared" si="170"/>
        <v>7.95</v>
      </c>
      <c r="AI222" s="21">
        <v>0.13</v>
      </c>
      <c r="AJ222" s="41">
        <f t="shared" si="164"/>
        <v>10</v>
      </c>
      <c r="AK222" s="195">
        <f t="shared" si="165"/>
        <v>12.145924930488421</v>
      </c>
    </row>
    <row r="223" spans="27:37" x14ac:dyDescent="0.3">
      <c r="AA223" s="178">
        <f t="shared" si="162"/>
        <v>798000000</v>
      </c>
      <c r="AB223" s="41">
        <v>1025</v>
      </c>
      <c r="AC223" s="21">
        <v>20</v>
      </c>
      <c r="AD223" s="21" t="s">
        <v>283</v>
      </c>
      <c r="AE223" s="173">
        <f t="shared" si="168"/>
        <v>100</v>
      </c>
      <c r="AF223" s="21">
        <f t="shared" si="169"/>
        <v>100</v>
      </c>
      <c r="AG223" s="83">
        <v>0.79500000000000004</v>
      </c>
      <c r="AH223" s="237">
        <f t="shared" si="170"/>
        <v>7.95</v>
      </c>
      <c r="AI223" s="21">
        <v>0.13</v>
      </c>
      <c r="AJ223" s="41">
        <f t="shared" si="164"/>
        <v>10</v>
      </c>
      <c r="AK223" s="195">
        <f t="shared" si="165"/>
        <v>12.145924930488421</v>
      </c>
    </row>
    <row r="224" spans="27:37" x14ac:dyDescent="0.3">
      <c r="AA224" s="178">
        <f t="shared" si="162"/>
        <v>819000000</v>
      </c>
      <c r="AB224" s="41">
        <v>1050</v>
      </c>
      <c r="AC224" s="21">
        <v>20</v>
      </c>
      <c r="AD224" s="21" t="s">
        <v>283</v>
      </c>
      <c r="AE224" s="173">
        <f t="shared" si="168"/>
        <v>100</v>
      </c>
      <c r="AF224" s="21">
        <f t="shared" si="169"/>
        <v>100</v>
      </c>
      <c r="AG224" s="83">
        <v>0.79500000000000004</v>
      </c>
      <c r="AH224" s="237">
        <f t="shared" si="170"/>
        <v>7.95</v>
      </c>
      <c r="AI224" s="21">
        <v>0.13</v>
      </c>
      <c r="AJ224" s="41">
        <f t="shared" si="164"/>
        <v>10</v>
      </c>
      <c r="AK224" s="195">
        <f t="shared" si="165"/>
        <v>12.145924930488421</v>
      </c>
    </row>
    <row r="225" spans="27:59" x14ac:dyDescent="0.3">
      <c r="AA225" s="178">
        <f t="shared" si="162"/>
        <v>840000000</v>
      </c>
      <c r="AB225" s="41">
        <v>1075</v>
      </c>
      <c r="AC225" s="21">
        <v>20</v>
      </c>
      <c r="AD225" s="21" t="s">
        <v>283</v>
      </c>
      <c r="AE225" s="173">
        <f t="shared" si="168"/>
        <v>100</v>
      </c>
      <c r="AF225" s="21">
        <f t="shared" si="169"/>
        <v>100</v>
      </c>
      <c r="AG225" s="83">
        <v>0.79500000000000004</v>
      </c>
      <c r="AH225" s="237">
        <f t="shared" si="170"/>
        <v>7.95</v>
      </c>
      <c r="AI225" s="21">
        <v>0.13</v>
      </c>
      <c r="AJ225" s="41">
        <f t="shared" si="164"/>
        <v>10</v>
      </c>
      <c r="AK225" s="195">
        <f t="shared" si="165"/>
        <v>12.145924930488421</v>
      </c>
    </row>
    <row r="226" spans="27:59" x14ac:dyDescent="0.3">
      <c r="AA226" s="178">
        <f t="shared" si="162"/>
        <v>861000000</v>
      </c>
      <c r="AB226" s="41">
        <v>1100</v>
      </c>
      <c r="AC226" s="21">
        <v>20</v>
      </c>
      <c r="AD226" s="21" t="s">
        <v>283</v>
      </c>
      <c r="AE226" s="173">
        <f t="shared" si="168"/>
        <v>100</v>
      </c>
      <c r="AF226" s="21">
        <f t="shared" si="169"/>
        <v>100</v>
      </c>
      <c r="AG226" s="83">
        <v>0.79500000000000004</v>
      </c>
      <c r="AH226" s="237">
        <f t="shared" si="170"/>
        <v>7.95</v>
      </c>
      <c r="AI226" s="21">
        <v>0.13</v>
      </c>
      <c r="AJ226" s="41">
        <f t="shared" si="164"/>
        <v>10</v>
      </c>
      <c r="AK226" s="195">
        <f t="shared" si="165"/>
        <v>12.145924930488421</v>
      </c>
    </row>
    <row r="227" spans="27:59" x14ac:dyDescent="0.3">
      <c r="AA227" s="178">
        <f t="shared" si="162"/>
        <v>882000000</v>
      </c>
      <c r="AB227" s="41">
        <v>1125</v>
      </c>
      <c r="AC227" s="21">
        <v>20</v>
      </c>
      <c r="AD227" s="21" t="s">
        <v>283</v>
      </c>
      <c r="AE227" s="173">
        <f t="shared" si="168"/>
        <v>100</v>
      </c>
      <c r="AF227" s="21">
        <f t="shared" si="169"/>
        <v>100</v>
      </c>
      <c r="AG227" s="83">
        <v>0.79500000000000004</v>
      </c>
      <c r="AH227" s="237">
        <f t="shared" si="170"/>
        <v>7.95</v>
      </c>
      <c r="AI227" s="21">
        <v>0.13</v>
      </c>
      <c r="AJ227" s="41">
        <f t="shared" si="164"/>
        <v>10</v>
      </c>
      <c r="AK227" s="195">
        <f t="shared" si="165"/>
        <v>12.145924930488421</v>
      </c>
    </row>
    <row r="228" spans="27:59" x14ac:dyDescent="0.3">
      <c r="AA228" s="178">
        <f t="shared" si="162"/>
        <v>903000000</v>
      </c>
      <c r="AB228" s="41">
        <v>1150</v>
      </c>
      <c r="AC228" s="21">
        <v>20</v>
      </c>
      <c r="AD228" s="21" t="s">
        <v>283</v>
      </c>
      <c r="AE228" s="173">
        <f t="shared" si="168"/>
        <v>100</v>
      </c>
      <c r="AF228" s="21">
        <f t="shared" si="169"/>
        <v>100</v>
      </c>
      <c r="AG228" s="83">
        <v>0.79500000000000004</v>
      </c>
      <c r="AH228" s="237">
        <f t="shared" si="170"/>
        <v>7.95</v>
      </c>
      <c r="AI228" s="21">
        <v>0.13</v>
      </c>
      <c r="AJ228" s="41">
        <f t="shared" si="164"/>
        <v>10</v>
      </c>
      <c r="AK228" s="195">
        <f t="shared" si="165"/>
        <v>12.145924930488421</v>
      </c>
    </row>
    <row r="229" spans="27:59" x14ac:dyDescent="0.3">
      <c r="AA229" s="178">
        <f t="shared" si="162"/>
        <v>924000000</v>
      </c>
      <c r="AB229" s="41">
        <v>1175</v>
      </c>
      <c r="AC229" s="21">
        <v>20</v>
      </c>
      <c r="AD229" s="21" t="s">
        <v>283</v>
      </c>
      <c r="AE229" s="173">
        <f t="shared" si="168"/>
        <v>100</v>
      </c>
      <c r="AF229" s="21">
        <f t="shared" si="169"/>
        <v>100</v>
      </c>
      <c r="AG229" s="83">
        <v>0.79500000000000004</v>
      </c>
      <c r="AH229" s="237">
        <f t="shared" si="170"/>
        <v>7.95</v>
      </c>
      <c r="AI229" s="21">
        <v>0.13</v>
      </c>
      <c r="AJ229" s="41">
        <f t="shared" si="164"/>
        <v>10</v>
      </c>
      <c r="AK229" s="195">
        <f t="shared" si="165"/>
        <v>12.145924930488421</v>
      </c>
    </row>
    <row r="230" spans="27:59" x14ac:dyDescent="0.3">
      <c r="AA230" s="178">
        <f t="shared" si="162"/>
        <v>945000000</v>
      </c>
      <c r="AB230" s="41">
        <v>1200</v>
      </c>
      <c r="AC230" s="21">
        <v>20</v>
      </c>
      <c r="AD230" s="21" t="s">
        <v>283</v>
      </c>
      <c r="AE230" s="173">
        <f t="shared" si="168"/>
        <v>100</v>
      </c>
      <c r="AF230" s="21">
        <f t="shared" si="169"/>
        <v>100</v>
      </c>
      <c r="AG230" s="83">
        <v>0.79500000000000004</v>
      </c>
      <c r="AH230" s="237">
        <f t="shared" si="170"/>
        <v>7.95</v>
      </c>
      <c r="AI230" s="21">
        <v>0.13</v>
      </c>
      <c r="AJ230" s="41">
        <f t="shared" si="164"/>
        <v>10</v>
      </c>
      <c r="AK230" s="195">
        <f t="shared" si="165"/>
        <v>12.145924930488421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27:59" x14ac:dyDescent="0.3">
      <c r="AA231" s="178">
        <f t="shared" si="162"/>
        <v>966000000</v>
      </c>
      <c r="AB231" s="41">
        <v>1225</v>
      </c>
      <c r="AC231" s="21">
        <v>20</v>
      </c>
      <c r="AD231" s="21" t="s">
        <v>283</v>
      </c>
      <c r="AE231" s="173">
        <f t="shared" si="168"/>
        <v>100</v>
      </c>
      <c r="AF231" s="21">
        <f t="shared" si="169"/>
        <v>100</v>
      </c>
      <c r="AG231" s="83">
        <v>0.79500000000000004</v>
      </c>
      <c r="AH231" s="237">
        <f t="shared" si="170"/>
        <v>7.95</v>
      </c>
      <c r="AI231" s="21">
        <v>0.13</v>
      </c>
      <c r="AJ231" s="41">
        <f t="shared" si="164"/>
        <v>10</v>
      </c>
      <c r="AK231" s="195">
        <f t="shared" si="165"/>
        <v>12.145924930488421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27:59" x14ac:dyDescent="0.3">
      <c r="AA232" s="178">
        <f t="shared" si="162"/>
        <v>987000000</v>
      </c>
      <c r="AB232" s="41">
        <v>1250</v>
      </c>
      <c r="AC232" s="21">
        <v>20</v>
      </c>
      <c r="AD232" s="21" t="s">
        <v>283</v>
      </c>
      <c r="AE232" s="173">
        <f t="shared" si="168"/>
        <v>100</v>
      </c>
      <c r="AF232" s="21">
        <f t="shared" si="169"/>
        <v>100</v>
      </c>
      <c r="AG232" s="83">
        <v>0.79500000000000004</v>
      </c>
      <c r="AH232" s="237">
        <f t="shared" si="170"/>
        <v>7.95</v>
      </c>
      <c r="AI232" s="21">
        <v>0.13</v>
      </c>
      <c r="AJ232" s="41">
        <f t="shared" si="164"/>
        <v>10</v>
      </c>
      <c r="AK232" s="195">
        <f t="shared" si="165"/>
        <v>12.145924930488421</v>
      </c>
    </row>
    <row r="233" spans="27:59" x14ac:dyDescent="0.3">
      <c r="AA233" s="178">
        <f t="shared" si="162"/>
        <v>1008000000</v>
      </c>
      <c r="AB233" s="41">
        <v>1275</v>
      </c>
      <c r="AC233" s="21">
        <v>20</v>
      </c>
      <c r="AD233" s="21" t="s">
        <v>283</v>
      </c>
      <c r="AE233" s="173">
        <f t="shared" si="168"/>
        <v>100</v>
      </c>
      <c r="AF233" s="21">
        <f t="shared" si="169"/>
        <v>100</v>
      </c>
      <c r="AG233" s="83">
        <v>0.79500000000000004</v>
      </c>
      <c r="AH233" s="237">
        <f t="shared" si="170"/>
        <v>7.95</v>
      </c>
      <c r="AI233" s="21">
        <v>0.13</v>
      </c>
      <c r="AJ233" s="41">
        <f t="shared" si="164"/>
        <v>10</v>
      </c>
      <c r="AK233" s="195">
        <f t="shared" si="165"/>
        <v>12.145924930488421</v>
      </c>
    </row>
    <row r="234" spans="27:59" x14ac:dyDescent="0.3">
      <c r="AA234" s="178">
        <f t="shared" si="162"/>
        <v>1029000000</v>
      </c>
      <c r="AB234" s="41">
        <v>1300</v>
      </c>
      <c r="AC234" s="21">
        <v>20</v>
      </c>
      <c r="AD234" s="21" t="s">
        <v>283</v>
      </c>
      <c r="AE234" s="173">
        <f t="shared" si="168"/>
        <v>100</v>
      </c>
      <c r="AF234" s="21">
        <f t="shared" si="169"/>
        <v>100</v>
      </c>
      <c r="AG234" s="83">
        <v>0.79500000000000004</v>
      </c>
      <c r="AH234" s="237">
        <f t="shared" si="170"/>
        <v>7.95</v>
      </c>
      <c r="AI234" s="21">
        <v>0.13</v>
      </c>
      <c r="AJ234" s="41">
        <f t="shared" si="164"/>
        <v>10</v>
      </c>
      <c r="AK234" s="195">
        <f t="shared" si="165"/>
        <v>12.145924930488421</v>
      </c>
    </row>
    <row r="235" spans="27:59" x14ac:dyDescent="0.3">
      <c r="AA235" s="178">
        <f t="shared" si="162"/>
        <v>1050000000</v>
      </c>
      <c r="AB235" s="41">
        <v>1325</v>
      </c>
      <c r="AC235" s="21">
        <v>20</v>
      </c>
      <c r="AD235" s="21" t="s">
        <v>283</v>
      </c>
      <c r="AE235" s="173">
        <f t="shared" si="168"/>
        <v>100</v>
      </c>
      <c r="AF235" s="21">
        <f t="shared" si="169"/>
        <v>100</v>
      </c>
      <c r="AG235" s="83">
        <v>0.79500000000000004</v>
      </c>
      <c r="AH235" s="237">
        <f t="shared" si="170"/>
        <v>7.95</v>
      </c>
      <c r="AI235" s="21">
        <v>0.13</v>
      </c>
      <c r="AJ235" s="41">
        <f t="shared" si="164"/>
        <v>10</v>
      </c>
      <c r="AK235" s="195">
        <f t="shared" si="165"/>
        <v>12.145924930488421</v>
      </c>
    </row>
    <row r="236" spans="27:59" x14ac:dyDescent="0.3">
      <c r="AA236" s="178">
        <f t="shared" si="162"/>
        <v>1071000000</v>
      </c>
      <c r="AB236" s="41">
        <v>1350</v>
      </c>
      <c r="AC236" s="21">
        <v>20</v>
      </c>
      <c r="AD236" s="21" t="s">
        <v>283</v>
      </c>
      <c r="AE236" s="173">
        <f t="shared" si="168"/>
        <v>100</v>
      </c>
      <c r="AF236" s="21">
        <f t="shared" si="169"/>
        <v>100</v>
      </c>
      <c r="AG236" s="83">
        <v>0.79500000000000004</v>
      </c>
      <c r="AH236" s="237">
        <f t="shared" si="170"/>
        <v>7.95</v>
      </c>
      <c r="AI236" s="21">
        <v>0.13</v>
      </c>
      <c r="AJ236" s="41">
        <f t="shared" si="164"/>
        <v>10</v>
      </c>
      <c r="AK236" s="195">
        <f t="shared" si="165"/>
        <v>12.145924930488421</v>
      </c>
    </row>
    <row r="237" spans="27:59" x14ac:dyDescent="0.3">
      <c r="AA237" s="178">
        <f t="shared" si="162"/>
        <v>1092000000</v>
      </c>
      <c r="AB237" s="41">
        <v>1375</v>
      </c>
      <c r="AC237" s="21">
        <v>20</v>
      </c>
      <c r="AD237" s="21" t="s">
        <v>283</v>
      </c>
      <c r="AE237" s="173">
        <f t="shared" si="168"/>
        <v>100</v>
      </c>
      <c r="AF237" s="21">
        <f t="shared" si="169"/>
        <v>100</v>
      </c>
      <c r="AG237" s="83">
        <v>0.79500000000000004</v>
      </c>
      <c r="AH237" s="237">
        <f t="shared" si="170"/>
        <v>7.95</v>
      </c>
      <c r="AI237" s="21">
        <v>0.13</v>
      </c>
      <c r="AJ237" s="41">
        <f t="shared" si="164"/>
        <v>10</v>
      </c>
      <c r="AK237" s="195">
        <f t="shared" si="165"/>
        <v>12.145924930488421</v>
      </c>
    </row>
    <row r="238" spans="27:59" x14ac:dyDescent="0.3">
      <c r="AA238" s="178">
        <f t="shared" si="162"/>
        <v>1113000000</v>
      </c>
      <c r="AB238" s="41">
        <v>1400</v>
      </c>
      <c r="AC238" s="21">
        <v>20</v>
      </c>
      <c r="AD238" s="21" t="s">
        <v>283</v>
      </c>
      <c r="AE238" s="173">
        <f t="shared" si="168"/>
        <v>100</v>
      </c>
      <c r="AF238" s="21">
        <f t="shared" si="169"/>
        <v>100</v>
      </c>
      <c r="AG238" s="83">
        <v>0.79500000000000004</v>
      </c>
      <c r="AH238" s="237">
        <f t="shared" si="170"/>
        <v>7.95</v>
      </c>
      <c r="AI238" s="21">
        <v>0.13</v>
      </c>
      <c r="AJ238" s="41">
        <f t="shared" si="164"/>
        <v>10</v>
      </c>
      <c r="AK238" s="195">
        <f t="shared" si="165"/>
        <v>12.145924930488421</v>
      </c>
    </row>
    <row r="239" spans="27:59" x14ac:dyDescent="0.3">
      <c r="AA239" s="178">
        <f t="shared" si="162"/>
        <v>1134000000</v>
      </c>
      <c r="AB239" s="41">
        <v>1425</v>
      </c>
      <c r="AC239" s="21">
        <v>20</v>
      </c>
      <c r="AD239" s="21" t="s">
        <v>283</v>
      </c>
      <c r="AE239" s="173">
        <f t="shared" si="168"/>
        <v>100</v>
      </c>
      <c r="AF239" s="21">
        <f t="shared" si="169"/>
        <v>100</v>
      </c>
      <c r="AG239" s="83">
        <v>0.79500000000000004</v>
      </c>
      <c r="AH239" s="237">
        <f t="shared" si="170"/>
        <v>7.95</v>
      </c>
      <c r="AI239" s="21">
        <v>0.13</v>
      </c>
      <c r="AJ239" s="41">
        <f t="shared" si="164"/>
        <v>10</v>
      </c>
      <c r="AK239" s="195">
        <f t="shared" si="165"/>
        <v>12.145924930488421</v>
      </c>
    </row>
    <row r="240" spans="27:59" x14ac:dyDescent="0.3">
      <c r="AA240" s="178">
        <f t="shared" si="162"/>
        <v>1155000000</v>
      </c>
      <c r="AB240" s="41">
        <v>1450</v>
      </c>
      <c r="AC240" s="21">
        <v>20</v>
      </c>
      <c r="AD240" s="21" t="s">
        <v>283</v>
      </c>
      <c r="AE240" s="173">
        <f t="shared" si="168"/>
        <v>100</v>
      </c>
      <c r="AF240" s="21">
        <f t="shared" si="169"/>
        <v>100</v>
      </c>
      <c r="AG240" s="83">
        <v>0.79500000000000004</v>
      </c>
      <c r="AH240" s="237">
        <f t="shared" si="170"/>
        <v>7.95</v>
      </c>
      <c r="AI240" s="21">
        <v>0.13</v>
      </c>
      <c r="AJ240" s="41">
        <f t="shared" si="164"/>
        <v>10</v>
      </c>
      <c r="AK240" s="195">
        <f t="shared" si="165"/>
        <v>12.145924930488421</v>
      </c>
    </row>
    <row r="241" spans="27:59" x14ac:dyDescent="0.3">
      <c r="AA241" s="178">
        <f t="shared" si="162"/>
        <v>1176000000</v>
      </c>
      <c r="AB241" s="41">
        <v>1475</v>
      </c>
      <c r="AC241" s="21">
        <v>20</v>
      </c>
      <c r="AD241" s="21" t="s">
        <v>283</v>
      </c>
      <c r="AE241" s="173">
        <f t="shared" si="168"/>
        <v>100</v>
      </c>
      <c r="AF241" s="21">
        <f t="shared" si="169"/>
        <v>100</v>
      </c>
      <c r="AG241" s="83">
        <v>0.79500000000000004</v>
      </c>
      <c r="AH241" s="237">
        <f t="shared" si="170"/>
        <v>7.95</v>
      </c>
      <c r="AI241" s="21">
        <v>0.13</v>
      </c>
      <c r="AJ241" s="41">
        <f t="shared" si="164"/>
        <v>10</v>
      </c>
      <c r="AK241" s="195">
        <f t="shared" si="165"/>
        <v>12.145924930488421</v>
      </c>
    </row>
    <row r="242" spans="27:59" x14ac:dyDescent="0.3">
      <c r="AA242" s="178">
        <f t="shared" si="162"/>
        <v>1197000000</v>
      </c>
      <c r="AB242" s="41">
        <v>1500</v>
      </c>
      <c r="AC242" s="21">
        <v>20</v>
      </c>
      <c r="AD242" s="21" t="s">
        <v>283</v>
      </c>
      <c r="AE242" s="173">
        <f t="shared" si="168"/>
        <v>100</v>
      </c>
      <c r="AF242" s="21">
        <f t="shared" si="169"/>
        <v>100</v>
      </c>
      <c r="AG242" s="83">
        <v>0.79500000000000004</v>
      </c>
      <c r="AH242" s="237">
        <f t="shared" si="170"/>
        <v>7.95</v>
      </c>
      <c r="AI242" s="21">
        <v>0.13</v>
      </c>
      <c r="AJ242" s="41">
        <f t="shared" si="164"/>
        <v>10</v>
      </c>
      <c r="AK242" s="195">
        <f t="shared" si="165"/>
        <v>12.145924930488421</v>
      </c>
    </row>
    <row r="243" spans="27:59" x14ac:dyDescent="0.3">
      <c r="AA243" s="178">
        <f t="shared" si="162"/>
        <v>1218000000</v>
      </c>
      <c r="AB243" s="41">
        <v>1525</v>
      </c>
      <c r="AC243" s="21">
        <v>20</v>
      </c>
      <c r="AD243" s="21" t="s">
        <v>283</v>
      </c>
      <c r="AE243" s="173">
        <f t="shared" si="168"/>
        <v>100</v>
      </c>
      <c r="AF243" s="21">
        <f t="shared" si="169"/>
        <v>100</v>
      </c>
      <c r="AG243" s="83">
        <v>0.79500000000000004</v>
      </c>
      <c r="AH243" s="237">
        <f t="shared" si="170"/>
        <v>7.95</v>
      </c>
      <c r="AI243" s="21">
        <v>0.13</v>
      </c>
      <c r="AJ243" s="41">
        <f t="shared" si="164"/>
        <v>10</v>
      </c>
      <c r="AK243" s="195">
        <f t="shared" si="165"/>
        <v>12.145924930488421</v>
      </c>
    </row>
    <row r="244" spans="27:59" x14ac:dyDescent="0.3">
      <c r="AA244" s="178">
        <f t="shared" si="162"/>
        <v>1239000000</v>
      </c>
      <c r="AB244" s="41">
        <v>1550</v>
      </c>
      <c r="AC244" s="21">
        <v>20</v>
      </c>
      <c r="AD244" s="21" t="s">
        <v>283</v>
      </c>
      <c r="AE244" s="173">
        <f t="shared" si="168"/>
        <v>100</v>
      </c>
      <c r="AF244" s="21">
        <f t="shared" si="169"/>
        <v>100</v>
      </c>
      <c r="AG244" s="83">
        <v>0.79500000000000004</v>
      </c>
      <c r="AH244" s="237">
        <f t="shared" si="170"/>
        <v>7.95</v>
      </c>
      <c r="AI244" s="21">
        <v>0.13</v>
      </c>
      <c r="AJ244" s="41">
        <f t="shared" si="164"/>
        <v>10</v>
      </c>
      <c r="AK244" s="195">
        <f t="shared" si="165"/>
        <v>12.145924930488421</v>
      </c>
    </row>
    <row r="245" spans="27:59" x14ac:dyDescent="0.3">
      <c r="AA245" s="178">
        <f t="shared" si="162"/>
        <v>1260000000</v>
      </c>
      <c r="AB245" s="41">
        <v>1575</v>
      </c>
      <c r="AC245" s="21">
        <v>20</v>
      </c>
      <c r="AD245" s="21" t="s">
        <v>283</v>
      </c>
      <c r="AE245" s="173">
        <f t="shared" si="168"/>
        <v>100</v>
      </c>
      <c r="AF245" s="21">
        <f t="shared" si="169"/>
        <v>100</v>
      </c>
      <c r="AG245" s="83">
        <v>0.79500000000000004</v>
      </c>
      <c r="AH245" s="237">
        <f t="shared" si="170"/>
        <v>7.95</v>
      </c>
      <c r="AI245" s="21">
        <v>0.13</v>
      </c>
      <c r="AJ245" s="41">
        <f t="shared" si="164"/>
        <v>10</v>
      </c>
      <c r="AK245" s="195">
        <f t="shared" si="165"/>
        <v>12.145924930488421</v>
      </c>
    </row>
    <row r="246" spans="27:59" x14ac:dyDescent="0.3">
      <c r="AA246" s="178">
        <f t="shared" si="162"/>
        <v>1281000000</v>
      </c>
      <c r="AB246" s="41">
        <v>1600</v>
      </c>
      <c r="AC246" s="21">
        <v>20</v>
      </c>
      <c r="AD246" s="21" t="s">
        <v>283</v>
      </c>
      <c r="AE246" s="173">
        <f t="shared" si="168"/>
        <v>100</v>
      </c>
      <c r="AF246" s="21">
        <f t="shared" si="169"/>
        <v>100</v>
      </c>
      <c r="AG246" s="83">
        <v>0.79500000000000004</v>
      </c>
      <c r="AH246" s="237">
        <f t="shared" si="170"/>
        <v>7.95</v>
      </c>
      <c r="AI246" s="21">
        <v>0.13</v>
      </c>
      <c r="AJ246" s="41">
        <f t="shared" si="164"/>
        <v>10</v>
      </c>
      <c r="AK246" s="195">
        <f t="shared" si="165"/>
        <v>12.145924930488421</v>
      </c>
    </row>
    <row r="247" spans="27:59" x14ac:dyDescent="0.3">
      <c r="AA247" s="178">
        <f t="shared" si="162"/>
        <v>1302000000</v>
      </c>
      <c r="AB247" s="41">
        <v>1625</v>
      </c>
      <c r="AC247" s="21">
        <v>20</v>
      </c>
      <c r="AD247" s="21" t="s">
        <v>283</v>
      </c>
      <c r="AE247" s="173">
        <f t="shared" si="168"/>
        <v>100</v>
      </c>
      <c r="AF247" s="21">
        <f t="shared" si="169"/>
        <v>100</v>
      </c>
      <c r="AG247" s="83">
        <v>0.79500000000000004</v>
      </c>
      <c r="AH247" s="237">
        <f t="shared" si="170"/>
        <v>7.95</v>
      </c>
      <c r="AI247" s="21">
        <v>0.13</v>
      </c>
      <c r="AJ247" s="41">
        <f t="shared" si="164"/>
        <v>10</v>
      </c>
      <c r="AK247" s="195">
        <f t="shared" si="165"/>
        <v>12.145924930488421</v>
      </c>
    </row>
    <row r="248" spans="27:59" x14ac:dyDescent="0.3">
      <c r="AA248" s="178">
        <f t="shared" si="162"/>
        <v>1323000000</v>
      </c>
      <c r="AB248" s="41">
        <v>1650</v>
      </c>
      <c r="AC248" s="21">
        <v>20</v>
      </c>
      <c r="AD248" s="21" t="s">
        <v>283</v>
      </c>
      <c r="AE248" s="173">
        <f t="shared" si="168"/>
        <v>100</v>
      </c>
      <c r="AF248" s="21">
        <f t="shared" si="169"/>
        <v>100</v>
      </c>
      <c r="AG248" s="83">
        <v>0.79500000000000004</v>
      </c>
      <c r="AH248" s="237">
        <f t="shared" si="170"/>
        <v>7.95</v>
      </c>
      <c r="AI248" s="21">
        <v>0.13</v>
      </c>
      <c r="AJ248" s="41">
        <f t="shared" si="164"/>
        <v>10</v>
      </c>
      <c r="AK248" s="195">
        <f t="shared" si="165"/>
        <v>12.145924930488421</v>
      </c>
    </row>
    <row r="249" spans="27:59" x14ac:dyDescent="0.3">
      <c r="AA249" s="178">
        <f t="shared" si="162"/>
        <v>1344000000</v>
      </c>
      <c r="AB249" s="41">
        <v>1675</v>
      </c>
      <c r="AC249" s="21">
        <v>20</v>
      </c>
      <c r="AD249" s="21" t="s">
        <v>283</v>
      </c>
      <c r="AE249" s="173">
        <f t="shared" si="168"/>
        <v>100</v>
      </c>
      <c r="AF249" s="21">
        <f t="shared" si="169"/>
        <v>100</v>
      </c>
      <c r="AG249" s="83">
        <v>0.79500000000000004</v>
      </c>
      <c r="AH249" s="237">
        <f t="shared" si="170"/>
        <v>7.95</v>
      </c>
      <c r="AI249" s="21">
        <v>0.13</v>
      </c>
      <c r="AJ249" s="41">
        <f t="shared" si="164"/>
        <v>10</v>
      </c>
      <c r="AK249" s="195">
        <f t="shared" si="165"/>
        <v>12.145924930488421</v>
      </c>
    </row>
    <row r="250" spans="27:59" x14ac:dyDescent="0.3">
      <c r="AA250" s="178">
        <f t="shared" si="162"/>
        <v>1365000000</v>
      </c>
      <c r="AB250" s="41">
        <v>1700</v>
      </c>
      <c r="AC250" s="21">
        <v>20</v>
      </c>
      <c r="AD250" s="21" t="s">
        <v>283</v>
      </c>
      <c r="AE250" s="173">
        <f t="shared" si="168"/>
        <v>100</v>
      </c>
      <c r="AF250" s="21">
        <f t="shared" si="169"/>
        <v>100</v>
      </c>
      <c r="AG250" s="83">
        <v>0.79500000000000004</v>
      </c>
      <c r="AH250" s="237">
        <f t="shared" si="170"/>
        <v>7.95</v>
      </c>
      <c r="AI250" s="21">
        <v>0.13</v>
      </c>
      <c r="AJ250" s="41">
        <f t="shared" ref="AJ250:AJ313" si="171">$B$8</f>
        <v>10</v>
      </c>
      <c r="AK250" s="195">
        <f t="shared" si="165"/>
        <v>12.145924930488421</v>
      </c>
    </row>
    <row r="251" spans="27:59" x14ac:dyDescent="0.3">
      <c r="AA251" s="178">
        <f t="shared" ref="AA251:AA314" si="172">AA69</f>
        <v>1386000000</v>
      </c>
      <c r="AB251" s="41">
        <v>1725</v>
      </c>
      <c r="AC251" s="21">
        <v>20</v>
      </c>
      <c r="AD251" s="21" t="s">
        <v>283</v>
      </c>
      <c r="AE251" s="173">
        <f t="shared" si="168"/>
        <v>100</v>
      </c>
      <c r="AF251" s="21">
        <f t="shared" si="169"/>
        <v>100</v>
      </c>
      <c r="AG251" s="83">
        <v>0.79500000000000004</v>
      </c>
      <c r="AH251" s="237">
        <f t="shared" si="170"/>
        <v>7.95</v>
      </c>
      <c r="AI251" s="21">
        <v>0.13</v>
      </c>
      <c r="AJ251" s="41">
        <f t="shared" si="171"/>
        <v>10</v>
      </c>
      <c r="AK251" s="195">
        <f t="shared" ref="AK251:AK307" si="173">(AB251-AB250)*$D$50</f>
        <v>12.145924930488421</v>
      </c>
    </row>
    <row r="252" spans="27:59" x14ac:dyDescent="0.3">
      <c r="AA252" s="178">
        <f t="shared" si="172"/>
        <v>1407000000</v>
      </c>
      <c r="AB252" s="41">
        <v>1750</v>
      </c>
      <c r="AC252" s="21">
        <v>20</v>
      </c>
      <c r="AD252" s="21" t="s">
        <v>283</v>
      </c>
      <c r="AE252" s="173">
        <f t="shared" si="168"/>
        <v>100</v>
      </c>
      <c r="AF252" s="21">
        <f t="shared" si="169"/>
        <v>100</v>
      </c>
      <c r="AG252" s="83">
        <v>0.79500000000000004</v>
      </c>
      <c r="AH252" s="237">
        <f t="shared" si="170"/>
        <v>7.95</v>
      </c>
      <c r="AI252" s="21">
        <v>0.13</v>
      </c>
      <c r="AJ252" s="41">
        <f t="shared" si="171"/>
        <v>10</v>
      </c>
      <c r="AK252" s="195">
        <f t="shared" si="173"/>
        <v>12.145924930488421</v>
      </c>
    </row>
    <row r="253" spans="27:59" x14ac:dyDescent="0.3">
      <c r="AA253" s="178">
        <f t="shared" si="172"/>
        <v>1428000000</v>
      </c>
      <c r="AB253" s="41">
        <v>1775</v>
      </c>
      <c r="AC253" s="21">
        <v>20</v>
      </c>
      <c r="AD253" s="21" t="s">
        <v>283</v>
      </c>
      <c r="AE253" s="173">
        <f t="shared" si="168"/>
        <v>100</v>
      </c>
      <c r="AF253" s="21">
        <f t="shared" si="169"/>
        <v>100</v>
      </c>
      <c r="AG253" s="83">
        <v>0.79500000000000004</v>
      </c>
      <c r="AH253" s="237">
        <f t="shared" si="170"/>
        <v>7.95</v>
      </c>
      <c r="AI253" s="21">
        <v>0.13</v>
      </c>
      <c r="AJ253" s="41">
        <f t="shared" si="171"/>
        <v>10</v>
      </c>
      <c r="AK253" s="195">
        <f t="shared" si="173"/>
        <v>12.145924930488421</v>
      </c>
    </row>
    <row r="254" spans="27:59" x14ac:dyDescent="0.3">
      <c r="AA254" s="178">
        <f t="shared" si="172"/>
        <v>1449000000</v>
      </c>
      <c r="AB254" s="41">
        <v>1800</v>
      </c>
      <c r="AC254" s="21">
        <v>20</v>
      </c>
      <c r="AD254" s="21" t="s">
        <v>283</v>
      </c>
      <c r="AE254" s="173">
        <f t="shared" si="168"/>
        <v>100</v>
      </c>
      <c r="AF254" s="21">
        <f t="shared" si="169"/>
        <v>100</v>
      </c>
      <c r="AG254" s="83">
        <v>0.79500000000000004</v>
      </c>
      <c r="AH254" s="237">
        <f t="shared" si="170"/>
        <v>7.95</v>
      </c>
      <c r="AI254" s="21">
        <v>0.13</v>
      </c>
      <c r="AJ254" s="41">
        <f t="shared" si="171"/>
        <v>10</v>
      </c>
      <c r="AK254" s="195">
        <f t="shared" si="173"/>
        <v>12.145924930488421</v>
      </c>
    </row>
    <row r="255" spans="27:59" x14ac:dyDescent="0.3">
      <c r="AA255" s="178">
        <f t="shared" si="172"/>
        <v>1470000000</v>
      </c>
      <c r="AB255" s="41">
        <v>1825</v>
      </c>
      <c r="AC255" s="21">
        <v>20</v>
      </c>
      <c r="AD255" s="21" t="s">
        <v>283</v>
      </c>
      <c r="AE255" s="173">
        <f t="shared" si="168"/>
        <v>100</v>
      </c>
      <c r="AF255" s="21">
        <f t="shared" si="169"/>
        <v>100</v>
      </c>
      <c r="AG255" s="83">
        <v>0.79500000000000004</v>
      </c>
      <c r="AH255" s="237">
        <f t="shared" si="170"/>
        <v>7.95</v>
      </c>
      <c r="AI255" s="21">
        <v>0.13</v>
      </c>
      <c r="AJ255" s="41">
        <f t="shared" si="171"/>
        <v>10</v>
      </c>
      <c r="AK255" s="195">
        <f t="shared" si="173"/>
        <v>12.145924930488421</v>
      </c>
    </row>
    <row r="256" spans="27:59" x14ac:dyDescent="0.3">
      <c r="AA256" s="178">
        <f t="shared" si="172"/>
        <v>1491000000</v>
      </c>
      <c r="AB256" s="41">
        <v>1850</v>
      </c>
      <c r="AC256" s="21">
        <v>20</v>
      </c>
      <c r="AD256" s="21" t="s">
        <v>283</v>
      </c>
      <c r="AE256" s="173">
        <f t="shared" si="168"/>
        <v>100</v>
      </c>
      <c r="AF256" s="21">
        <f t="shared" si="169"/>
        <v>100</v>
      </c>
      <c r="AG256" s="83">
        <v>0.79500000000000004</v>
      </c>
      <c r="AH256" s="237">
        <f t="shared" si="170"/>
        <v>7.95</v>
      </c>
      <c r="AI256" s="21">
        <v>0.13</v>
      </c>
      <c r="AJ256" s="41">
        <f t="shared" si="171"/>
        <v>10</v>
      </c>
      <c r="AK256" s="195">
        <f t="shared" si="173"/>
        <v>12.145924930488421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27:59" x14ac:dyDescent="0.3">
      <c r="AA257" s="178">
        <f t="shared" si="172"/>
        <v>1512000000</v>
      </c>
      <c r="AB257" s="41">
        <v>1875</v>
      </c>
      <c r="AC257" s="21">
        <v>20</v>
      </c>
      <c r="AD257" s="21" t="s">
        <v>283</v>
      </c>
      <c r="AE257" s="173">
        <f t="shared" si="168"/>
        <v>100</v>
      </c>
      <c r="AF257" s="21">
        <f t="shared" si="169"/>
        <v>100</v>
      </c>
      <c r="AG257" s="83">
        <v>0.79500000000000004</v>
      </c>
      <c r="AH257" s="237">
        <f t="shared" si="170"/>
        <v>7.95</v>
      </c>
      <c r="AI257" s="21">
        <v>0.13</v>
      </c>
      <c r="AJ257" s="41">
        <f t="shared" si="171"/>
        <v>10</v>
      </c>
      <c r="AK257" s="195">
        <f t="shared" si="173"/>
        <v>12.145924930488421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27:59" x14ac:dyDescent="0.3">
      <c r="AA258" s="178">
        <f t="shared" si="172"/>
        <v>1533000000</v>
      </c>
      <c r="AB258" s="41">
        <v>1900</v>
      </c>
      <c r="AC258" s="21">
        <v>20</v>
      </c>
      <c r="AD258" s="21" t="s">
        <v>283</v>
      </c>
      <c r="AE258" s="173">
        <f t="shared" si="168"/>
        <v>100</v>
      </c>
      <c r="AF258" s="21">
        <f t="shared" si="169"/>
        <v>100</v>
      </c>
      <c r="AG258" s="83">
        <v>0.79500000000000004</v>
      </c>
      <c r="AH258" s="237">
        <f t="shared" si="170"/>
        <v>7.95</v>
      </c>
      <c r="AI258" s="21">
        <v>0.13</v>
      </c>
      <c r="AJ258" s="41">
        <f t="shared" si="171"/>
        <v>10</v>
      </c>
      <c r="AK258" s="195">
        <f t="shared" si="173"/>
        <v>12.145924930488421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 x14ac:dyDescent="0.3">
      <c r="AA259" s="178">
        <f t="shared" si="172"/>
        <v>1554000000</v>
      </c>
      <c r="AB259" s="41">
        <v>1925</v>
      </c>
      <c r="AC259" s="21">
        <v>20</v>
      </c>
      <c r="AD259" s="21" t="s">
        <v>283</v>
      </c>
      <c r="AE259" s="173">
        <f t="shared" si="168"/>
        <v>100</v>
      </c>
      <c r="AF259" s="21">
        <f t="shared" si="169"/>
        <v>100</v>
      </c>
      <c r="AG259" s="83">
        <v>0.79500000000000004</v>
      </c>
      <c r="AH259" s="237">
        <f t="shared" si="170"/>
        <v>7.95</v>
      </c>
      <c r="AI259" s="21">
        <v>0.13</v>
      </c>
      <c r="AJ259" s="41">
        <f t="shared" si="171"/>
        <v>10</v>
      </c>
      <c r="AK259" s="195">
        <f t="shared" si="173"/>
        <v>12.145924930488421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 x14ac:dyDescent="0.3">
      <c r="AA260" s="178">
        <f t="shared" si="172"/>
        <v>1575000000</v>
      </c>
      <c r="AB260" s="41">
        <v>1950</v>
      </c>
      <c r="AC260" s="21">
        <v>20</v>
      </c>
      <c r="AD260" s="21" t="s">
        <v>283</v>
      </c>
      <c r="AE260" s="173">
        <f t="shared" si="168"/>
        <v>100</v>
      </c>
      <c r="AF260" s="21">
        <f t="shared" si="169"/>
        <v>100</v>
      </c>
      <c r="AG260" s="83">
        <v>0.79500000000000004</v>
      </c>
      <c r="AH260" s="237">
        <f t="shared" si="170"/>
        <v>7.95</v>
      </c>
      <c r="AI260" s="21">
        <v>0.13</v>
      </c>
      <c r="AJ260" s="41">
        <f t="shared" si="171"/>
        <v>10</v>
      </c>
      <c r="AK260" s="195">
        <f t="shared" si="173"/>
        <v>12.145924930488421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 x14ac:dyDescent="0.3">
      <c r="AA261" s="178">
        <f t="shared" si="172"/>
        <v>1596000000</v>
      </c>
      <c r="AB261" s="41">
        <v>1975</v>
      </c>
      <c r="AC261" s="21">
        <v>20</v>
      </c>
      <c r="AD261" s="21" t="s">
        <v>283</v>
      </c>
      <c r="AE261" s="173">
        <f t="shared" si="168"/>
        <v>100</v>
      </c>
      <c r="AF261" s="21">
        <f t="shared" si="169"/>
        <v>100</v>
      </c>
      <c r="AG261" s="83">
        <v>0.79500000000000004</v>
      </c>
      <c r="AH261" s="237">
        <f t="shared" si="170"/>
        <v>7.95</v>
      </c>
      <c r="AI261" s="21">
        <v>0.13</v>
      </c>
      <c r="AJ261" s="41">
        <f t="shared" si="171"/>
        <v>10</v>
      </c>
      <c r="AK261" s="195">
        <f t="shared" si="173"/>
        <v>12.145924930488421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 x14ac:dyDescent="0.3">
      <c r="AA262" s="178">
        <f t="shared" si="172"/>
        <v>1617000000</v>
      </c>
      <c r="AB262" s="41">
        <v>2000</v>
      </c>
      <c r="AC262" s="21">
        <v>20</v>
      </c>
      <c r="AD262" s="21" t="s">
        <v>283</v>
      </c>
      <c r="AE262" s="173">
        <f t="shared" si="168"/>
        <v>100</v>
      </c>
      <c r="AF262" s="21">
        <f t="shared" si="169"/>
        <v>100</v>
      </c>
      <c r="AG262" s="83">
        <v>0.79500000000000004</v>
      </c>
      <c r="AH262" s="237">
        <f t="shared" si="170"/>
        <v>7.95</v>
      </c>
      <c r="AI262" s="21">
        <v>0.13</v>
      </c>
      <c r="AJ262" s="41">
        <f t="shared" si="171"/>
        <v>10</v>
      </c>
      <c r="AK262" s="195">
        <f t="shared" si="173"/>
        <v>12.145924930488421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 x14ac:dyDescent="0.3">
      <c r="AA263" s="178">
        <f t="shared" si="172"/>
        <v>1638000000</v>
      </c>
      <c r="AB263" s="41">
        <v>2025</v>
      </c>
      <c r="AC263" s="21">
        <v>20</v>
      </c>
      <c r="AD263" s="21" t="s">
        <v>283</v>
      </c>
      <c r="AE263" s="173">
        <f t="shared" si="168"/>
        <v>100</v>
      </c>
      <c r="AF263" s="21">
        <f t="shared" si="169"/>
        <v>100</v>
      </c>
      <c r="AG263" s="83">
        <v>0.79500000000000004</v>
      </c>
      <c r="AH263" s="237">
        <f t="shared" si="170"/>
        <v>7.95</v>
      </c>
      <c r="AI263" s="21">
        <v>0.13</v>
      </c>
      <c r="AJ263" s="41">
        <f t="shared" si="171"/>
        <v>10</v>
      </c>
      <c r="AK263" s="195">
        <f t="shared" si="173"/>
        <v>12.145924930488421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 x14ac:dyDescent="0.3">
      <c r="AA264" s="178">
        <f t="shared" si="172"/>
        <v>1659000000</v>
      </c>
      <c r="AB264" s="41">
        <v>2050</v>
      </c>
      <c r="AC264" s="21">
        <v>20</v>
      </c>
      <c r="AD264" s="21" t="s">
        <v>283</v>
      </c>
      <c r="AE264" s="173">
        <f t="shared" si="168"/>
        <v>100</v>
      </c>
      <c r="AF264" s="21">
        <f t="shared" si="169"/>
        <v>100</v>
      </c>
      <c r="AG264" s="83">
        <v>0.79500000000000004</v>
      </c>
      <c r="AH264" s="237">
        <f t="shared" si="170"/>
        <v>7.95</v>
      </c>
      <c r="AI264" s="21">
        <v>0.13</v>
      </c>
      <c r="AJ264" s="41">
        <f t="shared" si="171"/>
        <v>10</v>
      </c>
      <c r="AK264" s="195">
        <f t="shared" si="173"/>
        <v>12.145924930488421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 x14ac:dyDescent="0.3">
      <c r="AA265" s="178">
        <f t="shared" si="172"/>
        <v>1680000000</v>
      </c>
      <c r="AB265" s="41">
        <v>2075</v>
      </c>
      <c r="AC265" s="21">
        <v>20</v>
      </c>
      <c r="AD265" s="21" t="s">
        <v>283</v>
      </c>
      <c r="AE265" s="173">
        <f t="shared" si="168"/>
        <v>100</v>
      </c>
      <c r="AF265" s="21">
        <f t="shared" si="169"/>
        <v>100</v>
      </c>
      <c r="AG265" s="83">
        <v>0.79500000000000004</v>
      </c>
      <c r="AH265" s="237">
        <f t="shared" si="170"/>
        <v>7.95</v>
      </c>
      <c r="AI265" s="21">
        <v>0.13</v>
      </c>
      <c r="AJ265" s="41">
        <f t="shared" si="171"/>
        <v>10</v>
      </c>
      <c r="AK265" s="195">
        <f t="shared" si="173"/>
        <v>12.145924930488421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 x14ac:dyDescent="0.3">
      <c r="AA266" s="178">
        <f t="shared" si="172"/>
        <v>1701000000</v>
      </c>
      <c r="AB266" s="41">
        <v>2100</v>
      </c>
      <c r="AC266" s="21">
        <v>20</v>
      </c>
      <c r="AD266" s="21" t="s">
        <v>283</v>
      </c>
      <c r="AE266" s="173">
        <f t="shared" si="168"/>
        <v>100</v>
      </c>
      <c r="AF266" s="21">
        <f t="shared" si="169"/>
        <v>100</v>
      </c>
      <c r="AG266" s="83">
        <v>0.79500000000000004</v>
      </c>
      <c r="AH266" s="237">
        <f t="shared" si="170"/>
        <v>7.95</v>
      </c>
      <c r="AI266" s="21">
        <v>0.13</v>
      </c>
      <c r="AJ266" s="41">
        <f t="shared" si="171"/>
        <v>10</v>
      </c>
      <c r="AK266" s="195">
        <f t="shared" si="173"/>
        <v>12.145924930488421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 x14ac:dyDescent="0.3">
      <c r="AA267" s="178">
        <f t="shared" si="172"/>
        <v>1722000000</v>
      </c>
      <c r="AB267" s="41">
        <v>2125</v>
      </c>
      <c r="AC267" s="21">
        <v>20</v>
      </c>
      <c r="AD267" s="21" t="s">
        <v>283</v>
      </c>
      <c r="AE267" s="173">
        <f t="shared" si="168"/>
        <v>100</v>
      </c>
      <c r="AF267" s="21">
        <f t="shared" si="169"/>
        <v>100</v>
      </c>
      <c r="AG267" s="83">
        <v>0.79500000000000004</v>
      </c>
      <c r="AH267" s="237">
        <f t="shared" si="170"/>
        <v>7.95</v>
      </c>
      <c r="AI267" s="21">
        <v>0.13</v>
      </c>
      <c r="AJ267" s="41">
        <f t="shared" si="171"/>
        <v>10</v>
      </c>
      <c r="AK267" s="195">
        <f t="shared" si="173"/>
        <v>12.145924930488421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 x14ac:dyDescent="0.3">
      <c r="AA268" s="178">
        <f t="shared" si="172"/>
        <v>1743000000</v>
      </c>
      <c r="AB268" s="41">
        <v>2150</v>
      </c>
      <c r="AC268" s="21">
        <v>20</v>
      </c>
      <c r="AD268" s="21" t="s">
        <v>283</v>
      </c>
      <c r="AE268" s="173">
        <f t="shared" si="168"/>
        <v>100</v>
      </c>
      <c r="AF268" s="21">
        <f t="shared" si="169"/>
        <v>100</v>
      </c>
      <c r="AG268" s="83">
        <v>0.79500000000000004</v>
      </c>
      <c r="AH268" s="237">
        <f t="shared" si="170"/>
        <v>7.95</v>
      </c>
      <c r="AI268" s="21">
        <v>0.13</v>
      </c>
      <c r="AJ268" s="41">
        <f t="shared" si="171"/>
        <v>10</v>
      </c>
      <c r="AK268" s="195">
        <f t="shared" si="173"/>
        <v>12.145924930488421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 x14ac:dyDescent="0.3">
      <c r="AA269" s="178">
        <f t="shared" si="172"/>
        <v>1764000000</v>
      </c>
      <c r="AB269" s="41">
        <v>2175</v>
      </c>
      <c r="AC269" s="21">
        <v>20</v>
      </c>
      <c r="AD269" s="21" t="s">
        <v>283</v>
      </c>
      <c r="AE269" s="173">
        <f t="shared" si="168"/>
        <v>100</v>
      </c>
      <c r="AF269" s="21">
        <f t="shared" si="169"/>
        <v>100</v>
      </c>
      <c r="AG269" s="83">
        <v>0.79500000000000004</v>
      </c>
      <c r="AH269" s="237">
        <f t="shared" si="170"/>
        <v>7.95</v>
      </c>
      <c r="AI269" s="21">
        <v>0.13</v>
      </c>
      <c r="AJ269" s="41">
        <f t="shared" si="171"/>
        <v>10</v>
      </c>
      <c r="AK269" s="195">
        <f t="shared" si="173"/>
        <v>12.145924930488421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 x14ac:dyDescent="0.3">
      <c r="AA270" s="178">
        <f t="shared" si="172"/>
        <v>1785000000</v>
      </c>
      <c r="AB270" s="41">
        <v>2200</v>
      </c>
      <c r="AC270" s="21">
        <v>20</v>
      </c>
      <c r="AD270" s="21" t="s">
        <v>283</v>
      </c>
      <c r="AE270" s="173">
        <f t="shared" ref="AE270:AE307" si="174">(AB270-AB269)*4</f>
        <v>100</v>
      </c>
      <c r="AF270" s="21">
        <f t="shared" ref="AF270:AF307" si="175">AE270</f>
        <v>100</v>
      </c>
      <c r="AG270" s="83">
        <v>0.79500000000000004</v>
      </c>
      <c r="AH270" s="237">
        <f t="shared" ref="AH270:AH333" si="176">AG270*10</f>
        <v>7.95</v>
      </c>
      <c r="AI270" s="21">
        <v>0.13</v>
      </c>
      <c r="AJ270" s="41">
        <f t="shared" si="171"/>
        <v>10</v>
      </c>
      <c r="AK270" s="195">
        <f t="shared" si="173"/>
        <v>12.145924930488421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 x14ac:dyDescent="0.3">
      <c r="AA271" s="178">
        <f t="shared" si="172"/>
        <v>1806000000</v>
      </c>
      <c r="AB271" s="41">
        <v>2225</v>
      </c>
      <c r="AC271" s="21">
        <v>20</v>
      </c>
      <c r="AD271" s="21" t="s">
        <v>283</v>
      </c>
      <c r="AE271" s="173">
        <f t="shared" si="174"/>
        <v>100</v>
      </c>
      <c r="AF271" s="21">
        <f t="shared" si="175"/>
        <v>100</v>
      </c>
      <c r="AG271" s="83">
        <v>0.79500000000000004</v>
      </c>
      <c r="AH271" s="237">
        <f t="shared" si="176"/>
        <v>7.95</v>
      </c>
      <c r="AI271" s="21">
        <v>0.13</v>
      </c>
      <c r="AJ271" s="41">
        <f t="shared" si="171"/>
        <v>10</v>
      </c>
      <c r="AK271" s="195">
        <f t="shared" si="173"/>
        <v>12.145924930488421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 x14ac:dyDescent="0.3">
      <c r="AA272" s="178">
        <f t="shared" si="172"/>
        <v>1827000000</v>
      </c>
      <c r="AB272" s="41">
        <v>2250</v>
      </c>
      <c r="AC272" s="21">
        <v>20</v>
      </c>
      <c r="AD272" s="21" t="s">
        <v>283</v>
      </c>
      <c r="AE272" s="173">
        <f t="shared" si="174"/>
        <v>100</v>
      </c>
      <c r="AF272" s="21">
        <f t="shared" si="175"/>
        <v>100</v>
      </c>
      <c r="AG272" s="83">
        <v>0.79500000000000004</v>
      </c>
      <c r="AH272" s="237">
        <f t="shared" si="176"/>
        <v>7.95</v>
      </c>
      <c r="AI272" s="21">
        <v>0.13</v>
      </c>
      <c r="AJ272" s="41">
        <f t="shared" si="171"/>
        <v>10</v>
      </c>
      <c r="AK272" s="195">
        <f t="shared" si="173"/>
        <v>12.145924930488421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 x14ac:dyDescent="0.3">
      <c r="AA273" s="178">
        <f t="shared" si="172"/>
        <v>1848000000</v>
      </c>
      <c r="AB273" s="41">
        <v>2275</v>
      </c>
      <c r="AC273" s="21">
        <v>20</v>
      </c>
      <c r="AD273" s="21" t="s">
        <v>283</v>
      </c>
      <c r="AE273" s="173">
        <f t="shared" si="174"/>
        <v>100</v>
      </c>
      <c r="AF273" s="21">
        <f t="shared" si="175"/>
        <v>100</v>
      </c>
      <c r="AG273" s="83">
        <v>0.79500000000000004</v>
      </c>
      <c r="AH273" s="237">
        <f t="shared" si="176"/>
        <v>7.95</v>
      </c>
      <c r="AI273" s="21">
        <v>0.13</v>
      </c>
      <c r="AJ273" s="41">
        <f t="shared" si="171"/>
        <v>10</v>
      </c>
      <c r="AK273" s="195">
        <f t="shared" si="173"/>
        <v>12.145924930488421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 x14ac:dyDescent="0.3">
      <c r="AA274" s="178">
        <f t="shared" si="172"/>
        <v>1869000000</v>
      </c>
      <c r="AB274" s="41">
        <v>2300</v>
      </c>
      <c r="AC274" s="21">
        <v>20</v>
      </c>
      <c r="AD274" s="21" t="s">
        <v>283</v>
      </c>
      <c r="AE274" s="173">
        <f t="shared" si="174"/>
        <v>100</v>
      </c>
      <c r="AF274" s="21">
        <f t="shared" si="175"/>
        <v>100</v>
      </c>
      <c r="AG274" s="83">
        <v>0.79500000000000004</v>
      </c>
      <c r="AH274" s="237">
        <f t="shared" si="176"/>
        <v>7.95</v>
      </c>
      <c r="AI274" s="21">
        <v>0.13</v>
      </c>
      <c r="AJ274" s="41">
        <f t="shared" si="171"/>
        <v>10</v>
      </c>
      <c r="AK274" s="195">
        <f t="shared" si="173"/>
        <v>12.145924930488421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 x14ac:dyDescent="0.3">
      <c r="AA275" s="178">
        <f t="shared" si="172"/>
        <v>1890000000</v>
      </c>
      <c r="AB275" s="41">
        <v>2325</v>
      </c>
      <c r="AC275" s="21">
        <v>20</v>
      </c>
      <c r="AD275" s="21" t="s">
        <v>283</v>
      </c>
      <c r="AE275" s="173">
        <f t="shared" si="174"/>
        <v>100</v>
      </c>
      <c r="AF275" s="21">
        <f t="shared" si="175"/>
        <v>100</v>
      </c>
      <c r="AG275" s="83">
        <v>0.79500000000000004</v>
      </c>
      <c r="AH275" s="237">
        <f t="shared" si="176"/>
        <v>7.95</v>
      </c>
      <c r="AI275" s="21">
        <v>0.13</v>
      </c>
      <c r="AJ275" s="41">
        <f t="shared" si="171"/>
        <v>10</v>
      </c>
      <c r="AK275" s="195">
        <f t="shared" si="173"/>
        <v>12.145924930488421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 x14ac:dyDescent="0.3">
      <c r="AA276" s="178">
        <f t="shared" si="172"/>
        <v>1911000000</v>
      </c>
      <c r="AB276" s="41">
        <v>2350</v>
      </c>
      <c r="AC276" s="21">
        <v>20</v>
      </c>
      <c r="AD276" s="21" t="s">
        <v>283</v>
      </c>
      <c r="AE276" s="173">
        <f t="shared" si="174"/>
        <v>100</v>
      </c>
      <c r="AF276" s="21">
        <f t="shared" si="175"/>
        <v>100</v>
      </c>
      <c r="AG276" s="83">
        <v>0.79500000000000004</v>
      </c>
      <c r="AH276" s="237">
        <f t="shared" si="176"/>
        <v>7.95</v>
      </c>
      <c r="AI276" s="21">
        <v>0.13</v>
      </c>
      <c r="AJ276" s="41">
        <f t="shared" si="171"/>
        <v>10</v>
      </c>
      <c r="AK276" s="195">
        <f t="shared" si="173"/>
        <v>12.145924930488421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 x14ac:dyDescent="0.3">
      <c r="AA277" s="178">
        <f t="shared" si="172"/>
        <v>1932000000</v>
      </c>
      <c r="AB277" s="41">
        <v>2375</v>
      </c>
      <c r="AC277" s="21">
        <v>20</v>
      </c>
      <c r="AD277" s="21" t="s">
        <v>283</v>
      </c>
      <c r="AE277" s="173">
        <f t="shared" si="174"/>
        <v>100</v>
      </c>
      <c r="AF277" s="21">
        <f t="shared" si="175"/>
        <v>100</v>
      </c>
      <c r="AG277" s="83">
        <v>0.79500000000000004</v>
      </c>
      <c r="AH277" s="237">
        <f t="shared" si="176"/>
        <v>7.95</v>
      </c>
      <c r="AI277" s="21">
        <v>0.13</v>
      </c>
      <c r="AJ277" s="41">
        <f t="shared" si="171"/>
        <v>10</v>
      </c>
      <c r="AK277" s="195">
        <f t="shared" si="173"/>
        <v>12.145924930488421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 x14ac:dyDescent="0.3">
      <c r="AA278" s="178">
        <f t="shared" si="172"/>
        <v>1953000000</v>
      </c>
      <c r="AB278" s="41">
        <v>2400</v>
      </c>
      <c r="AC278" s="21">
        <v>20</v>
      </c>
      <c r="AD278" s="21" t="s">
        <v>283</v>
      </c>
      <c r="AE278" s="173">
        <f t="shared" si="174"/>
        <v>100</v>
      </c>
      <c r="AF278" s="21">
        <f t="shared" si="175"/>
        <v>100</v>
      </c>
      <c r="AG278" s="83">
        <v>0.79500000000000004</v>
      </c>
      <c r="AH278" s="237">
        <f t="shared" si="176"/>
        <v>7.95</v>
      </c>
      <c r="AI278" s="21">
        <v>0.13</v>
      </c>
      <c r="AJ278" s="41">
        <f t="shared" si="171"/>
        <v>10</v>
      </c>
      <c r="AK278" s="195">
        <f t="shared" si="173"/>
        <v>12.145924930488421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 x14ac:dyDescent="0.3">
      <c r="AA279" s="178">
        <f t="shared" si="172"/>
        <v>1974000000</v>
      </c>
      <c r="AB279" s="41">
        <v>2425</v>
      </c>
      <c r="AC279" s="21">
        <v>20</v>
      </c>
      <c r="AD279" s="21" t="s">
        <v>283</v>
      </c>
      <c r="AE279" s="173">
        <f t="shared" si="174"/>
        <v>100</v>
      </c>
      <c r="AF279" s="21">
        <f t="shared" si="175"/>
        <v>100</v>
      </c>
      <c r="AG279" s="83">
        <v>0.79500000000000004</v>
      </c>
      <c r="AH279" s="237">
        <f t="shared" si="176"/>
        <v>7.95</v>
      </c>
      <c r="AI279" s="21">
        <v>0.13</v>
      </c>
      <c r="AJ279" s="41">
        <f t="shared" si="171"/>
        <v>10</v>
      </c>
      <c r="AK279" s="195">
        <f t="shared" si="173"/>
        <v>12.145924930488421</v>
      </c>
    </row>
    <row r="280" spans="27:59" x14ac:dyDescent="0.3">
      <c r="AA280" s="178">
        <f t="shared" si="172"/>
        <v>1995000000</v>
      </c>
      <c r="AB280" s="41">
        <v>2450</v>
      </c>
      <c r="AC280" s="21">
        <v>20</v>
      </c>
      <c r="AD280" s="21" t="s">
        <v>283</v>
      </c>
      <c r="AE280" s="173">
        <f t="shared" si="174"/>
        <v>100</v>
      </c>
      <c r="AF280" s="21">
        <f t="shared" si="175"/>
        <v>100</v>
      </c>
      <c r="AG280" s="83">
        <v>0.79500000000000004</v>
      </c>
      <c r="AH280" s="237">
        <f t="shared" si="176"/>
        <v>7.95</v>
      </c>
      <c r="AI280" s="21">
        <v>0.13</v>
      </c>
      <c r="AJ280" s="41">
        <f t="shared" si="171"/>
        <v>10</v>
      </c>
      <c r="AK280" s="195">
        <f t="shared" si="173"/>
        <v>12.145924930488421</v>
      </c>
    </row>
    <row r="281" spans="27:59" x14ac:dyDescent="0.3">
      <c r="AA281" s="178">
        <f t="shared" si="172"/>
        <v>2016000000</v>
      </c>
      <c r="AB281" s="41">
        <v>2475</v>
      </c>
      <c r="AC281" s="21">
        <v>20</v>
      </c>
      <c r="AD281" s="21" t="s">
        <v>283</v>
      </c>
      <c r="AE281" s="173">
        <f t="shared" si="174"/>
        <v>100</v>
      </c>
      <c r="AF281" s="21">
        <f t="shared" si="175"/>
        <v>100</v>
      </c>
      <c r="AG281" s="83">
        <v>0.79500000000000004</v>
      </c>
      <c r="AH281" s="237">
        <f t="shared" si="176"/>
        <v>7.95</v>
      </c>
      <c r="AI281" s="21">
        <v>0.13</v>
      </c>
      <c r="AJ281" s="41">
        <f t="shared" si="171"/>
        <v>10</v>
      </c>
      <c r="AK281" s="195">
        <f t="shared" si="173"/>
        <v>12.145924930488421</v>
      </c>
    </row>
    <row r="282" spans="27:59" x14ac:dyDescent="0.3">
      <c r="AA282" s="178">
        <f t="shared" si="172"/>
        <v>2037000000</v>
      </c>
      <c r="AB282" s="41">
        <v>2500</v>
      </c>
      <c r="AC282" s="21">
        <v>20</v>
      </c>
      <c r="AD282" s="21" t="s">
        <v>283</v>
      </c>
      <c r="AE282" s="173">
        <f t="shared" si="174"/>
        <v>100</v>
      </c>
      <c r="AF282" s="21">
        <f t="shared" si="175"/>
        <v>100</v>
      </c>
      <c r="AG282" s="83">
        <v>0.79500000000000004</v>
      </c>
      <c r="AH282" s="237">
        <f t="shared" si="176"/>
        <v>7.95</v>
      </c>
      <c r="AI282" s="21">
        <v>0.13</v>
      </c>
      <c r="AJ282" s="41">
        <f t="shared" si="171"/>
        <v>10</v>
      </c>
      <c r="AK282" s="195">
        <f t="shared" si="173"/>
        <v>12.145924930488421</v>
      </c>
    </row>
    <row r="283" spans="27:59" x14ac:dyDescent="0.3">
      <c r="AA283" s="178">
        <f t="shared" si="172"/>
        <v>2058000000</v>
      </c>
      <c r="AB283" s="41">
        <v>2525</v>
      </c>
      <c r="AC283" s="21">
        <v>20</v>
      </c>
      <c r="AD283" s="21" t="s">
        <v>283</v>
      </c>
      <c r="AE283" s="173">
        <f t="shared" si="174"/>
        <v>100</v>
      </c>
      <c r="AF283" s="21">
        <f t="shared" si="175"/>
        <v>100</v>
      </c>
      <c r="AG283" s="83">
        <v>0.79500000000000004</v>
      </c>
      <c r="AH283" s="237">
        <f t="shared" si="176"/>
        <v>7.95</v>
      </c>
      <c r="AI283" s="21">
        <v>0.13</v>
      </c>
      <c r="AJ283" s="41">
        <f t="shared" si="171"/>
        <v>10</v>
      </c>
      <c r="AK283" s="195">
        <f t="shared" si="173"/>
        <v>12.145924930488421</v>
      </c>
    </row>
    <row r="284" spans="27:59" x14ac:dyDescent="0.3">
      <c r="AA284" s="178">
        <f t="shared" si="172"/>
        <v>2079000000</v>
      </c>
      <c r="AB284" s="41">
        <v>2550</v>
      </c>
      <c r="AC284" s="21">
        <v>20</v>
      </c>
      <c r="AD284" s="21" t="s">
        <v>283</v>
      </c>
      <c r="AE284" s="173">
        <f t="shared" si="174"/>
        <v>100</v>
      </c>
      <c r="AF284" s="21">
        <f t="shared" si="175"/>
        <v>100</v>
      </c>
      <c r="AG284" s="83">
        <v>0.79500000000000004</v>
      </c>
      <c r="AH284" s="237">
        <f t="shared" si="176"/>
        <v>7.95</v>
      </c>
      <c r="AI284" s="21">
        <v>0.13</v>
      </c>
      <c r="AJ284" s="41">
        <f t="shared" si="171"/>
        <v>10</v>
      </c>
      <c r="AK284" s="195">
        <f t="shared" si="173"/>
        <v>12.145924930488421</v>
      </c>
    </row>
    <row r="285" spans="27:59" x14ac:dyDescent="0.3">
      <c r="AA285" s="178">
        <f t="shared" si="172"/>
        <v>2100000000</v>
      </c>
      <c r="AB285" s="41">
        <v>2575</v>
      </c>
      <c r="AC285" s="21">
        <v>20</v>
      </c>
      <c r="AD285" s="21" t="s">
        <v>283</v>
      </c>
      <c r="AE285" s="173">
        <f t="shared" si="174"/>
        <v>100</v>
      </c>
      <c r="AF285" s="21">
        <f t="shared" si="175"/>
        <v>100</v>
      </c>
      <c r="AG285" s="83">
        <v>0.79500000000000004</v>
      </c>
      <c r="AH285" s="237">
        <f t="shared" si="176"/>
        <v>7.95</v>
      </c>
      <c r="AI285" s="21">
        <v>0.13</v>
      </c>
      <c r="AJ285" s="41">
        <f t="shared" si="171"/>
        <v>10</v>
      </c>
      <c r="AK285" s="195">
        <f t="shared" si="173"/>
        <v>12.145924930488421</v>
      </c>
    </row>
    <row r="286" spans="27:59" x14ac:dyDescent="0.3">
      <c r="AA286" s="178">
        <f t="shared" si="172"/>
        <v>2121000000</v>
      </c>
      <c r="AB286" s="41">
        <v>2600</v>
      </c>
      <c r="AC286" s="21">
        <v>20</v>
      </c>
      <c r="AD286" s="21" t="s">
        <v>283</v>
      </c>
      <c r="AE286" s="173">
        <f t="shared" si="174"/>
        <v>100</v>
      </c>
      <c r="AF286" s="21">
        <f t="shared" si="175"/>
        <v>100</v>
      </c>
      <c r="AG286" s="83">
        <v>0.79500000000000004</v>
      </c>
      <c r="AH286" s="237">
        <f t="shared" si="176"/>
        <v>7.95</v>
      </c>
      <c r="AI286" s="21">
        <v>0.13</v>
      </c>
      <c r="AJ286" s="41">
        <f t="shared" si="171"/>
        <v>10</v>
      </c>
      <c r="AK286" s="195">
        <f t="shared" si="173"/>
        <v>12.145924930488421</v>
      </c>
    </row>
    <row r="287" spans="27:59" x14ac:dyDescent="0.3">
      <c r="AA287" s="178">
        <f t="shared" si="172"/>
        <v>2142000000</v>
      </c>
      <c r="AB287" s="41">
        <v>2625</v>
      </c>
      <c r="AC287" s="21">
        <v>20</v>
      </c>
      <c r="AD287" s="21" t="s">
        <v>283</v>
      </c>
      <c r="AE287" s="173">
        <f t="shared" si="174"/>
        <v>100</v>
      </c>
      <c r="AF287" s="21">
        <f t="shared" si="175"/>
        <v>100</v>
      </c>
      <c r="AG287" s="83">
        <v>0.79500000000000004</v>
      </c>
      <c r="AH287" s="237">
        <f t="shared" si="176"/>
        <v>7.95</v>
      </c>
      <c r="AI287" s="21">
        <v>0.13</v>
      </c>
      <c r="AJ287" s="41">
        <f t="shared" si="171"/>
        <v>10</v>
      </c>
      <c r="AK287" s="195">
        <f t="shared" si="173"/>
        <v>12.145924930488421</v>
      </c>
    </row>
    <row r="288" spans="27:59" x14ac:dyDescent="0.3">
      <c r="AA288" s="178">
        <f t="shared" si="172"/>
        <v>2163000000</v>
      </c>
      <c r="AB288" s="41">
        <v>2650</v>
      </c>
      <c r="AC288" s="21">
        <v>20</v>
      </c>
      <c r="AD288" s="21" t="s">
        <v>283</v>
      </c>
      <c r="AE288" s="173">
        <f t="shared" si="174"/>
        <v>100</v>
      </c>
      <c r="AF288" s="21">
        <f t="shared" si="175"/>
        <v>100</v>
      </c>
      <c r="AG288" s="83">
        <v>0.79500000000000004</v>
      </c>
      <c r="AH288" s="237">
        <f t="shared" si="176"/>
        <v>7.95</v>
      </c>
      <c r="AI288" s="21">
        <v>0.13</v>
      </c>
      <c r="AJ288" s="41">
        <f t="shared" si="171"/>
        <v>10</v>
      </c>
      <c r="AK288" s="195">
        <f t="shared" si="173"/>
        <v>12.145924930488421</v>
      </c>
    </row>
    <row r="289" spans="27:37" x14ac:dyDescent="0.3">
      <c r="AA289" s="178">
        <f t="shared" si="172"/>
        <v>2184000000</v>
      </c>
      <c r="AB289" s="41">
        <v>2675</v>
      </c>
      <c r="AC289" s="21">
        <v>20</v>
      </c>
      <c r="AD289" s="21" t="s">
        <v>283</v>
      </c>
      <c r="AE289" s="173">
        <f t="shared" si="174"/>
        <v>100</v>
      </c>
      <c r="AF289" s="21">
        <f t="shared" si="175"/>
        <v>100</v>
      </c>
      <c r="AG289" s="83">
        <v>0.79500000000000004</v>
      </c>
      <c r="AH289" s="237">
        <f t="shared" si="176"/>
        <v>7.95</v>
      </c>
      <c r="AI289" s="21">
        <v>0.13</v>
      </c>
      <c r="AJ289" s="41">
        <f t="shared" si="171"/>
        <v>10</v>
      </c>
      <c r="AK289" s="195">
        <f t="shared" si="173"/>
        <v>12.145924930488421</v>
      </c>
    </row>
    <row r="290" spans="27:37" x14ac:dyDescent="0.3">
      <c r="AA290" s="178">
        <f t="shared" si="172"/>
        <v>2205000000</v>
      </c>
      <c r="AB290" s="41">
        <v>2700</v>
      </c>
      <c r="AC290" s="21">
        <v>20</v>
      </c>
      <c r="AD290" s="21" t="s">
        <v>283</v>
      </c>
      <c r="AE290" s="173">
        <f t="shared" si="174"/>
        <v>100</v>
      </c>
      <c r="AF290" s="21">
        <f t="shared" si="175"/>
        <v>100</v>
      </c>
      <c r="AG290" s="83">
        <v>0.79500000000000004</v>
      </c>
      <c r="AH290" s="237">
        <f t="shared" si="176"/>
        <v>7.95</v>
      </c>
      <c r="AI290" s="21">
        <v>0.13</v>
      </c>
      <c r="AJ290" s="41">
        <f t="shared" si="171"/>
        <v>10</v>
      </c>
      <c r="AK290" s="195">
        <f t="shared" si="173"/>
        <v>12.145924930488421</v>
      </c>
    </row>
    <row r="291" spans="27:37" x14ac:dyDescent="0.3">
      <c r="AA291" s="178">
        <f t="shared" si="172"/>
        <v>2226000000</v>
      </c>
      <c r="AB291" s="41">
        <v>2725</v>
      </c>
      <c r="AC291" s="21">
        <v>20</v>
      </c>
      <c r="AD291" s="21" t="s">
        <v>283</v>
      </c>
      <c r="AE291" s="173">
        <f t="shared" si="174"/>
        <v>100</v>
      </c>
      <c r="AF291" s="21">
        <f t="shared" si="175"/>
        <v>100</v>
      </c>
      <c r="AG291" s="83">
        <v>0.79500000000000004</v>
      </c>
      <c r="AH291" s="237">
        <f t="shared" si="176"/>
        <v>7.95</v>
      </c>
      <c r="AI291" s="21">
        <v>0.13</v>
      </c>
      <c r="AJ291" s="41">
        <f t="shared" si="171"/>
        <v>10</v>
      </c>
      <c r="AK291" s="195">
        <f t="shared" si="173"/>
        <v>12.145924930488421</v>
      </c>
    </row>
    <row r="292" spans="27:37" x14ac:dyDescent="0.3">
      <c r="AA292" s="178">
        <f t="shared" si="172"/>
        <v>2247000000</v>
      </c>
      <c r="AB292" s="41">
        <v>2750</v>
      </c>
      <c r="AC292" s="21">
        <v>20</v>
      </c>
      <c r="AD292" s="21" t="s">
        <v>283</v>
      </c>
      <c r="AE292" s="173">
        <f t="shared" si="174"/>
        <v>100</v>
      </c>
      <c r="AF292" s="21">
        <f t="shared" si="175"/>
        <v>100</v>
      </c>
      <c r="AG292" s="83">
        <v>0.79500000000000004</v>
      </c>
      <c r="AH292" s="237">
        <f t="shared" si="176"/>
        <v>7.95</v>
      </c>
      <c r="AI292" s="21">
        <v>0.13</v>
      </c>
      <c r="AJ292" s="41">
        <f t="shared" si="171"/>
        <v>10</v>
      </c>
      <c r="AK292" s="195">
        <f t="shared" si="173"/>
        <v>12.145924930488421</v>
      </c>
    </row>
    <row r="293" spans="27:37" x14ac:dyDescent="0.3">
      <c r="AA293" s="178">
        <f t="shared" si="172"/>
        <v>2268000000</v>
      </c>
      <c r="AB293" s="41">
        <v>2775</v>
      </c>
      <c r="AC293" s="21">
        <v>20</v>
      </c>
      <c r="AD293" s="21" t="s">
        <v>283</v>
      </c>
      <c r="AE293" s="173">
        <f t="shared" si="174"/>
        <v>100</v>
      </c>
      <c r="AF293" s="21">
        <f t="shared" si="175"/>
        <v>100</v>
      </c>
      <c r="AG293" s="83">
        <v>0.79500000000000004</v>
      </c>
      <c r="AH293" s="237">
        <f t="shared" si="176"/>
        <v>7.95</v>
      </c>
      <c r="AI293" s="21">
        <v>0.13</v>
      </c>
      <c r="AJ293" s="41">
        <f t="shared" si="171"/>
        <v>10</v>
      </c>
      <c r="AK293" s="195">
        <f t="shared" si="173"/>
        <v>12.145924930488421</v>
      </c>
    </row>
    <row r="294" spans="27:37" x14ac:dyDescent="0.3">
      <c r="AA294" s="178">
        <f t="shared" si="172"/>
        <v>2289000000</v>
      </c>
      <c r="AB294" s="41">
        <v>2800</v>
      </c>
      <c r="AC294" s="21">
        <v>20</v>
      </c>
      <c r="AD294" s="21" t="s">
        <v>283</v>
      </c>
      <c r="AE294" s="173">
        <f t="shared" si="174"/>
        <v>100</v>
      </c>
      <c r="AF294" s="21">
        <f t="shared" si="175"/>
        <v>100</v>
      </c>
      <c r="AG294" s="83">
        <v>0.79500000000000004</v>
      </c>
      <c r="AH294" s="237">
        <f t="shared" si="176"/>
        <v>7.95</v>
      </c>
      <c r="AI294" s="21">
        <v>0.13</v>
      </c>
      <c r="AJ294" s="41">
        <f t="shared" si="171"/>
        <v>10</v>
      </c>
      <c r="AK294" s="195">
        <f t="shared" si="173"/>
        <v>12.145924930488421</v>
      </c>
    </row>
    <row r="295" spans="27:37" x14ac:dyDescent="0.3">
      <c r="AA295" s="178">
        <f t="shared" si="172"/>
        <v>2310000000</v>
      </c>
      <c r="AB295" s="41">
        <v>2825</v>
      </c>
      <c r="AC295" s="21">
        <v>20</v>
      </c>
      <c r="AD295" s="21" t="s">
        <v>283</v>
      </c>
      <c r="AE295" s="173">
        <f t="shared" si="174"/>
        <v>100</v>
      </c>
      <c r="AF295" s="21">
        <f t="shared" si="175"/>
        <v>100</v>
      </c>
      <c r="AG295" s="83">
        <v>0.79500000000000004</v>
      </c>
      <c r="AH295" s="237">
        <f t="shared" si="176"/>
        <v>7.95</v>
      </c>
      <c r="AI295" s="21">
        <v>0.13</v>
      </c>
      <c r="AJ295" s="41">
        <f t="shared" si="171"/>
        <v>10</v>
      </c>
      <c r="AK295" s="195">
        <f t="shared" si="173"/>
        <v>12.145924930488421</v>
      </c>
    </row>
    <row r="296" spans="27:37" x14ac:dyDescent="0.3">
      <c r="AA296" s="178">
        <f t="shared" si="172"/>
        <v>2331000000</v>
      </c>
      <c r="AB296" s="41">
        <v>2850</v>
      </c>
      <c r="AC296" s="21">
        <v>20</v>
      </c>
      <c r="AD296" s="21" t="s">
        <v>283</v>
      </c>
      <c r="AE296" s="173">
        <f t="shared" si="174"/>
        <v>100</v>
      </c>
      <c r="AF296" s="21">
        <f t="shared" si="175"/>
        <v>100</v>
      </c>
      <c r="AG296" s="83">
        <v>0.79500000000000004</v>
      </c>
      <c r="AH296" s="237">
        <f t="shared" si="176"/>
        <v>7.95</v>
      </c>
      <c r="AI296" s="21">
        <v>0.13</v>
      </c>
      <c r="AJ296" s="41">
        <f t="shared" si="171"/>
        <v>10</v>
      </c>
      <c r="AK296" s="195">
        <f t="shared" si="173"/>
        <v>12.145924930488421</v>
      </c>
    </row>
    <row r="297" spans="27:37" x14ac:dyDescent="0.3">
      <c r="AA297" s="178">
        <f t="shared" si="172"/>
        <v>2352000000</v>
      </c>
      <c r="AB297" s="41">
        <v>2875</v>
      </c>
      <c r="AC297" s="21">
        <v>20</v>
      </c>
      <c r="AD297" s="21" t="s">
        <v>283</v>
      </c>
      <c r="AE297" s="173">
        <f t="shared" si="174"/>
        <v>100</v>
      </c>
      <c r="AF297" s="21">
        <f t="shared" si="175"/>
        <v>100</v>
      </c>
      <c r="AG297" s="83">
        <v>0.79500000000000004</v>
      </c>
      <c r="AH297" s="237">
        <f t="shared" si="176"/>
        <v>7.95</v>
      </c>
      <c r="AI297" s="21">
        <v>0.13</v>
      </c>
      <c r="AJ297" s="41">
        <f t="shared" si="171"/>
        <v>10</v>
      </c>
      <c r="AK297" s="195">
        <f t="shared" si="173"/>
        <v>12.145924930488421</v>
      </c>
    </row>
    <row r="298" spans="27:37" x14ac:dyDescent="0.3">
      <c r="AA298" s="178">
        <f t="shared" si="172"/>
        <v>2373000000</v>
      </c>
      <c r="AB298" s="41">
        <v>2900</v>
      </c>
      <c r="AC298" s="21">
        <v>20</v>
      </c>
      <c r="AD298" s="21" t="s">
        <v>283</v>
      </c>
      <c r="AE298" s="173">
        <f t="shared" si="174"/>
        <v>100</v>
      </c>
      <c r="AF298" s="21">
        <f t="shared" si="175"/>
        <v>100</v>
      </c>
      <c r="AG298" s="83">
        <v>0.79500000000000004</v>
      </c>
      <c r="AH298" s="237">
        <f t="shared" si="176"/>
        <v>7.95</v>
      </c>
      <c r="AI298" s="21">
        <v>0.13</v>
      </c>
      <c r="AJ298" s="41">
        <f t="shared" si="171"/>
        <v>10</v>
      </c>
      <c r="AK298" s="195">
        <f t="shared" si="173"/>
        <v>12.145924930488421</v>
      </c>
    </row>
    <row r="299" spans="27:37" x14ac:dyDescent="0.3">
      <c r="AA299" s="178">
        <f t="shared" si="172"/>
        <v>2394000000</v>
      </c>
      <c r="AB299" s="41">
        <v>2925</v>
      </c>
      <c r="AC299" s="21">
        <v>20</v>
      </c>
      <c r="AD299" s="21" t="s">
        <v>283</v>
      </c>
      <c r="AE299" s="173">
        <f t="shared" si="174"/>
        <v>100</v>
      </c>
      <c r="AF299" s="21">
        <f t="shared" si="175"/>
        <v>100</v>
      </c>
      <c r="AG299" s="83">
        <v>0.79500000000000004</v>
      </c>
      <c r="AH299" s="237">
        <f t="shared" si="176"/>
        <v>7.95</v>
      </c>
      <c r="AI299" s="21">
        <v>0.13</v>
      </c>
      <c r="AJ299" s="41">
        <f t="shared" si="171"/>
        <v>10</v>
      </c>
      <c r="AK299" s="195">
        <f t="shared" si="173"/>
        <v>12.145924930488421</v>
      </c>
    </row>
    <row r="300" spans="27:37" x14ac:dyDescent="0.3">
      <c r="AA300" s="178">
        <f t="shared" si="172"/>
        <v>2415000000</v>
      </c>
      <c r="AB300" s="41">
        <v>2950</v>
      </c>
      <c r="AC300" s="21">
        <v>20</v>
      </c>
      <c r="AD300" s="21" t="s">
        <v>283</v>
      </c>
      <c r="AE300" s="173">
        <f t="shared" si="174"/>
        <v>100</v>
      </c>
      <c r="AF300" s="21">
        <f t="shared" si="175"/>
        <v>100</v>
      </c>
      <c r="AG300" s="83">
        <v>0.79500000000000004</v>
      </c>
      <c r="AH300" s="237">
        <f t="shared" si="176"/>
        <v>7.95</v>
      </c>
      <c r="AI300" s="21">
        <v>0.13</v>
      </c>
      <c r="AJ300" s="41">
        <f t="shared" si="171"/>
        <v>10</v>
      </c>
      <c r="AK300" s="195">
        <f t="shared" si="173"/>
        <v>12.145924930488421</v>
      </c>
    </row>
    <row r="301" spans="27:37" x14ac:dyDescent="0.3">
      <c r="AA301" s="178">
        <f t="shared" si="172"/>
        <v>2436000000</v>
      </c>
      <c r="AB301" s="41">
        <v>2975</v>
      </c>
      <c r="AC301" s="21">
        <v>20</v>
      </c>
      <c r="AD301" s="21" t="s">
        <v>283</v>
      </c>
      <c r="AE301" s="173">
        <f t="shared" si="174"/>
        <v>100</v>
      </c>
      <c r="AF301" s="21">
        <f t="shared" si="175"/>
        <v>100</v>
      </c>
      <c r="AG301" s="83">
        <v>0.79500000000000004</v>
      </c>
      <c r="AH301" s="237">
        <f t="shared" si="176"/>
        <v>7.95</v>
      </c>
      <c r="AI301" s="21">
        <v>0.13</v>
      </c>
      <c r="AJ301" s="41">
        <f t="shared" si="171"/>
        <v>10</v>
      </c>
      <c r="AK301" s="195">
        <f t="shared" si="173"/>
        <v>12.145924930488421</v>
      </c>
    </row>
    <row r="302" spans="27:37" x14ac:dyDescent="0.3">
      <c r="AA302" s="178">
        <f t="shared" si="172"/>
        <v>2457000000</v>
      </c>
      <c r="AB302" s="41">
        <v>3000</v>
      </c>
      <c r="AC302" s="21">
        <v>20</v>
      </c>
      <c r="AD302" s="21" t="s">
        <v>283</v>
      </c>
      <c r="AE302" s="173">
        <f t="shared" si="174"/>
        <v>100</v>
      </c>
      <c r="AF302" s="21">
        <f t="shared" si="175"/>
        <v>100</v>
      </c>
      <c r="AG302" s="83">
        <v>0.79500000000000004</v>
      </c>
      <c r="AH302" s="237">
        <f t="shared" si="176"/>
        <v>7.95</v>
      </c>
      <c r="AI302" s="21">
        <v>0.13</v>
      </c>
      <c r="AJ302" s="41">
        <f t="shared" si="171"/>
        <v>10</v>
      </c>
      <c r="AK302" s="195">
        <f t="shared" si="173"/>
        <v>12.145924930488421</v>
      </c>
    </row>
    <row r="303" spans="27:37" x14ac:dyDescent="0.3">
      <c r="AA303" s="178">
        <f t="shared" si="172"/>
        <v>2478000000</v>
      </c>
      <c r="AB303" s="41">
        <v>3025</v>
      </c>
      <c r="AC303" s="21">
        <v>20</v>
      </c>
      <c r="AD303" s="21" t="s">
        <v>283</v>
      </c>
      <c r="AE303" s="173">
        <f t="shared" si="174"/>
        <v>100</v>
      </c>
      <c r="AF303" s="21">
        <f t="shared" si="175"/>
        <v>100</v>
      </c>
      <c r="AG303" s="83">
        <v>0.79500000000000004</v>
      </c>
      <c r="AH303" s="237">
        <f t="shared" si="176"/>
        <v>7.95</v>
      </c>
      <c r="AI303" s="21">
        <v>0.13</v>
      </c>
      <c r="AJ303" s="41">
        <f t="shared" si="171"/>
        <v>10</v>
      </c>
      <c r="AK303" s="195">
        <f t="shared" si="173"/>
        <v>12.145924930488421</v>
      </c>
    </row>
    <row r="304" spans="27:37" x14ac:dyDescent="0.3">
      <c r="AA304" s="178">
        <f t="shared" si="172"/>
        <v>2499000000</v>
      </c>
      <c r="AB304" s="41">
        <v>3050</v>
      </c>
      <c r="AC304" s="21">
        <v>20</v>
      </c>
      <c r="AD304" s="21" t="s">
        <v>283</v>
      </c>
      <c r="AE304" s="173">
        <f t="shared" si="174"/>
        <v>100</v>
      </c>
      <c r="AF304" s="21">
        <f t="shared" si="175"/>
        <v>100</v>
      </c>
      <c r="AG304" s="83">
        <v>0.79500000000000004</v>
      </c>
      <c r="AH304" s="237">
        <f t="shared" si="176"/>
        <v>7.95</v>
      </c>
      <c r="AI304" s="21">
        <v>0.13</v>
      </c>
      <c r="AJ304" s="41">
        <f t="shared" si="171"/>
        <v>10</v>
      </c>
      <c r="AK304" s="195">
        <f t="shared" si="173"/>
        <v>12.145924930488421</v>
      </c>
    </row>
    <row r="305" spans="27:37" x14ac:dyDescent="0.3">
      <c r="AA305" s="178">
        <f t="shared" si="172"/>
        <v>2520000000</v>
      </c>
      <c r="AB305" s="41">
        <v>3075</v>
      </c>
      <c r="AC305" s="21">
        <v>20</v>
      </c>
      <c r="AD305" s="21" t="s">
        <v>283</v>
      </c>
      <c r="AE305" s="173">
        <f t="shared" si="174"/>
        <v>100</v>
      </c>
      <c r="AF305" s="21">
        <f t="shared" si="175"/>
        <v>100</v>
      </c>
      <c r="AG305" s="83">
        <v>0.79500000000000004</v>
      </c>
      <c r="AH305" s="237">
        <f t="shared" si="176"/>
        <v>7.95</v>
      </c>
      <c r="AI305" s="21">
        <v>0.13</v>
      </c>
      <c r="AJ305" s="41">
        <f t="shared" si="171"/>
        <v>10</v>
      </c>
      <c r="AK305" s="195">
        <f t="shared" si="173"/>
        <v>12.145924930488421</v>
      </c>
    </row>
    <row r="306" spans="27:37" x14ac:dyDescent="0.3">
      <c r="AA306" s="178">
        <f t="shared" si="172"/>
        <v>2541000000</v>
      </c>
      <c r="AB306" s="41">
        <v>3100</v>
      </c>
      <c r="AC306" s="21">
        <v>20</v>
      </c>
      <c r="AD306" s="21" t="s">
        <v>283</v>
      </c>
      <c r="AE306" s="173">
        <f t="shared" si="174"/>
        <v>100</v>
      </c>
      <c r="AF306" s="21">
        <f t="shared" si="175"/>
        <v>100</v>
      </c>
      <c r="AG306" s="83">
        <v>0.79500000000000004</v>
      </c>
      <c r="AH306" s="237">
        <f t="shared" si="176"/>
        <v>7.95</v>
      </c>
      <c r="AI306" s="21">
        <v>0.13</v>
      </c>
      <c r="AJ306" s="41">
        <f t="shared" si="171"/>
        <v>10</v>
      </c>
      <c r="AK306" s="195">
        <f t="shared" si="173"/>
        <v>12.145924930488421</v>
      </c>
    </row>
    <row r="307" spans="27:37" x14ac:dyDescent="0.3">
      <c r="AA307" s="178">
        <f t="shared" si="172"/>
        <v>2562000000</v>
      </c>
      <c r="AB307" s="41">
        <v>3125</v>
      </c>
      <c r="AC307" s="21">
        <v>20</v>
      </c>
      <c r="AD307" s="21" t="s">
        <v>283</v>
      </c>
      <c r="AE307" s="173">
        <f t="shared" si="174"/>
        <v>100</v>
      </c>
      <c r="AF307" s="21">
        <f t="shared" si="175"/>
        <v>100</v>
      </c>
      <c r="AG307" s="83">
        <v>0.79500000000000004</v>
      </c>
      <c r="AH307" s="237">
        <f t="shared" si="176"/>
        <v>7.95</v>
      </c>
      <c r="AI307" s="21">
        <v>0.13</v>
      </c>
      <c r="AJ307" s="41">
        <f t="shared" si="171"/>
        <v>10</v>
      </c>
      <c r="AK307" s="195">
        <f t="shared" si="173"/>
        <v>12.145924930488421</v>
      </c>
    </row>
    <row r="308" spans="27:37" x14ac:dyDescent="0.3">
      <c r="AA308" s="178">
        <f t="shared" si="172"/>
        <v>2583000000</v>
      </c>
      <c r="AB308" s="41">
        <v>3150</v>
      </c>
      <c r="AC308" s="21">
        <v>20</v>
      </c>
      <c r="AD308" s="21" t="s">
        <v>283</v>
      </c>
      <c r="AE308" s="173">
        <f t="shared" ref="AE308:AE354" si="177">(AB308-AB307)*4</f>
        <v>100</v>
      </c>
      <c r="AF308" s="21">
        <f t="shared" ref="AF308:AF354" si="178">AE308</f>
        <v>100</v>
      </c>
      <c r="AG308" s="83">
        <v>0.79500000000000004</v>
      </c>
      <c r="AH308" s="237">
        <f t="shared" si="176"/>
        <v>7.95</v>
      </c>
      <c r="AI308" s="21">
        <v>0.13</v>
      </c>
      <c r="AJ308" s="41">
        <f t="shared" si="171"/>
        <v>10</v>
      </c>
      <c r="AK308" s="195">
        <f t="shared" ref="AK308:AK354" si="179">(AB308-AB307)*$D$50</f>
        <v>12.145924930488421</v>
      </c>
    </row>
    <row r="309" spans="27:37" x14ac:dyDescent="0.3">
      <c r="AA309" s="178">
        <f t="shared" si="172"/>
        <v>2604000000</v>
      </c>
      <c r="AB309" s="41">
        <v>3175</v>
      </c>
      <c r="AC309" s="21">
        <v>20</v>
      </c>
      <c r="AD309" s="21" t="s">
        <v>283</v>
      </c>
      <c r="AE309" s="173">
        <f t="shared" si="177"/>
        <v>100</v>
      </c>
      <c r="AF309" s="21">
        <f t="shared" si="178"/>
        <v>100</v>
      </c>
      <c r="AG309" s="83">
        <v>0.79500000000000004</v>
      </c>
      <c r="AH309" s="237">
        <f t="shared" si="176"/>
        <v>7.95</v>
      </c>
      <c r="AI309" s="21">
        <v>0.13</v>
      </c>
      <c r="AJ309" s="41">
        <f t="shared" si="171"/>
        <v>10</v>
      </c>
      <c r="AK309" s="195">
        <f t="shared" si="179"/>
        <v>12.145924930488421</v>
      </c>
    </row>
    <row r="310" spans="27:37" x14ac:dyDescent="0.3">
      <c r="AA310" s="178">
        <f t="shared" si="172"/>
        <v>2625000000</v>
      </c>
      <c r="AB310" s="41">
        <v>3200</v>
      </c>
      <c r="AC310" s="21">
        <v>20</v>
      </c>
      <c r="AD310" s="21" t="s">
        <v>283</v>
      </c>
      <c r="AE310" s="173">
        <f t="shared" si="177"/>
        <v>100</v>
      </c>
      <c r="AF310" s="21">
        <f t="shared" si="178"/>
        <v>100</v>
      </c>
      <c r="AG310" s="83">
        <v>0.79500000000000004</v>
      </c>
      <c r="AH310" s="237">
        <f t="shared" si="176"/>
        <v>7.95</v>
      </c>
      <c r="AI310" s="21">
        <v>0.13</v>
      </c>
      <c r="AJ310" s="41">
        <f t="shared" si="171"/>
        <v>10</v>
      </c>
      <c r="AK310" s="195">
        <f t="shared" si="179"/>
        <v>12.145924930488421</v>
      </c>
    </row>
    <row r="311" spans="27:37" x14ac:dyDescent="0.3">
      <c r="AA311" s="178">
        <f t="shared" si="172"/>
        <v>2646000000</v>
      </c>
      <c r="AB311" s="41">
        <v>3225</v>
      </c>
      <c r="AC311" s="21">
        <v>20</v>
      </c>
      <c r="AD311" s="21" t="s">
        <v>283</v>
      </c>
      <c r="AE311" s="173">
        <f t="shared" si="177"/>
        <v>100</v>
      </c>
      <c r="AF311" s="21">
        <f t="shared" si="178"/>
        <v>100</v>
      </c>
      <c r="AG311" s="83">
        <v>0.79500000000000004</v>
      </c>
      <c r="AH311" s="237">
        <f t="shared" si="176"/>
        <v>7.95</v>
      </c>
      <c r="AI311" s="21">
        <v>0.13</v>
      </c>
      <c r="AJ311" s="41">
        <f t="shared" si="171"/>
        <v>10</v>
      </c>
      <c r="AK311" s="195">
        <f t="shared" si="179"/>
        <v>12.145924930488421</v>
      </c>
    </row>
    <row r="312" spans="27:37" x14ac:dyDescent="0.3">
      <c r="AA312" s="178">
        <f t="shared" si="172"/>
        <v>2667000000</v>
      </c>
      <c r="AB312" s="41">
        <v>3250</v>
      </c>
      <c r="AC312" s="21">
        <v>20</v>
      </c>
      <c r="AD312" s="21" t="s">
        <v>283</v>
      </c>
      <c r="AE312" s="173">
        <f t="shared" si="177"/>
        <v>100</v>
      </c>
      <c r="AF312" s="21">
        <f t="shared" si="178"/>
        <v>100</v>
      </c>
      <c r="AG312" s="83">
        <v>0.79500000000000004</v>
      </c>
      <c r="AH312" s="237">
        <f t="shared" si="176"/>
        <v>7.95</v>
      </c>
      <c r="AI312" s="21">
        <v>0.13</v>
      </c>
      <c r="AJ312" s="41">
        <f t="shared" si="171"/>
        <v>10</v>
      </c>
      <c r="AK312" s="195">
        <f t="shared" si="179"/>
        <v>12.145924930488421</v>
      </c>
    </row>
    <row r="313" spans="27:37" x14ac:dyDescent="0.3">
      <c r="AA313" s="178">
        <f t="shared" si="172"/>
        <v>2688000000</v>
      </c>
      <c r="AB313" s="41">
        <v>3275</v>
      </c>
      <c r="AC313" s="21">
        <v>20</v>
      </c>
      <c r="AD313" s="21" t="s">
        <v>283</v>
      </c>
      <c r="AE313" s="173">
        <f t="shared" si="177"/>
        <v>100</v>
      </c>
      <c r="AF313" s="21">
        <f t="shared" si="178"/>
        <v>100</v>
      </c>
      <c r="AG313" s="83">
        <v>0.79500000000000004</v>
      </c>
      <c r="AH313" s="237">
        <f t="shared" si="176"/>
        <v>7.95</v>
      </c>
      <c r="AI313" s="21">
        <v>0.13</v>
      </c>
      <c r="AJ313" s="41">
        <f t="shared" si="171"/>
        <v>10</v>
      </c>
      <c r="AK313" s="195">
        <f t="shared" si="179"/>
        <v>12.145924930488421</v>
      </c>
    </row>
    <row r="314" spans="27:37" x14ac:dyDescent="0.3">
      <c r="AA314" s="178">
        <f t="shared" si="172"/>
        <v>2709000000</v>
      </c>
      <c r="AB314" s="41">
        <v>3300</v>
      </c>
      <c r="AC314" s="21">
        <v>20</v>
      </c>
      <c r="AD314" s="21" t="s">
        <v>283</v>
      </c>
      <c r="AE314" s="173">
        <f t="shared" si="177"/>
        <v>100</v>
      </c>
      <c r="AF314" s="21">
        <f t="shared" si="178"/>
        <v>100</v>
      </c>
      <c r="AG314" s="83">
        <v>0.79500000000000004</v>
      </c>
      <c r="AH314" s="237">
        <f t="shared" si="176"/>
        <v>7.95</v>
      </c>
      <c r="AI314" s="21">
        <v>0.13</v>
      </c>
      <c r="AJ314" s="41">
        <f t="shared" ref="AJ314:AJ362" si="180">$B$8</f>
        <v>10</v>
      </c>
      <c r="AK314" s="195">
        <f t="shared" si="179"/>
        <v>12.145924930488421</v>
      </c>
    </row>
    <row r="315" spans="27:37" x14ac:dyDescent="0.3">
      <c r="AA315" s="178">
        <f t="shared" ref="AA315:AA362" si="181">AA133</f>
        <v>2730000000</v>
      </c>
      <c r="AB315" s="41">
        <v>3325</v>
      </c>
      <c r="AC315" s="21">
        <v>20</v>
      </c>
      <c r="AD315" s="21" t="s">
        <v>283</v>
      </c>
      <c r="AE315" s="173">
        <f t="shared" si="177"/>
        <v>100</v>
      </c>
      <c r="AF315" s="21">
        <f t="shared" si="178"/>
        <v>100</v>
      </c>
      <c r="AG315" s="83">
        <v>0.79500000000000004</v>
      </c>
      <c r="AH315" s="237">
        <f t="shared" si="176"/>
        <v>7.95</v>
      </c>
      <c r="AI315" s="21">
        <v>0.13</v>
      </c>
      <c r="AJ315" s="41">
        <f t="shared" si="180"/>
        <v>10</v>
      </c>
      <c r="AK315" s="195">
        <f t="shared" si="179"/>
        <v>12.145924930488421</v>
      </c>
    </row>
    <row r="316" spans="27:37" x14ac:dyDescent="0.3">
      <c r="AA316" s="178">
        <f t="shared" si="181"/>
        <v>2751000000</v>
      </c>
      <c r="AB316" s="41">
        <v>3350</v>
      </c>
      <c r="AC316" s="21">
        <v>20</v>
      </c>
      <c r="AD316" s="21" t="s">
        <v>283</v>
      </c>
      <c r="AE316" s="173">
        <f t="shared" si="177"/>
        <v>100</v>
      </c>
      <c r="AF316" s="21">
        <f t="shared" si="178"/>
        <v>100</v>
      </c>
      <c r="AG316" s="83">
        <v>0.79500000000000004</v>
      </c>
      <c r="AH316" s="237">
        <f t="shared" si="176"/>
        <v>7.95</v>
      </c>
      <c r="AI316" s="21">
        <v>0.13</v>
      </c>
      <c r="AJ316" s="41">
        <f t="shared" si="180"/>
        <v>10</v>
      </c>
      <c r="AK316" s="195">
        <f t="shared" si="179"/>
        <v>12.145924930488421</v>
      </c>
    </row>
    <row r="317" spans="27:37" x14ac:dyDescent="0.3">
      <c r="AA317" s="178">
        <f t="shared" si="181"/>
        <v>2772000000</v>
      </c>
      <c r="AB317" s="41">
        <v>3375</v>
      </c>
      <c r="AC317" s="21">
        <v>20</v>
      </c>
      <c r="AD317" s="21" t="s">
        <v>283</v>
      </c>
      <c r="AE317" s="173">
        <f t="shared" si="177"/>
        <v>100</v>
      </c>
      <c r="AF317" s="21">
        <f t="shared" si="178"/>
        <v>100</v>
      </c>
      <c r="AG317" s="83">
        <v>0.79500000000000004</v>
      </c>
      <c r="AH317" s="237">
        <f t="shared" si="176"/>
        <v>7.95</v>
      </c>
      <c r="AI317" s="21">
        <v>0.13</v>
      </c>
      <c r="AJ317" s="41">
        <f t="shared" si="180"/>
        <v>10</v>
      </c>
      <c r="AK317" s="195">
        <f t="shared" si="179"/>
        <v>12.145924930488421</v>
      </c>
    </row>
    <row r="318" spans="27:37" x14ac:dyDescent="0.3">
      <c r="AA318" s="178">
        <f t="shared" si="181"/>
        <v>2793000000</v>
      </c>
      <c r="AB318" s="41">
        <v>3400</v>
      </c>
      <c r="AC318" s="21">
        <v>20</v>
      </c>
      <c r="AD318" s="21" t="s">
        <v>283</v>
      </c>
      <c r="AE318" s="173">
        <f t="shared" si="177"/>
        <v>100</v>
      </c>
      <c r="AF318" s="21">
        <f t="shared" si="178"/>
        <v>100</v>
      </c>
      <c r="AG318" s="83">
        <v>0.79500000000000004</v>
      </c>
      <c r="AH318" s="237">
        <f t="shared" si="176"/>
        <v>7.95</v>
      </c>
      <c r="AI318" s="21">
        <v>0.13</v>
      </c>
      <c r="AJ318" s="41">
        <f t="shared" si="180"/>
        <v>10</v>
      </c>
      <c r="AK318" s="195">
        <f t="shared" si="179"/>
        <v>12.145924930488421</v>
      </c>
    </row>
    <row r="319" spans="27:37" x14ac:dyDescent="0.3">
      <c r="AA319" s="178">
        <f t="shared" si="181"/>
        <v>2814000000</v>
      </c>
      <c r="AB319" s="41">
        <v>3425</v>
      </c>
      <c r="AC319" s="21">
        <v>20</v>
      </c>
      <c r="AD319" s="21" t="s">
        <v>283</v>
      </c>
      <c r="AE319" s="173">
        <f t="shared" si="177"/>
        <v>100</v>
      </c>
      <c r="AF319" s="21">
        <f t="shared" si="178"/>
        <v>100</v>
      </c>
      <c r="AG319" s="83">
        <v>0.79500000000000004</v>
      </c>
      <c r="AH319" s="237">
        <f t="shared" si="176"/>
        <v>7.95</v>
      </c>
      <c r="AI319" s="21">
        <v>0.13</v>
      </c>
      <c r="AJ319" s="41">
        <f t="shared" si="180"/>
        <v>10</v>
      </c>
      <c r="AK319" s="195">
        <f t="shared" si="179"/>
        <v>12.145924930488421</v>
      </c>
    </row>
    <row r="320" spans="27:37" x14ac:dyDescent="0.3">
      <c r="AA320" s="178">
        <f t="shared" si="181"/>
        <v>2835000000</v>
      </c>
      <c r="AB320" s="41">
        <v>3450</v>
      </c>
      <c r="AC320" s="21">
        <v>20</v>
      </c>
      <c r="AD320" s="21" t="s">
        <v>283</v>
      </c>
      <c r="AE320" s="173">
        <f t="shared" si="177"/>
        <v>100</v>
      </c>
      <c r="AF320" s="21">
        <f t="shared" si="178"/>
        <v>100</v>
      </c>
      <c r="AG320" s="83">
        <v>0.79500000000000004</v>
      </c>
      <c r="AH320" s="237">
        <f t="shared" si="176"/>
        <v>7.95</v>
      </c>
      <c r="AI320" s="21">
        <v>0.13</v>
      </c>
      <c r="AJ320" s="41">
        <f t="shared" si="180"/>
        <v>10</v>
      </c>
      <c r="AK320" s="195">
        <f t="shared" si="179"/>
        <v>12.145924930488421</v>
      </c>
    </row>
    <row r="321" spans="27:37" x14ac:dyDescent="0.3">
      <c r="AA321" s="178">
        <f t="shared" si="181"/>
        <v>2856000000</v>
      </c>
      <c r="AB321" s="41">
        <v>3475</v>
      </c>
      <c r="AC321" s="21">
        <v>20</v>
      </c>
      <c r="AD321" s="21" t="s">
        <v>283</v>
      </c>
      <c r="AE321" s="173">
        <f t="shared" si="177"/>
        <v>100</v>
      </c>
      <c r="AF321" s="21">
        <f t="shared" si="178"/>
        <v>100</v>
      </c>
      <c r="AG321" s="83">
        <v>0.79500000000000004</v>
      </c>
      <c r="AH321" s="237">
        <f t="shared" si="176"/>
        <v>7.95</v>
      </c>
      <c r="AI321" s="21">
        <v>0.13</v>
      </c>
      <c r="AJ321" s="41">
        <f t="shared" si="180"/>
        <v>10</v>
      </c>
      <c r="AK321" s="195">
        <f t="shared" si="179"/>
        <v>12.145924930488421</v>
      </c>
    </row>
    <row r="322" spans="27:37" x14ac:dyDescent="0.3">
      <c r="AA322" s="178">
        <f t="shared" si="181"/>
        <v>2877000000</v>
      </c>
      <c r="AB322" s="41">
        <v>3500</v>
      </c>
      <c r="AC322" s="21">
        <v>20</v>
      </c>
      <c r="AD322" s="21" t="s">
        <v>283</v>
      </c>
      <c r="AE322" s="173">
        <f t="shared" si="177"/>
        <v>100</v>
      </c>
      <c r="AF322" s="21">
        <f t="shared" si="178"/>
        <v>100</v>
      </c>
      <c r="AG322" s="83">
        <v>0.79500000000000004</v>
      </c>
      <c r="AH322" s="237">
        <f t="shared" si="176"/>
        <v>7.95</v>
      </c>
      <c r="AI322" s="21">
        <v>0.13</v>
      </c>
      <c r="AJ322" s="41">
        <f t="shared" si="180"/>
        <v>10</v>
      </c>
      <c r="AK322" s="195">
        <f t="shared" si="179"/>
        <v>12.145924930488421</v>
      </c>
    </row>
    <row r="323" spans="27:37" x14ac:dyDescent="0.3">
      <c r="AA323" s="178">
        <f t="shared" si="181"/>
        <v>2898000000</v>
      </c>
      <c r="AB323" s="41">
        <v>3525</v>
      </c>
      <c r="AC323" s="21">
        <v>20</v>
      </c>
      <c r="AD323" s="21" t="s">
        <v>283</v>
      </c>
      <c r="AE323" s="173">
        <f t="shared" si="177"/>
        <v>100</v>
      </c>
      <c r="AF323" s="21">
        <f t="shared" si="178"/>
        <v>100</v>
      </c>
      <c r="AG323" s="83">
        <v>0.79500000000000004</v>
      </c>
      <c r="AH323" s="237">
        <f t="shared" si="176"/>
        <v>7.95</v>
      </c>
      <c r="AI323" s="21">
        <v>0.13</v>
      </c>
      <c r="AJ323" s="41">
        <f t="shared" si="180"/>
        <v>10</v>
      </c>
      <c r="AK323" s="195">
        <f t="shared" si="179"/>
        <v>12.145924930488421</v>
      </c>
    </row>
    <row r="324" spans="27:37" x14ac:dyDescent="0.3">
      <c r="AA324" s="178">
        <f t="shared" si="181"/>
        <v>2919000000</v>
      </c>
      <c r="AB324" s="41">
        <v>3550</v>
      </c>
      <c r="AC324" s="21">
        <v>20</v>
      </c>
      <c r="AD324" s="21" t="s">
        <v>283</v>
      </c>
      <c r="AE324" s="173">
        <f t="shared" si="177"/>
        <v>100</v>
      </c>
      <c r="AF324" s="21">
        <f t="shared" si="178"/>
        <v>100</v>
      </c>
      <c r="AG324" s="83">
        <v>0.79500000000000004</v>
      </c>
      <c r="AH324" s="237">
        <f t="shared" si="176"/>
        <v>7.95</v>
      </c>
      <c r="AI324" s="21">
        <v>0.13</v>
      </c>
      <c r="AJ324" s="41">
        <f t="shared" si="180"/>
        <v>10</v>
      </c>
      <c r="AK324" s="195">
        <f t="shared" si="179"/>
        <v>12.145924930488421</v>
      </c>
    </row>
    <row r="325" spans="27:37" x14ac:dyDescent="0.3">
      <c r="AA325" s="178">
        <f t="shared" si="181"/>
        <v>2940000000</v>
      </c>
      <c r="AB325" s="41">
        <v>3575</v>
      </c>
      <c r="AC325" s="21">
        <v>20</v>
      </c>
      <c r="AD325" s="21" t="s">
        <v>283</v>
      </c>
      <c r="AE325" s="173">
        <f t="shared" si="177"/>
        <v>100</v>
      </c>
      <c r="AF325" s="21">
        <f t="shared" si="178"/>
        <v>100</v>
      </c>
      <c r="AG325" s="83">
        <v>0.79500000000000004</v>
      </c>
      <c r="AH325" s="237">
        <f t="shared" si="176"/>
        <v>7.95</v>
      </c>
      <c r="AI325" s="21">
        <v>0.13</v>
      </c>
      <c r="AJ325" s="41">
        <f t="shared" si="180"/>
        <v>10</v>
      </c>
      <c r="AK325" s="195">
        <f t="shared" si="179"/>
        <v>12.145924930488421</v>
      </c>
    </row>
    <row r="326" spans="27:37" x14ac:dyDescent="0.3">
      <c r="AA326" s="178">
        <f t="shared" si="181"/>
        <v>2961000000</v>
      </c>
      <c r="AB326" s="41">
        <v>3600</v>
      </c>
      <c r="AC326" s="21">
        <v>20</v>
      </c>
      <c r="AD326" s="21" t="s">
        <v>283</v>
      </c>
      <c r="AE326" s="173">
        <f t="shared" si="177"/>
        <v>100</v>
      </c>
      <c r="AF326" s="21">
        <f t="shared" si="178"/>
        <v>100</v>
      </c>
      <c r="AG326" s="83">
        <v>0.79500000000000004</v>
      </c>
      <c r="AH326" s="237">
        <f t="shared" si="176"/>
        <v>7.95</v>
      </c>
      <c r="AI326" s="21">
        <v>0.13</v>
      </c>
      <c r="AJ326" s="41">
        <f t="shared" si="180"/>
        <v>10</v>
      </c>
      <c r="AK326" s="195">
        <f t="shared" si="179"/>
        <v>12.145924930488421</v>
      </c>
    </row>
    <row r="327" spans="27:37" x14ac:dyDescent="0.3">
      <c r="AA327" s="178">
        <f t="shared" si="181"/>
        <v>2982000000</v>
      </c>
      <c r="AB327" s="41">
        <v>3625</v>
      </c>
      <c r="AC327" s="21">
        <v>20</v>
      </c>
      <c r="AD327" s="21" t="s">
        <v>283</v>
      </c>
      <c r="AE327" s="173">
        <f t="shared" si="177"/>
        <v>100</v>
      </c>
      <c r="AF327" s="21">
        <f t="shared" si="178"/>
        <v>100</v>
      </c>
      <c r="AG327" s="83">
        <v>0.79500000000000004</v>
      </c>
      <c r="AH327" s="237">
        <f t="shared" si="176"/>
        <v>7.95</v>
      </c>
      <c r="AI327" s="21">
        <v>0.13</v>
      </c>
      <c r="AJ327" s="41">
        <f t="shared" si="180"/>
        <v>10</v>
      </c>
      <c r="AK327" s="195">
        <f t="shared" si="179"/>
        <v>12.145924930488421</v>
      </c>
    </row>
    <row r="328" spans="27:37" x14ac:dyDescent="0.3">
      <c r="AA328" s="178">
        <f t="shared" si="181"/>
        <v>3003000000</v>
      </c>
      <c r="AB328" s="41">
        <v>3650</v>
      </c>
      <c r="AC328" s="21">
        <v>20</v>
      </c>
      <c r="AD328" s="21" t="s">
        <v>283</v>
      </c>
      <c r="AE328" s="173">
        <f t="shared" si="177"/>
        <v>100</v>
      </c>
      <c r="AF328" s="21">
        <f t="shared" si="178"/>
        <v>100</v>
      </c>
      <c r="AG328" s="83">
        <v>0.79500000000000004</v>
      </c>
      <c r="AH328" s="237">
        <f t="shared" si="176"/>
        <v>7.95</v>
      </c>
      <c r="AI328" s="21">
        <v>0.13</v>
      </c>
      <c r="AJ328" s="41">
        <f t="shared" si="180"/>
        <v>10</v>
      </c>
      <c r="AK328" s="195">
        <f t="shared" si="179"/>
        <v>12.145924930488421</v>
      </c>
    </row>
    <row r="329" spans="27:37" x14ac:dyDescent="0.3">
      <c r="AA329" s="178">
        <f t="shared" si="181"/>
        <v>3024000000</v>
      </c>
      <c r="AB329" s="41">
        <v>3675</v>
      </c>
      <c r="AC329" s="21">
        <v>20</v>
      </c>
      <c r="AD329" s="21" t="s">
        <v>283</v>
      </c>
      <c r="AE329" s="173">
        <f t="shared" si="177"/>
        <v>100</v>
      </c>
      <c r="AF329" s="21">
        <f t="shared" si="178"/>
        <v>100</v>
      </c>
      <c r="AG329" s="83">
        <v>0.79500000000000004</v>
      </c>
      <c r="AH329" s="237">
        <f t="shared" si="176"/>
        <v>7.95</v>
      </c>
      <c r="AI329" s="21">
        <v>0.13</v>
      </c>
      <c r="AJ329" s="41">
        <f t="shared" si="180"/>
        <v>10</v>
      </c>
      <c r="AK329" s="195">
        <f t="shared" si="179"/>
        <v>12.145924930488421</v>
      </c>
    </row>
    <row r="330" spans="27:37" x14ac:dyDescent="0.3">
      <c r="AA330" s="178">
        <f t="shared" si="181"/>
        <v>3045000000</v>
      </c>
      <c r="AB330" s="41">
        <v>3700</v>
      </c>
      <c r="AC330" s="21">
        <v>20</v>
      </c>
      <c r="AD330" s="21" t="s">
        <v>283</v>
      </c>
      <c r="AE330" s="173">
        <f t="shared" si="177"/>
        <v>100</v>
      </c>
      <c r="AF330" s="21">
        <f t="shared" si="178"/>
        <v>100</v>
      </c>
      <c r="AG330" s="83">
        <v>0.79500000000000004</v>
      </c>
      <c r="AH330" s="237">
        <f t="shared" si="176"/>
        <v>7.95</v>
      </c>
      <c r="AI330" s="21">
        <v>0.13</v>
      </c>
      <c r="AJ330" s="41">
        <f t="shared" si="180"/>
        <v>10</v>
      </c>
      <c r="AK330" s="195">
        <f t="shared" si="179"/>
        <v>12.145924930488421</v>
      </c>
    </row>
    <row r="331" spans="27:37" x14ac:dyDescent="0.3">
      <c r="AA331" s="178">
        <f t="shared" si="181"/>
        <v>3066000000</v>
      </c>
      <c r="AB331" s="41">
        <v>3725</v>
      </c>
      <c r="AC331" s="21">
        <v>20</v>
      </c>
      <c r="AD331" s="21" t="s">
        <v>283</v>
      </c>
      <c r="AE331" s="173">
        <f t="shared" si="177"/>
        <v>100</v>
      </c>
      <c r="AF331" s="21">
        <f t="shared" si="178"/>
        <v>100</v>
      </c>
      <c r="AG331" s="83">
        <v>0.79500000000000004</v>
      </c>
      <c r="AH331" s="237">
        <f t="shared" si="176"/>
        <v>7.95</v>
      </c>
      <c r="AI331" s="21">
        <v>0.13</v>
      </c>
      <c r="AJ331" s="41">
        <f t="shared" si="180"/>
        <v>10</v>
      </c>
      <c r="AK331" s="195">
        <f t="shared" si="179"/>
        <v>12.145924930488421</v>
      </c>
    </row>
    <row r="332" spans="27:37" x14ac:dyDescent="0.3">
      <c r="AA332" s="178">
        <f t="shared" si="181"/>
        <v>3087000000</v>
      </c>
      <c r="AB332" s="41">
        <v>3750</v>
      </c>
      <c r="AC332" s="21">
        <v>20</v>
      </c>
      <c r="AD332" s="21" t="s">
        <v>283</v>
      </c>
      <c r="AE332" s="173">
        <f t="shared" si="177"/>
        <v>100</v>
      </c>
      <c r="AF332" s="21">
        <f t="shared" si="178"/>
        <v>100</v>
      </c>
      <c r="AG332" s="83">
        <v>0.79500000000000004</v>
      </c>
      <c r="AH332" s="237">
        <f t="shared" si="176"/>
        <v>7.95</v>
      </c>
      <c r="AI332" s="21">
        <v>0.13</v>
      </c>
      <c r="AJ332" s="41">
        <f t="shared" si="180"/>
        <v>10</v>
      </c>
      <c r="AK332" s="195">
        <f t="shared" si="179"/>
        <v>12.145924930488421</v>
      </c>
    </row>
    <row r="333" spans="27:37" x14ac:dyDescent="0.3">
      <c r="AA333" s="178">
        <f t="shared" si="181"/>
        <v>3108000000</v>
      </c>
      <c r="AB333" s="41">
        <v>3775</v>
      </c>
      <c r="AC333" s="21">
        <v>20</v>
      </c>
      <c r="AD333" s="21" t="s">
        <v>283</v>
      </c>
      <c r="AE333" s="173">
        <f t="shared" si="177"/>
        <v>100</v>
      </c>
      <c r="AF333" s="21">
        <f t="shared" si="178"/>
        <v>100</v>
      </c>
      <c r="AG333" s="83">
        <v>0.79500000000000004</v>
      </c>
      <c r="AH333" s="237">
        <f t="shared" si="176"/>
        <v>7.95</v>
      </c>
      <c r="AI333" s="21">
        <v>0.13</v>
      </c>
      <c r="AJ333" s="41">
        <f t="shared" si="180"/>
        <v>10</v>
      </c>
      <c r="AK333" s="195">
        <f t="shared" si="179"/>
        <v>12.145924930488421</v>
      </c>
    </row>
    <row r="334" spans="27:37" x14ac:dyDescent="0.3">
      <c r="AA334" s="178">
        <f t="shared" si="181"/>
        <v>3129000000</v>
      </c>
      <c r="AB334" s="41">
        <v>3800</v>
      </c>
      <c r="AC334" s="21">
        <v>20</v>
      </c>
      <c r="AD334" s="21" t="s">
        <v>283</v>
      </c>
      <c r="AE334" s="173">
        <f t="shared" si="177"/>
        <v>100</v>
      </c>
      <c r="AF334" s="21">
        <f t="shared" si="178"/>
        <v>100</v>
      </c>
      <c r="AG334" s="83">
        <v>0.79500000000000004</v>
      </c>
      <c r="AH334" s="237">
        <f t="shared" ref="AH334:AH362" si="182">AG334*10</f>
        <v>7.95</v>
      </c>
      <c r="AI334" s="21">
        <v>0.13</v>
      </c>
      <c r="AJ334" s="41">
        <f t="shared" si="180"/>
        <v>10</v>
      </c>
      <c r="AK334" s="195">
        <f t="shared" si="179"/>
        <v>12.145924930488421</v>
      </c>
    </row>
    <row r="335" spans="27:37" x14ac:dyDescent="0.3">
      <c r="AA335" s="178">
        <f t="shared" si="181"/>
        <v>3150000000</v>
      </c>
      <c r="AB335" s="41">
        <v>3825</v>
      </c>
      <c r="AC335" s="21">
        <v>20</v>
      </c>
      <c r="AD335" s="21" t="s">
        <v>283</v>
      </c>
      <c r="AE335" s="173">
        <f t="shared" si="177"/>
        <v>100</v>
      </c>
      <c r="AF335" s="21">
        <f t="shared" si="178"/>
        <v>100</v>
      </c>
      <c r="AG335" s="83">
        <v>0.79500000000000004</v>
      </c>
      <c r="AH335" s="237">
        <f t="shared" si="182"/>
        <v>7.95</v>
      </c>
      <c r="AI335" s="21">
        <v>0.13</v>
      </c>
      <c r="AJ335" s="41">
        <f t="shared" si="180"/>
        <v>10</v>
      </c>
      <c r="AK335" s="195">
        <f t="shared" si="179"/>
        <v>12.145924930488421</v>
      </c>
    </row>
    <row r="336" spans="27:37" x14ac:dyDescent="0.3">
      <c r="AA336" s="178">
        <f t="shared" si="181"/>
        <v>3171000000</v>
      </c>
      <c r="AB336" s="41">
        <v>3850</v>
      </c>
      <c r="AC336" s="21">
        <v>20</v>
      </c>
      <c r="AD336" s="21" t="s">
        <v>283</v>
      </c>
      <c r="AE336" s="173">
        <f t="shared" si="177"/>
        <v>100</v>
      </c>
      <c r="AF336" s="21">
        <f t="shared" si="178"/>
        <v>100</v>
      </c>
      <c r="AG336" s="83">
        <v>0.79500000000000004</v>
      </c>
      <c r="AH336" s="237">
        <f t="shared" si="182"/>
        <v>7.95</v>
      </c>
      <c r="AI336" s="21">
        <v>0.13</v>
      </c>
      <c r="AJ336" s="41">
        <f t="shared" si="180"/>
        <v>10</v>
      </c>
      <c r="AK336" s="195">
        <f t="shared" si="179"/>
        <v>12.145924930488421</v>
      </c>
    </row>
    <row r="337" spans="27:37" x14ac:dyDescent="0.3">
      <c r="AA337" s="178">
        <f t="shared" si="181"/>
        <v>3192000000</v>
      </c>
      <c r="AB337" s="41">
        <v>3875</v>
      </c>
      <c r="AC337" s="21">
        <v>20</v>
      </c>
      <c r="AD337" s="21" t="s">
        <v>283</v>
      </c>
      <c r="AE337" s="173">
        <f t="shared" si="177"/>
        <v>100</v>
      </c>
      <c r="AF337" s="21">
        <f t="shared" si="178"/>
        <v>100</v>
      </c>
      <c r="AG337" s="83">
        <v>0.79500000000000004</v>
      </c>
      <c r="AH337" s="237">
        <f t="shared" si="182"/>
        <v>7.95</v>
      </c>
      <c r="AI337" s="21">
        <v>0.13</v>
      </c>
      <c r="AJ337" s="41">
        <f t="shared" si="180"/>
        <v>10</v>
      </c>
      <c r="AK337" s="195">
        <f t="shared" si="179"/>
        <v>12.145924930488421</v>
      </c>
    </row>
    <row r="338" spans="27:37" x14ac:dyDescent="0.3">
      <c r="AA338" s="178">
        <f t="shared" si="181"/>
        <v>3213000000</v>
      </c>
      <c r="AB338" s="41">
        <v>3900</v>
      </c>
      <c r="AC338" s="21">
        <v>20</v>
      </c>
      <c r="AD338" s="21" t="s">
        <v>283</v>
      </c>
      <c r="AE338" s="173">
        <f t="shared" si="177"/>
        <v>100</v>
      </c>
      <c r="AF338" s="21">
        <f t="shared" si="178"/>
        <v>100</v>
      </c>
      <c r="AG338" s="83">
        <v>0.79500000000000004</v>
      </c>
      <c r="AH338" s="237">
        <f t="shared" si="182"/>
        <v>7.95</v>
      </c>
      <c r="AI338" s="21">
        <v>0.13</v>
      </c>
      <c r="AJ338" s="41">
        <f t="shared" si="180"/>
        <v>10</v>
      </c>
      <c r="AK338" s="195">
        <f t="shared" si="179"/>
        <v>12.145924930488421</v>
      </c>
    </row>
    <row r="339" spans="27:37" x14ac:dyDescent="0.3">
      <c r="AA339" s="178">
        <f t="shared" si="181"/>
        <v>3234000000</v>
      </c>
      <c r="AB339" s="41">
        <v>3925</v>
      </c>
      <c r="AC339" s="21">
        <v>20</v>
      </c>
      <c r="AD339" s="21" t="s">
        <v>283</v>
      </c>
      <c r="AE339" s="173">
        <f t="shared" si="177"/>
        <v>100</v>
      </c>
      <c r="AF339" s="21">
        <f t="shared" si="178"/>
        <v>100</v>
      </c>
      <c r="AG339" s="83">
        <v>0.79500000000000004</v>
      </c>
      <c r="AH339" s="237">
        <f t="shared" si="182"/>
        <v>7.95</v>
      </c>
      <c r="AI339" s="21">
        <v>0.13</v>
      </c>
      <c r="AJ339" s="41">
        <f t="shared" si="180"/>
        <v>10</v>
      </c>
      <c r="AK339" s="195">
        <f t="shared" si="179"/>
        <v>12.145924930488421</v>
      </c>
    </row>
    <row r="340" spans="27:37" x14ac:dyDescent="0.3">
      <c r="AA340" s="178">
        <f t="shared" si="181"/>
        <v>3255000000</v>
      </c>
      <c r="AB340" s="41">
        <v>3950</v>
      </c>
      <c r="AC340" s="21">
        <v>20</v>
      </c>
      <c r="AD340" s="21" t="s">
        <v>283</v>
      </c>
      <c r="AE340" s="173">
        <f t="shared" si="177"/>
        <v>100</v>
      </c>
      <c r="AF340" s="21">
        <f t="shared" si="178"/>
        <v>100</v>
      </c>
      <c r="AG340" s="83">
        <v>0.79500000000000004</v>
      </c>
      <c r="AH340" s="237">
        <f t="shared" si="182"/>
        <v>7.95</v>
      </c>
      <c r="AI340" s="21">
        <v>0.13</v>
      </c>
      <c r="AJ340" s="41">
        <f t="shared" si="180"/>
        <v>10</v>
      </c>
      <c r="AK340" s="195">
        <f t="shared" si="179"/>
        <v>12.145924930488421</v>
      </c>
    </row>
    <row r="341" spans="27:37" x14ac:dyDescent="0.3">
      <c r="AA341" s="178">
        <f t="shared" si="181"/>
        <v>3276000000</v>
      </c>
      <c r="AB341" s="41">
        <v>3975</v>
      </c>
      <c r="AC341" s="21">
        <v>20</v>
      </c>
      <c r="AD341" s="21" t="s">
        <v>283</v>
      </c>
      <c r="AE341" s="173">
        <f t="shared" si="177"/>
        <v>100</v>
      </c>
      <c r="AF341" s="21">
        <f t="shared" si="178"/>
        <v>100</v>
      </c>
      <c r="AG341" s="83">
        <v>0.79500000000000004</v>
      </c>
      <c r="AH341" s="237">
        <f t="shared" si="182"/>
        <v>7.95</v>
      </c>
      <c r="AI341" s="21">
        <v>0.13</v>
      </c>
      <c r="AJ341" s="41">
        <f t="shared" si="180"/>
        <v>10</v>
      </c>
      <c r="AK341" s="195">
        <f t="shared" si="179"/>
        <v>12.145924930488421</v>
      </c>
    </row>
    <row r="342" spans="27:37" x14ac:dyDescent="0.3">
      <c r="AA342" s="178">
        <f t="shared" si="181"/>
        <v>3297000000</v>
      </c>
      <c r="AB342" s="41">
        <v>4000</v>
      </c>
      <c r="AC342" s="21">
        <v>20</v>
      </c>
      <c r="AD342" s="21" t="s">
        <v>283</v>
      </c>
      <c r="AE342" s="173">
        <f t="shared" si="177"/>
        <v>100</v>
      </c>
      <c r="AF342" s="21">
        <f t="shared" si="178"/>
        <v>100</v>
      </c>
      <c r="AG342" s="83">
        <v>0.79500000000000004</v>
      </c>
      <c r="AH342" s="237">
        <f t="shared" si="182"/>
        <v>7.95</v>
      </c>
      <c r="AI342" s="21">
        <v>0.13</v>
      </c>
      <c r="AJ342" s="41">
        <f t="shared" si="180"/>
        <v>10</v>
      </c>
      <c r="AK342" s="195">
        <f t="shared" si="179"/>
        <v>12.145924930488421</v>
      </c>
    </row>
    <row r="343" spans="27:37" x14ac:dyDescent="0.3">
      <c r="AA343" s="178">
        <f t="shared" si="181"/>
        <v>3318000000</v>
      </c>
      <c r="AB343" s="41">
        <v>4025</v>
      </c>
      <c r="AC343" s="21">
        <v>20</v>
      </c>
      <c r="AD343" s="21" t="s">
        <v>283</v>
      </c>
      <c r="AE343" s="173">
        <f t="shared" si="177"/>
        <v>100</v>
      </c>
      <c r="AF343" s="21">
        <f t="shared" si="178"/>
        <v>100</v>
      </c>
      <c r="AG343" s="83">
        <v>0.79500000000000004</v>
      </c>
      <c r="AH343" s="237">
        <f t="shared" si="182"/>
        <v>7.95</v>
      </c>
      <c r="AI343" s="21">
        <v>0.13</v>
      </c>
      <c r="AJ343" s="41">
        <f t="shared" si="180"/>
        <v>10</v>
      </c>
      <c r="AK343" s="195">
        <f t="shared" si="179"/>
        <v>12.145924930488421</v>
      </c>
    </row>
    <row r="344" spans="27:37" x14ac:dyDescent="0.3">
      <c r="AA344" s="178">
        <f t="shared" si="181"/>
        <v>3339000000</v>
      </c>
      <c r="AB344" s="41">
        <v>4050</v>
      </c>
      <c r="AC344" s="21">
        <v>20</v>
      </c>
      <c r="AD344" s="21" t="s">
        <v>283</v>
      </c>
      <c r="AE344" s="173">
        <f t="shared" si="177"/>
        <v>100</v>
      </c>
      <c r="AF344" s="21">
        <f t="shared" si="178"/>
        <v>100</v>
      </c>
      <c r="AG344" s="83">
        <v>0.79500000000000004</v>
      </c>
      <c r="AH344" s="237">
        <f t="shared" si="182"/>
        <v>7.95</v>
      </c>
      <c r="AI344" s="21">
        <v>0.13</v>
      </c>
      <c r="AJ344" s="41">
        <f t="shared" si="180"/>
        <v>10</v>
      </c>
      <c r="AK344" s="195">
        <f t="shared" si="179"/>
        <v>12.145924930488421</v>
      </c>
    </row>
    <row r="345" spans="27:37" x14ac:dyDescent="0.3">
      <c r="AA345" s="178">
        <f t="shared" si="181"/>
        <v>3360000000</v>
      </c>
      <c r="AB345" s="41">
        <v>4075</v>
      </c>
      <c r="AC345" s="21">
        <v>20</v>
      </c>
      <c r="AD345" s="21" t="s">
        <v>283</v>
      </c>
      <c r="AE345" s="173">
        <f t="shared" si="177"/>
        <v>100</v>
      </c>
      <c r="AF345" s="21">
        <f t="shared" si="178"/>
        <v>100</v>
      </c>
      <c r="AG345" s="83">
        <v>0.79500000000000004</v>
      </c>
      <c r="AH345" s="237">
        <f t="shared" si="182"/>
        <v>7.95</v>
      </c>
      <c r="AI345" s="21">
        <v>0.13</v>
      </c>
      <c r="AJ345" s="41">
        <f t="shared" si="180"/>
        <v>10</v>
      </c>
      <c r="AK345" s="195">
        <f t="shared" si="179"/>
        <v>12.145924930488421</v>
      </c>
    </row>
    <row r="346" spans="27:37" x14ac:dyDescent="0.3">
      <c r="AA346" s="178">
        <f t="shared" si="181"/>
        <v>3381000000</v>
      </c>
      <c r="AB346" s="41">
        <v>4100</v>
      </c>
      <c r="AC346" s="21">
        <v>20</v>
      </c>
      <c r="AD346" s="21" t="s">
        <v>283</v>
      </c>
      <c r="AE346" s="173">
        <f t="shared" si="177"/>
        <v>100</v>
      </c>
      <c r="AF346" s="21">
        <f t="shared" si="178"/>
        <v>100</v>
      </c>
      <c r="AG346" s="83">
        <v>0.79500000000000004</v>
      </c>
      <c r="AH346" s="237">
        <f t="shared" si="182"/>
        <v>7.95</v>
      </c>
      <c r="AI346" s="21">
        <v>0.13</v>
      </c>
      <c r="AJ346" s="41">
        <f t="shared" si="180"/>
        <v>10</v>
      </c>
      <c r="AK346" s="195">
        <f t="shared" si="179"/>
        <v>12.145924930488421</v>
      </c>
    </row>
    <row r="347" spans="27:37" x14ac:dyDescent="0.3">
      <c r="AA347" s="178">
        <f t="shared" si="181"/>
        <v>3402000000</v>
      </c>
      <c r="AB347" s="41">
        <v>4125</v>
      </c>
      <c r="AC347" s="21">
        <v>20</v>
      </c>
      <c r="AD347" s="21" t="s">
        <v>283</v>
      </c>
      <c r="AE347" s="173">
        <f t="shared" si="177"/>
        <v>100</v>
      </c>
      <c r="AF347" s="21">
        <f t="shared" si="178"/>
        <v>100</v>
      </c>
      <c r="AG347" s="83">
        <v>0.79500000000000004</v>
      </c>
      <c r="AH347" s="237">
        <f t="shared" si="182"/>
        <v>7.95</v>
      </c>
      <c r="AI347" s="21">
        <v>0.13</v>
      </c>
      <c r="AJ347" s="41">
        <f t="shared" si="180"/>
        <v>10</v>
      </c>
      <c r="AK347" s="195">
        <f t="shared" si="179"/>
        <v>12.145924930488421</v>
      </c>
    </row>
    <row r="348" spans="27:37" x14ac:dyDescent="0.3">
      <c r="AA348" s="178">
        <f t="shared" si="181"/>
        <v>3423000000</v>
      </c>
      <c r="AB348" s="41">
        <v>4150</v>
      </c>
      <c r="AC348" s="21">
        <v>20</v>
      </c>
      <c r="AD348" s="21" t="s">
        <v>283</v>
      </c>
      <c r="AE348" s="173">
        <f t="shared" si="177"/>
        <v>100</v>
      </c>
      <c r="AF348" s="21">
        <f t="shared" si="178"/>
        <v>100</v>
      </c>
      <c r="AG348" s="83">
        <v>0.79500000000000004</v>
      </c>
      <c r="AH348" s="237">
        <f t="shared" si="182"/>
        <v>7.95</v>
      </c>
      <c r="AI348" s="21">
        <v>0.13</v>
      </c>
      <c r="AJ348" s="41">
        <f t="shared" si="180"/>
        <v>10</v>
      </c>
      <c r="AK348" s="195">
        <f t="shared" si="179"/>
        <v>12.145924930488421</v>
      </c>
    </row>
    <row r="349" spans="27:37" x14ac:dyDescent="0.3">
      <c r="AA349" s="178">
        <f t="shared" si="181"/>
        <v>3444000000</v>
      </c>
      <c r="AB349" s="41">
        <v>4175</v>
      </c>
      <c r="AC349" s="21">
        <v>20</v>
      </c>
      <c r="AD349" s="21" t="s">
        <v>283</v>
      </c>
      <c r="AE349" s="173">
        <f t="shared" si="177"/>
        <v>100</v>
      </c>
      <c r="AF349" s="21">
        <f t="shared" si="178"/>
        <v>100</v>
      </c>
      <c r="AG349" s="83">
        <v>0.79500000000000004</v>
      </c>
      <c r="AH349" s="237">
        <f t="shared" si="182"/>
        <v>7.95</v>
      </c>
      <c r="AI349" s="21">
        <v>0.13</v>
      </c>
      <c r="AJ349" s="41">
        <f t="shared" si="180"/>
        <v>10</v>
      </c>
      <c r="AK349" s="195">
        <f t="shared" si="179"/>
        <v>12.145924930488421</v>
      </c>
    </row>
    <row r="350" spans="27:37" x14ac:dyDescent="0.3">
      <c r="AA350" s="178">
        <f t="shared" si="181"/>
        <v>3465000000</v>
      </c>
      <c r="AB350" s="41">
        <v>4200</v>
      </c>
      <c r="AC350" s="21">
        <v>20</v>
      </c>
      <c r="AD350" s="21" t="s">
        <v>283</v>
      </c>
      <c r="AE350" s="173">
        <f t="shared" si="177"/>
        <v>100</v>
      </c>
      <c r="AF350" s="21">
        <f t="shared" si="178"/>
        <v>100</v>
      </c>
      <c r="AG350" s="83">
        <v>0.79500000000000004</v>
      </c>
      <c r="AH350" s="237">
        <f t="shared" si="182"/>
        <v>7.95</v>
      </c>
      <c r="AI350" s="21">
        <v>0.13</v>
      </c>
      <c r="AJ350" s="41">
        <f t="shared" si="180"/>
        <v>10</v>
      </c>
      <c r="AK350" s="195">
        <f t="shared" si="179"/>
        <v>12.145924930488421</v>
      </c>
    </row>
    <row r="351" spans="27:37" x14ac:dyDescent="0.3">
      <c r="AA351" s="178">
        <f t="shared" si="181"/>
        <v>3486000000</v>
      </c>
      <c r="AB351" s="41">
        <v>4225</v>
      </c>
      <c r="AC351" s="21">
        <v>20</v>
      </c>
      <c r="AD351" s="21" t="s">
        <v>283</v>
      </c>
      <c r="AE351" s="173">
        <f t="shared" si="177"/>
        <v>100</v>
      </c>
      <c r="AF351" s="21">
        <f t="shared" si="178"/>
        <v>100</v>
      </c>
      <c r="AG351" s="83">
        <v>0.79500000000000004</v>
      </c>
      <c r="AH351" s="237">
        <f t="shared" si="182"/>
        <v>7.95</v>
      </c>
      <c r="AI351" s="21">
        <v>0.13</v>
      </c>
      <c r="AJ351" s="41">
        <f t="shared" si="180"/>
        <v>10</v>
      </c>
      <c r="AK351" s="195">
        <f t="shared" si="179"/>
        <v>12.145924930488421</v>
      </c>
    </row>
    <row r="352" spans="27:37" x14ac:dyDescent="0.3">
      <c r="AA352" s="178">
        <f t="shared" si="181"/>
        <v>3507000000</v>
      </c>
      <c r="AB352" s="41">
        <v>4250</v>
      </c>
      <c r="AC352" s="21">
        <v>20</v>
      </c>
      <c r="AD352" s="21" t="s">
        <v>283</v>
      </c>
      <c r="AE352" s="173">
        <f t="shared" si="177"/>
        <v>100</v>
      </c>
      <c r="AF352" s="21">
        <f t="shared" si="178"/>
        <v>100</v>
      </c>
      <c r="AG352" s="83">
        <v>0.79500000000000004</v>
      </c>
      <c r="AH352" s="237">
        <f t="shared" si="182"/>
        <v>7.95</v>
      </c>
      <c r="AI352" s="21">
        <v>0.13</v>
      </c>
      <c r="AJ352" s="41">
        <f t="shared" si="180"/>
        <v>10</v>
      </c>
      <c r="AK352" s="195">
        <f t="shared" si="179"/>
        <v>12.145924930488421</v>
      </c>
    </row>
    <row r="353" spans="27:59" x14ac:dyDescent="0.3">
      <c r="AA353" s="178">
        <f t="shared" si="181"/>
        <v>3528000000</v>
      </c>
      <c r="AB353" s="41">
        <v>4275</v>
      </c>
      <c r="AC353" s="21">
        <v>20</v>
      </c>
      <c r="AD353" s="21" t="s">
        <v>283</v>
      </c>
      <c r="AE353" s="173">
        <f t="shared" si="177"/>
        <v>100</v>
      </c>
      <c r="AF353" s="21">
        <f t="shared" si="178"/>
        <v>100</v>
      </c>
      <c r="AG353" s="83">
        <v>0.79500000000000004</v>
      </c>
      <c r="AH353" s="237">
        <f t="shared" si="182"/>
        <v>7.95</v>
      </c>
      <c r="AI353" s="21">
        <v>0.13</v>
      </c>
      <c r="AJ353" s="41">
        <f t="shared" si="180"/>
        <v>10</v>
      </c>
      <c r="AK353" s="195">
        <f t="shared" si="179"/>
        <v>12.145924930488421</v>
      </c>
    </row>
    <row r="354" spans="27:59" x14ac:dyDescent="0.3">
      <c r="AA354" s="178">
        <f t="shared" si="181"/>
        <v>3549000000</v>
      </c>
      <c r="AB354" s="41">
        <v>4300</v>
      </c>
      <c r="AC354" s="21">
        <v>20</v>
      </c>
      <c r="AD354" s="21" t="s">
        <v>283</v>
      </c>
      <c r="AE354" s="173">
        <f t="shared" si="177"/>
        <v>100</v>
      </c>
      <c r="AF354" s="21">
        <f t="shared" si="178"/>
        <v>100</v>
      </c>
      <c r="AG354" s="83">
        <v>0.79500000000000004</v>
      </c>
      <c r="AH354" s="237">
        <f t="shared" si="182"/>
        <v>7.95</v>
      </c>
      <c r="AI354" s="21">
        <v>0.13</v>
      </c>
      <c r="AJ354" s="41">
        <f t="shared" si="180"/>
        <v>10</v>
      </c>
      <c r="AK354" s="195">
        <f t="shared" si="179"/>
        <v>12.145924930488421</v>
      </c>
    </row>
    <row r="355" spans="27:59" x14ac:dyDescent="0.3">
      <c r="AA355" s="178">
        <f t="shared" si="181"/>
        <v>3570000000</v>
      </c>
      <c r="AB355" s="41">
        <v>4325</v>
      </c>
      <c r="AC355" s="21">
        <v>20</v>
      </c>
      <c r="AD355" s="21" t="s">
        <v>283</v>
      </c>
      <c r="AE355" s="173">
        <f t="shared" ref="AE355:AE362" si="183">(AB355-AB354)*4</f>
        <v>100</v>
      </c>
      <c r="AF355" s="21">
        <f t="shared" ref="AF355:AF362" si="184">AE355</f>
        <v>100</v>
      </c>
      <c r="AG355" s="83">
        <v>0.79500000000000004</v>
      </c>
      <c r="AH355" s="237">
        <f t="shared" si="182"/>
        <v>7.95</v>
      </c>
      <c r="AI355" s="21">
        <v>0.13</v>
      </c>
      <c r="AJ355" s="41">
        <f t="shared" si="180"/>
        <v>10</v>
      </c>
      <c r="AK355" s="195">
        <f t="shared" ref="AK355:AK362" si="185">(AB355-AB354)*$D$50</f>
        <v>12.145924930488421</v>
      </c>
    </row>
    <row r="356" spans="27:59" x14ac:dyDescent="0.3">
      <c r="AA356" s="178">
        <f t="shared" si="181"/>
        <v>3591000000</v>
      </c>
      <c r="AB356" s="41">
        <v>4350</v>
      </c>
      <c r="AC356" s="21">
        <v>20</v>
      </c>
      <c r="AD356" s="21" t="s">
        <v>283</v>
      </c>
      <c r="AE356" s="173">
        <f t="shared" si="183"/>
        <v>100</v>
      </c>
      <c r="AF356" s="21">
        <f t="shared" si="184"/>
        <v>100</v>
      </c>
      <c r="AG356" s="83">
        <v>0.79500000000000004</v>
      </c>
      <c r="AH356" s="237">
        <f t="shared" si="182"/>
        <v>7.95</v>
      </c>
      <c r="AI356" s="21">
        <v>0.13</v>
      </c>
      <c r="AJ356" s="41">
        <f t="shared" si="180"/>
        <v>10</v>
      </c>
      <c r="AK356" s="195">
        <f t="shared" si="185"/>
        <v>12.145924930488421</v>
      </c>
    </row>
    <row r="357" spans="27:59" x14ac:dyDescent="0.3">
      <c r="AA357" s="178">
        <f t="shared" si="181"/>
        <v>3612000000</v>
      </c>
      <c r="AB357" s="41">
        <v>4375</v>
      </c>
      <c r="AC357" s="21">
        <v>20</v>
      </c>
      <c r="AD357" s="21" t="s">
        <v>283</v>
      </c>
      <c r="AE357" s="173">
        <f t="shared" si="183"/>
        <v>100</v>
      </c>
      <c r="AF357" s="21">
        <f t="shared" si="184"/>
        <v>100</v>
      </c>
      <c r="AG357" s="83">
        <v>0.79500000000000004</v>
      </c>
      <c r="AH357" s="237">
        <f t="shared" si="182"/>
        <v>7.95</v>
      </c>
      <c r="AI357" s="21">
        <v>0.13</v>
      </c>
      <c r="AJ357" s="41">
        <f t="shared" si="180"/>
        <v>10</v>
      </c>
      <c r="AK357" s="195">
        <f t="shared" si="185"/>
        <v>12.145924930488421</v>
      </c>
    </row>
    <row r="358" spans="27:59" x14ac:dyDescent="0.3">
      <c r="AA358" s="178">
        <f t="shared" si="181"/>
        <v>3633000000</v>
      </c>
      <c r="AB358" s="41">
        <v>4400</v>
      </c>
      <c r="AC358" s="21">
        <v>20</v>
      </c>
      <c r="AD358" s="21" t="s">
        <v>283</v>
      </c>
      <c r="AE358" s="173">
        <f t="shared" si="183"/>
        <v>100</v>
      </c>
      <c r="AF358" s="21">
        <f t="shared" si="184"/>
        <v>100</v>
      </c>
      <c r="AG358" s="83">
        <v>0.79500000000000004</v>
      </c>
      <c r="AH358" s="237">
        <f t="shared" si="182"/>
        <v>7.95</v>
      </c>
      <c r="AI358" s="21">
        <v>0.13</v>
      </c>
      <c r="AJ358" s="41">
        <f t="shared" si="180"/>
        <v>10</v>
      </c>
      <c r="AK358" s="195">
        <f t="shared" si="185"/>
        <v>12.145924930488421</v>
      </c>
    </row>
    <row r="359" spans="27:59" x14ac:dyDescent="0.3">
      <c r="AA359" s="178">
        <f t="shared" si="181"/>
        <v>3654000000</v>
      </c>
      <c r="AB359" s="41">
        <v>4425</v>
      </c>
      <c r="AC359" s="21">
        <v>20</v>
      </c>
      <c r="AD359" s="21" t="s">
        <v>283</v>
      </c>
      <c r="AE359" s="173">
        <f t="shared" si="183"/>
        <v>100</v>
      </c>
      <c r="AF359" s="21">
        <f t="shared" si="184"/>
        <v>100</v>
      </c>
      <c r="AG359" s="83">
        <v>0.79500000000000004</v>
      </c>
      <c r="AH359" s="237">
        <f t="shared" si="182"/>
        <v>7.95</v>
      </c>
      <c r="AI359" s="21">
        <v>0.13</v>
      </c>
      <c r="AJ359" s="41">
        <f t="shared" si="180"/>
        <v>10</v>
      </c>
      <c r="AK359" s="195">
        <f t="shared" si="185"/>
        <v>12.145924930488421</v>
      </c>
    </row>
    <row r="360" spans="27:59" x14ac:dyDescent="0.3">
      <c r="AA360" s="178">
        <f t="shared" si="181"/>
        <v>3675000000</v>
      </c>
      <c r="AB360" s="41">
        <v>4450</v>
      </c>
      <c r="AC360" s="21">
        <v>20</v>
      </c>
      <c r="AD360" s="21" t="s">
        <v>283</v>
      </c>
      <c r="AE360" s="173">
        <f t="shared" si="183"/>
        <v>100</v>
      </c>
      <c r="AF360" s="21">
        <f t="shared" si="184"/>
        <v>100</v>
      </c>
      <c r="AG360" s="83">
        <v>0.79500000000000004</v>
      </c>
      <c r="AH360" s="237">
        <f t="shared" si="182"/>
        <v>7.95</v>
      </c>
      <c r="AI360" s="21">
        <v>0.13</v>
      </c>
      <c r="AJ360" s="41">
        <f t="shared" si="180"/>
        <v>10</v>
      </c>
      <c r="AK360" s="195">
        <f t="shared" si="185"/>
        <v>12.145924930488421</v>
      </c>
    </row>
    <row r="361" spans="27:59" x14ac:dyDescent="0.3">
      <c r="AA361" s="178">
        <f t="shared" si="181"/>
        <v>3696000000</v>
      </c>
      <c r="AB361" s="41">
        <v>4475</v>
      </c>
      <c r="AC361" s="21">
        <v>20</v>
      </c>
      <c r="AD361" s="21" t="s">
        <v>283</v>
      </c>
      <c r="AE361" s="173">
        <f t="shared" si="183"/>
        <v>100</v>
      </c>
      <c r="AF361" s="21">
        <f t="shared" si="184"/>
        <v>100</v>
      </c>
      <c r="AG361" s="83">
        <v>0.79500000000000004</v>
      </c>
      <c r="AH361" s="237">
        <f t="shared" si="182"/>
        <v>7.95</v>
      </c>
      <c r="AI361" s="21">
        <v>0.13</v>
      </c>
      <c r="AJ361" s="41">
        <f t="shared" si="180"/>
        <v>10</v>
      </c>
      <c r="AK361" s="195">
        <f t="shared" si="185"/>
        <v>12.145924930488421</v>
      </c>
    </row>
    <row r="362" spans="27:59" ht="15" thickBot="1" x14ac:dyDescent="0.35">
      <c r="AA362" s="186">
        <f t="shared" si="181"/>
        <v>3717000000</v>
      </c>
      <c r="AB362" s="41">
        <v>4500</v>
      </c>
      <c r="AC362" s="81">
        <v>20</v>
      </c>
      <c r="AD362" s="81" t="s">
        <v>283</v>
      </c>
      <c r="AE362" s="175">
        <f t="shared" si="183"/>
        <v>100</v>
      </c>
      <c r="AF362" s="81">
        <f t="shared" si="184"/>
        <v>100</v>
      </c>
      <c r="AG362" s="183">
        <v>0.79500000000000004</v>
      </c>
      <c r="AH362" s="238">
        <f t="shared" si="182"/>
        <v>7.95</v>
      </c>
      <c r="AI362" s="81">
        <v>0.13</v>
      </c>
      <c r="AJ362" s="40">
        <f t="shared" si="180"/>
        <v>10</v>
      </c>
      <c r="AK362" s="197">
        <f t="shared" si="185"/>
        <v>12.145924930488421</v>
      </c>
    </row>
    <row r="363" spans="27:59" x14ac:dyDescent="0.3">
      <c r="AA363" s="55"/>
      <c r="AB363" s="18"/>
      <c r="AC363"/>
      <c r="AD363"/>
      <c r="AE363"/>
      <c r="AF363"/>
      <c r="AG363"/>
      <c r="AH363" s="231"/>
      <c r="AI363" s="37"/>
      <c r="AJ363" s="37"/>
      <c r="AK363" s="55"/>
    </row>
    <row r="365" spans="27:59" ht="16.2" thickBot="1" x14ac:dyDescent="0.35">
      <c r="AA365" s="531" t="s">
        <v>399</v>
      </c>
      <c r="AB365" s="531"/>
      <c r="AC365" s="531"/>
      <c r="AD365" s="531"/>
      <c r="AE365" s="531"/>
      <c r="AF365" s="531"/>
      <c r="AG365" s="531"/>
      <c r="AH365" s="531"/>
      <c r="AI365" s="531"/>
      <c r="AJ365" s="531"/>
      <c r="AK365" s="531"/>
      <c r="AL365" s="189"/>
      <c r="AM365" s="532" t="s">
        <v>400</v>
      </c>
      <c r="AN365" s="532"/>
      <c r="AO365" s="532"/>
      <c r="AP365" s="532"/>
      <c r="AQ365" s="532"/>
      <c r="AR365" s="532"/>
      <c r="AS365" s="532"/>
      <c r="AT365" s="532"/>
      <c r="AU365" s="532"/>
      <c r="AV365" s="532"/>
      <c r="AW365" s="532"/>
      <c r="AX365" s="532"/>
      <c r="AY365" s="532"/>
      <c r="AZ365" s="532"/>
      <c r="BA365" s="532"/>
      <c r="BB365" s="532"/>
      <c r="BC365" s="532"/>
      <c r="BD365" s="532"/>
      <c r="BE365" s="532"/>
      <c r="BF365" s="532"/>
      <c r="BG365" s="27"/>
    </row>
    <row r="366" spans="27:59" x14ac:dyDescent="0.3">
      <c r="AA366" s="233" t="s">
        <v>261</v>
      </c>
      <c r="AB366" s="88" t="s">
        <v>389</v>
      </c>
      <c r="AC366" s="206" t="s">
        <v>274</v>
      </c>
      <c r="AD366" s="206" t="s">
        <v>242</v>
      </c>
      <c r="AE366" s="206" t="s">
        <v>390</v>
      </c>
      <c r="AF366" s="206" t="s">
        <v>391</v>
      </c>
      <c r="AG366" s="206" t="s">
        <v>405</v>
      </c>
      <c r="AH366" s="236" t="s">
        <v>392</v>
      </c>
      <c r="AI366" s="206" t="s">
        <v>393</v>
      </c>
      <c r="AJ366" s="177" t="s">
        <v>394</v>
      </c>
      <c r="AK366" s="207" t="s">
        <v>395</v>
      </c>
      <c r="AM366" s="205">
        <v>2024</v>
      </c>
      <c r="AN366" s="206">
        <v>2025</v>
      </c>
      <c r="AO366" s="206">
        <v>2026</v>
      </c>
      <c r="AP366" s="206">
        <v>2027</v>
      </c>
      <c r="AQ366" s="206">
        <v>2028</v>
      </c>
      <c r="AR366" s="206">
        <v>2029</v>
      </c>
      <c r="AS366" s="206">
        <v>2030</v>
      </c>
      <c r="AT366" s="206">
        <v>2031</v>
      </c>
      <c r="AU366" s="206">
        <v>2032</v>
      </c>
      <c r="AV366" s="206">
        <v>2033</v>
      </c>
      <c r="AW366" s="206">
        <v>2034</v>
      </c>
      <c r="AX366" s="206">
        <v>2035</v>
      </c>
      <c r="AY366" s="206">
        <v>2036</v>
      </c>
      <c r="AZ366" s="206">
        <v>2037</v>
      </c>
      <c r="BA366" s="206">
        <v>2038</v>
      </c>
      <c r="BB366" s="206">
        <v>2039</v>
      </c>
      <c r="BC366" s="206">
        <v>2040</v>
      </c>
      <c r="BD366" s="206">
        <v>2041</v>
      </c>
      <c r="BE366" s="206">
        <v>2042</v>
      </c>
      <c r="BF366" s="206">
        <v>2043</v>
      </c>
      <c r="BG366" s="207" t="s">
        <v>396</v>
      </c>
    </row>
    <row r="367" spans="27:59" x14ac:dyDescent="0.3">
      <c r="AA367" s="178">
        <f>AA185</f>
        <v>0</v>
      </c>
      <c r="AB367" s="21">
        <v>0</v>
      </c>
      <c r="AC367" s="21">
        <v>0</v>
      </c>
      <c r="AD367" s="21" t="s">
        <v>283</v>
      </c>
      <c r="AE367" s="21">
        <v>0</v>
      </c>
      <c r="AF367" s="21">
        <v>0</v>
      </c>
      <c r="AG367" s="84">
        <f t="shared" ref="AG367:AG388" si="186">AG185*$B$5</f>
        <v>0</v>
      </c>
      <c r="AH367" s="237">
        <f t="shared" ref="AH367:AH387" si="187">AH185*$B$6</f>
        <v>0</v>
      </c>
      <c r="AI367" s="76">
        <f t="shared" ref="AI367:AI387" si="188">AI185*$B$7</f>
        <v>0</v>
      </c>
      <c r="AJ367" s="179">
        <f t="shared" ref="AJ367:AJ387" si="189">(AG367+AH367)*(AJ185/100)</f>
        <v>0</v>
      </c>
      <c r="AK367" s="180">
        <f t="shared" ref="AK367:AK387" si="190">AK185*$B$9</f>
        <v>0</v>
      </c>
      <c r="AM367" s="199">
        <f t="shared" ref="AM367:AM430" si="191">(AI367+AJ367+AK367)</f>
        <v>0</v>
      </c>
      <c r="AN367" s="200">
        <f t="shared" ref="AN367:BF367" si="192">$AM$367/POWER(1+($B$10/100),AN366-2024)</f>
        <v>0</v>
      </c>
      <c r="AO367" s="200">
        <f t="shared" si="192"/>
        <v>0</v>
      </c>
      <c r="AP367" s="200">
        <f t="shared" si="192"/>
        <v>0</v>
      </c>
      <c r="AQ367" s="200">
        <f t="shared" si="192"/>
        <v>0</v>
      </c>
      <c r="AR367" s="200">
        <f t="shared" si="192"/>
        <v>0</v>
      </c>
      <c r="AS367" s="200">
        <f t="shared" si="192"/>
        <v>0</v>
      </c>
      <c r="AT367" s="200">
        <f t="shared" si="192"/>
        <v>0</v>
      </c>
      <c r="AU367" s="200">
        <f t="shared" si="192"/>
        <v>0</v>
      </c>
      <c r="AV367" s="200">
        <f t="shared" si="192"/>
        <v>0</v>
      </c>
      <c r="AW367" s="200">
        <f t="shared" si="192"/>
        <v>0</v>
      </c>
      <c r="AX367" s="200">
        <f t="shared" si="192"/>
        <v>0</v>
      </c>
      <c r="AY367" s="200">
        <f t="shared" si="192"/>
        <v>0</v>
      </c>
      <c r="AZ367" s="200">
        <f t="shared" si="192"/>
        <v>0</v>
      </c>
      <c r="BA367" s="200">
        <f t="shared" si="192"/>
        <v>0</v>
      </c>
      <c r="BB367" s="200">
        <f t="shared" si="192"/>
        <v>0</v>
      </c>
      <c r="BC367" s="200">
        <f t="shared" si="192"/>
        <v>0</v>
      </c>
      <c r="BD367" s="200">
        <f t="shared" si="192"/>
        <v>0</v>
      </c>
      <c r="BE367" s="200">
        <f t="shared" si="192"/>
        <v>0</v>
      </c>
      <c r="BF367" s="200">
        <f t="shared" si="192"/>
        <v>0</v>
      </c>
      <c r="BG367" s="201">
        <f t="shared" ref="BG367:BG430" si="193">SUM(AM367:BF367)</f>
        <v>0</v>
      </c>
    </row>
    <row r="368" spans="27:59" x14ac:dyDescent="0.3">
      <c r="AA368" s="178">
        <f>AA186</f>
        <v>21000000</v>
      </c>
      <c r="AB368" s="41">
        <f t="shared" ref="AB368:AB387" si="194">AB186</f>
        <v>100</v>
      </c>
      <c r="AC368" s="21">
        <v>1</v>
      </c>
      <c r="AD368" s="21" t="s">
        <v>283</v>
      </c>
      <c r="AE368" s="173">
        <f t="shared" ref="AE368:AE387" si="195">AE186*$B$3</f>
        <v>120</v>
      </c>
      <c r="AF368" s="181">
        <f t="shared" ref="AF368:AF387" si="196">AF186*$B$4</f>
        <v>108</v>
      </c>
      <c r="AG368" s="84">
        <f t="shared" si="186"/>
        <v>5</v>
      </c>
      <c r="AH368" s="237">
        <f t="shared" si="187"/>
        <v>2</v>
      </c>
      <c r="AI368" s="76">
        <f t="shared" si="188"/>
        <v>3.6000000000000004E-2</v>
      </c>
      <c r="AJ368" s="179">
        <f t="shared" si="189"/>
        <v>0.70000000000000007</v>
      </c>
      <c r="AK368" s="180">
        <f t="shared" si="190"/>
        <v>76</v>
      </c>
      <c r="AM368" s="199">
        <f t="shared" si="191"/>
        <v>76.736000000000004</v>
      </c>
      <c r="AN368" s="200">
        <f t="shared" ref="AN368:BF368" si="197">$AM$368/POWER(1+($B$10/100),AN366-2024)</f>
        <v>74.500970873786414</v>
      </c>
      <c r="AO368" s="200">
        <f t="shared" si="197"/>
        <v>72.331039683287784</v>
      </c>
      <c r="AP368" s="200">
        <f t="shared" si="197"/>
        <v>70.224310372124052</v>
      </c>
      <c r="AQ368" s="200">
        <f t="shared" si="197"/>
        <v>68.178942108858308</v>
      </c>
      <c r="AR368" s="200">
        <f t="shared" si="197"/>
        <v>66.193147678503223</v>
      </c>
      <c r="AS368" s="200">
        <f t="shared" si="197"/>
        <v>64.265191920876916</v>
      </c>
      <c r="AT368" s="200">
        <f t="shared" si="197"/>
        <v>62.393390214443599</v>
      </c>
      <c r="AU368" s="200">
        <f t="shared" si="197"/>
        <v>60.576107004314181</v>
      </c>
      <c r="AV368" s="200">
        <f t="shared" si="197"/>
        <v>58.811754373120557</v>
      </c>
      <c r="AW368" s="200">
        <f t="shared" si="197"/>
        <v>57.09879065351511</v>
      </c>
      <c r="AX368" s="200">
        <f t="shared" si="197"/>
        <v>55.435719081082624</v>
      </c>
      <c r="AY368" s="200">
        <f t="shared" si="197"/>
        <v>53.821086486487992</v>
      </c>
      <c r="AZ368" s="200">
        <f t="shared" si="197"/>
        <v>52.253482025716501</v>
      </c>
      <c r="BA368" s="200">
        <f t="shared" si="197"/>
        <v>50.731535947297573</v>
      </c>
      <c r="BB368" s="200">
        <f t="shared" si="197"/>
        <v>49.253918395434532</v>
      </c>
      <c r="BC368" s="200">
        <f t="shared" si="197"/>
        <v>47.8193382479947</v>
      </c>
      <c r="BD368" s="200">
        <f t="shared" si="197"/>
        <v>46.426541988344368</v>
      </c>
      <c r="BE368" s="200">
        <f t="shared" si="197"/>
        <v>45.074312610043073</v>
      </c>
      <c r="BF368" s="200">
        <f t="shared" si="197"/>
        <v>43.761468553439883</v>
      </c>
      <c r="BG368" s="201">
        <f>SUM(AM368:BF368)</f>
        <v>1175.8870482186715</v>
      </c>
    </row>
    <row r="369" spans="27:59" x14ac:dyDescent="0.3">
      <c r="AA369" s="178">
        <f t="shared" ref="AA369:AA432" si="198">AA187</f>
        <v>42000000</v>
      </c>
      <c r="AB369" s="41">
        <f t="shared" si="194"/>
        <v>125</v>
      </c>
      <c r="AC369" s="21">
        <v>2</v>
      </c>
      <c r="AD369" s="21" t="s">
        <v>283</v>
      </c>
      <c r="AE369" s="173">
        <f t="shared" si="195"/>
        <v>30</v>
      </c>
      <c r="AF369" s="181">
        <f t="shared" si="196"/>
        <v>27</v>
      </c>
      <c r="AG369" s="84">
        <f t="shared" si="186"/>
        <v>0.39750000000000002</v>
      </c>
      <c r="AH369" s="237">
        <f t="shared" si="187"/>
        <v>0.159</v>
      </c>
      <c r="AI369" s="76">
        <f t="shared" si="188"/>
        <v>1.5600000000000002E-3</v>
      </c>
      <c r="AJ369" s="179">
        <f t="shared" si="189"/>
        <v>5.5650000000000005E-2</v>
      </c>
      <c r="AK369" s="180">
        <f t="shared" si="190"/>
        <v>2.3077257367928001</v>
      </c>
      <c r="AM369" s="199">
        <f t="shared" si="191"/>
        <v>2.3649357367928001</v>
      </c>
      <c r="AN369" s="200">
        <f t="shared" ref="AN369:BF369" si="199">$AM$369/POWER(1+($B$10/100),AN366-2024)</f>
        <v>2.2960541133910679</v>
      </c>
      <c r="AO369" s="200">
        <f t="shared" si="199"/>
        <v>2.2291787508651146</v>
      </c>
      <c r="AP369" s="200">
        <f t="shared" si="199"/>
        <v>2.16425121443215</v>
      </c>
      <c r="AQ369" s="200">
        <f t="shared" si="199"/>
        <v>2.1012147712933498</v>
      </c>
      <c r="AR369" s="200">
        <f t="shared" si="199"/>
        <v>2.0400143410615046</v>
      </c>
      <c r="AS369" s="200">
        <f t="shared" si="199"/>
        <v>1.9805964476325288</v>
      </c>
      <c r="AT369" s="200">
        <f t="shared" si="199"/>
        <v>1.9229091724587657</v>
      </c>
      <c r="AU369" s="200">
        <f t="shared" si="199"/>
        <v>1.8669021091832678</v>
      </c>
      <c r="AV369" s="200">
        <f t="shared" si="199"/>
        <v>1.8125263195954056</v>
      </c>
      <c r="AW369" s="200">
        <f t="shared" si="199"/>
        <v>1.7597342908693259</v>
      </c>
      <c r="AX369" s="200">
        <f t="shared" si="199"/>
        <v>1.7084798940478891</v>
      </c>
      <c r="AY369" s="200">
        <f t="shared" si="199"/>
        <v>1.6587183437358151</v>
      </c>
      <c r="AZ369" s="200">
        <f t="shared" si="199"/>
        <v>1.6104061589668108</v>
      </c>
      <c r="BA369" s="200">
        <f t="shared" si="199"/>
        <v>1.5635011252104958</v>
      </c>
      <c r="BB369" s="200">
        <f t="shared" si="199"/>
        <v>1.517962257485918</v>
      </c>
      <c r="BC369" s="200">
        <f t="shared" si="199"/>
        <v>1.4737497645494353</v>
      </c>
      <c r="BD369" s="200">
        <f t="shared" si="199"/>
        <v>1.4308250141256653</v>
      </c>
      <c r="BE369" s="200">
        <f t="shared" si="199"/>
        <v>1.3891504991511314</v>
      </c>
      <c r="BF369" s="200">
        <f t="shared" si="199"/>
        <v>1.3486898050010985</v>
      </c>
      <c r="BG369" s="201">
        <f>SUM(AM369:BF369)</f>
        <v>36.239800129849542</v>
      </c>
    </row>
    <row r="370" spans="27:59" x14ac:dyDescent="0.3">
      <c r="AA370" s="178">
        <f t="shared" si="198"/>
        <v>63000000</v>
      </c>
      <c r="AB370" s="41">
        <f t="shared" si="194"/>
        <v>150</v>
      </c>
      <c r="AC370" s="21">
        <v>3</v>
      </c>
      <c r="AD370" s="21" t="s">
        <v>283</v>
      </c>
      <c r="AE370" s="173">
        <f t="shared" si="195"/>
        <v>30</v>
      </c>
      <c r="AF370" s="181">
        <f t="shared" si="196"/>
        <v>27</v>
      </c>
      <c r="AG370" s="84">
        <f t="shared" si="186"/>
        <v>0.39750000000000002</v>
      </c>
      <c r="AH370" s="237">
        <f t="shared" si="187"/>
        <v>0.159</v>
      </c>
      <c r="AI370" s="76">
        <f t="shared" si="188"/>
        <v>1.5600000000000002E-3</v>
      </c>
      <c r="AJ370" s="179">
        <f t="shared" si="189"/>
        <v>5.5650000000000005E-2</v>
      </c>
      <c r="AK370" s="180">
        <f t="shared" si="190"/>
        <v>2.3077257367928001</v>
      </c>
      <c r="AM370" s="199">
        <f t="shared" si="191"/>
        <v>2.3649357367928001</v>
      </c>
      <c r="AN370" s="200">
        <f t="shared" ref="AN370:BF370" si="200">$AM$370/POWER(1+($B$10/100),AN366-2024)</f>
        <v>2.2960541133910679</v>
      </c>
      <c r="AO370" s="200">
        <f t="shared" si="200"/>
        <v>2.2291787508651146</v>
      </c>
      <c r="AP370" s="200">
        <f t="shared" si="200"/>
        <v>2.16425121443215</v>
      </c>
      <c r="AQ370" s="200">
        <f t="shared" si="200"/>
        <v>2.1012147712933498</v>
      </c>
      <c r="AR370" s="200">
        <f t="shared" si="200"/>
        <v>2.0400143410615046</v>
      </c>
      <c r="AS370" s="200">
        <f t="shared" si="200"/>
        <v>1.9805964476325288</v>
      </c>
      <c r="AT370" s="200">
        <f t="shared" si="200"/>
        <v>1.9229091724587657</v>
      </c>
      <c r="AU370" s="200">
        <f t="shared" si="200"/>
        <v>1.8669021091832678</v>
      </c>
      <c r="AV370" s="200">
        <f t="shared" si="200"/>
        <v>1.8125263195954056</v>
      </c>
      <c r="AW370" s="200">
        <f t="shared" si="200"/>
        <v>1.7597342908693259</v>
      </c>
      <c r="AX370" s="200">
        <f t="shared" si="200"/>
        <v>1.7084798940478891</v>
      </c>
      <c r="AY370" s="200">
        <f t="shared" si="200"/>
        <v>1.6587183437358151</v>
      </c>
      <c r="AZ370" s="200">
        <f t="shared" si="200"/>
        <v>1.6104061589668108</v>
      </c>
      <c r="BA370" s="200">
        <f t="shared" si="200"/>
        <v>1.5635011252104958</v>
      </c>
      <c r="BB370" s="200">
        <f t="shared" si="200"/>
        <v>1.517962257485918</v>
      </c>
      <c r="BC370" s="200">
        <f t="shared" si="200"/>
        <v>1.4737497645494353</v>
      </c>
      <c r="BD370" s="200">
        <f t="shared" si="200"/>
        <v>1.4308250141256653</v>
      </c>
      <c r="BE370" s="200">
        <f t="shared" si="200"/>
        <v>1.3891504991511314</v>
      </c>
      <c r="BF370" s="200">
        <f t="shared" si="200"/>
        <v>1.3486898050010985</v>
      </c>
      <c r="BG370" s="201">
        <f>SUM(AM370:BF370)</f>
        <v>36.239800129849542</v>
      </c>
    </row>
    <row r="371" spans="27:59" x14ac:dyDescent="0.3">
      <c r="AA371" s="178">
        <f t="shared" si="198"/>
        <v>84000000</v>
      </c>
      <c r="AB371" s="41">
        <f t="shared" si="194"/>
        <v>175</v>
      </c>
      <c r="AC371" s="21">
        <v>4</v>
      </c>
      <c r="AD371" s="21" t="s">
        <v>283</v>
      </c>
      <c r="AE371" s="173">
        <f t="shared" si="195"/>
        <v>30</v>
      </c>
      <c r="AF371" s="181">
        <f t="shared" si="196"/>
        <v>27</v>
      </c>
      <c r="AG371" s="84">
        <f t="shared" si="186"/>
        <v>0.39750000000000002</v>
      </c>
      <c r="AH371" s="237">
        <f t="shared" si="187"/>
        <v>0.159</v>
      </c>
      <c r="AI371" s="76">
        <f t="shared" si="188"/>
        <v>1.5600000000000002E-3</v>
      </c>
      <c r="AJ371" s="179">
        <f t="shared" si="189"/>
        <v>5.5650000000000005E-2</v>
      </c>
      <c r="AK371" s="180">
        <f t="shared" si="190"/>
        <v>2.3077257367928001</v>
      </c>
      <c r="AM371" s="199">
        <f t="shared" si="191"/>
        <v>2.3649357367928001</v>
      </c>
      <c r="AN371" s="200">
        <f t="shared" ref="AN371:BF371" si="201">$AM$371/POWER(1+($B$10/100),AN366-2024)</f>
        <v>2.2960541133910679</v>
      </c>
      <c r="AO371" s="200">
        <f t="shared" si="201"/>
        <v>2.2291787508651146</v>
      </c>
      <c r="AP371" s="200">
        <f t="shared" si="201"/>
        <v>2.16425121443215</v>
      </c>
      <c r="AQ371" s="200">
        <f t="shared" si="201"/>
        <v>2.1012147712933498</v>
      </c>
      <c r="AR371" s="200">
        <f t="shared" si="201"/>
        <v>2.0400143410615046</v>
      </c>
      <c r="AS371" s="200">
        <f t="shared" si="201"/>
        <v>1.9805964476325288</v>
      </c>
      <c r="AT371" s="200">
        <f t="shared" si="201"/>
        <v>1.9229091724587657</v>
      </c>
      <c r="AU371" s="200">
        <f t="shared" si="201"/>
        <v>1.8669021091832678</v>
      </c>
      <c r="AV371" s="200">
        <f t="shared" si="201"/>
        <v>1.8125263195954056</v>
      </c>
      <c r="AW371" s="200">
        <f t="shared" si="201"/>
        <v>1.7597342908693259</v>
      </c>
      <c r="AX371" s="200">
        <f t="shared" si="201"/>
        <v>1.7084798940478891</v>
      </c>
      <c r="AY371" s="200">
        <f t="shared" si="201"/>
        <v>1.6587183437358151</v>
      </c>
      <c r="AZ371" s="200">
        <f t="shared" si="201"/>
        <v>1.6104061589668108</v>
      </c>
      <c r="BA371" s="200">
        <f t="shared" si="201"/>
        <v>1.5635011252104958</v>
      </c>
      <c r="BB371" s="200">
        <f t="shared" si="201"/>
        <v>1.517962257485918</v>
      </c>
      <c r="BC371" s="200">
        <f t="shared" si="201"/>
        <v>1.4737497645494353</v>
      </c>
      <c r="BD371" s="200">
        <f t="shared" si="201"/>
        <v>1.4308250141256653</v>
      </c>
      <c r="BE371" s="200">
        <f t="shared" si="201"/>
        <v>1.3891504991511314</v>
      </c>
      <c r="BF371" s="200">
        <f t="shared" si="201"/>
        <v>1.3486898050010985</v>
      </c>
      <c r="BG371" s="201">
        <f>SUM(AM371:BF371)</f>
        <v>36.239800129849542</v>
      </c>
    </row>
    <row r="372" spans="27:59" x14ac:dyDescent="0.3">
      <c r="AA372" s="178">
        <f t="shared" si="198"/>
        <v>105000000</v>
      </c>
      <c r="AB372" s="41">
        <f t="shared" si="194"/>
        <v>200</v>
      </c>
      <c r="AC372" s="21">
        <v>5</v>
      </c>
      <c r="AD372" s="21" t="s">
        <v>283</v>
      </c>
      <c r="AE372" s="173">
        <f t="shared" si="195"/>
        <v>30</v>
      </c>
      <c r="AF372" s="181">
        <f t="shared" si="196"/>
        <v>27</v>
      </c>
      <c r="AG372" s="84">
        <f t="shared" si="186"/>
        <v>0.39750000000000002</v>
      </c>
      <c r="AH372" s="237">
        <f t="shared" si="187"/>
        <v>0.159</v>
      </c>
      <c r="AI372" s="76">
        <f t="shared" si="188"/>
        <v>1.5600000000000002E-3</v>
      </c>
      <c r="AJ372" s="179">
        <f t="shared" si="189"/>
        <v>5.5650000000000005E-2</v>
      </c>
      <c r="AK372" s="180">
        <f t="shared" si="190"/>
        <v>2.3077257367928001</v>
      </c>
      <c r="AM372" s="199">
        <f t="shared" si="191"/>
        <v>2.3649357367928001</v>
      </c>
      <c r="AN372" s="200">
        <f t="shared" ref="AN372:BF372" si="202">$AM$372/POWER(1+($B$10/100),AN366-2024)</f>
        <v>2.2960541133910679</v>
      </c>
      <c r="AO372" s="200">
        <f t="shared" si="202"/>
        <v>2.2291787508651146</v>
      </c>
      <c r="AP372" s="200">
        <f t="shared" si="202"/>
        <v>2.16425121443215</v>
      </c>
      <c r="AQ372" s="200">
        <f t="shared" si="202"/>
        <v>2.1012147712933498</v>
      </c>
      <c r="AR372" s="200">
        <f t="shared" si="202"/>
        <v>2.0400143410615046</v>
      </c>
      <c r="AS372" s="200">
        <f t="shared" si="202"/>
        <v>1.9805964476325288</v>
      </c>
      <c r="AT372" s="200">
        <f t="shared" si="202"/>
        <v>1.9229091724587657</v>
      </c>
      <c r="AU372" s="200">
        <f t="shared" si="202"/>
        <v>1.8669021091832678</v>
      </c>
      <c r="AV372" s="200">
        <f t="shared" si="202"/>
        <v>1.8125263195954056</v>
      </c>
      <c r="AW372" s="200">
        <f t="shared" si="202"/>
        <v>1.7597342908693259</v>
      </c>
      <c r="AX372" s="200">
        <f t="shared" si="202"/>
        <v>1.7084798940478891</v>
      </c>
      <c r="AY372" s="200">
        <f t="shared" si="202"/>
        <v>1.6587183437358151</v>
      </c>
      <c r="AZ372" s="200">
        <f t="shared" si="202"/>
        <v>1.6104061589668108</v>
      </c>
      <c r="BA372" s="200">
        <f t="shared" si="202"/>
        <v>1.5635011252104958</v>
      </c>
      <c r="BB372" s="200">
        <f t="shared" si="202"/>
        <v>1.517962257485918</v>
      </c>
      <c r="BC372" s="200">
        <f t="shared" si="202"/>
        <v>1.4737497645494353</v>
      </c>
      <c r="BD372" s="200">
        <f t="shared" si="202"/>
        <v>1.4308250141256653</v>
      </c>
      <c r="BE372" s="200">
        <f t="shared" si="202"/>
        <v>1.3891504991511314</v>
      </c>
      <c r="BF372" s="200">
        <f t="shared" si="202"/>
        <v>1.3486898050010985</v>
      </c>
      <c r="BG372" s="201">
        <f t="shared" si="193"/>
        <v>36.239800129849542</v>
      </c>
    </row>
    <row r="373" spans="27:59" x14ac:dyDescent="0.3">
      <c r="AA373" s="178">
        <f t="shared" si="198"/>
        <v>126000000</v>
      </c>
      <c r="AB373" s="41">
        <f t="shared" si="194"/>
        <v>225</v>
      </c>
      <c r="AC373" s="21">
        <v>6</v>
      </c>
      <c r="AD373" s="21" t="s">
        <v>283</v>
      </c>
      <c r="AE373" s="173">
        <f t="shared" si="195"/>
        <v>30</v>
      </c>
      <c r="AF373" s="181">
        <f t="shared" si="196"/>
        <v>27</v>
      </c>
      <c r="AG373" s="84">
        <f t="shared" si="186"/>
        <v>0.39750000000000002</v>
      </c>
      <c r="AH373" s="237">
        <f t="shared" si="187"/>
        <v>0.159</v>
      </c>
      <c r="AI373" s="76">
        <f t="shared" si="188"/>
        <v>1.5600000000000002E-3</v>
      </c>
      <c r="AJ373" s="179">
        <f t="shared" si="189"/>
        <v>5.5650000000000005E-2</v>
      </c>
      <c r="AK373" s="180">
        <f t="shared" si="190"/>
        <v>2.3077257367928001</v>
      </c>
      <c r="AM373" s="199">
        <f t="shared" si="191"/>
        <v>2.3649357367928001</v>
      </c>
      <c r="AN373" s="200">
        <f t="shared" ref="AN373:BF373" si="203">$AM$373/POWER(1+($B$10/100),AN366-2024)</f>
        <v>2.2960541133910679</v>
      </c>
      <c r="AO373" s="200">
        <f t="shared" si="203"/>
        <v>2.2291787508651146</v>
      </c>
      <c r="AP373" s="200">
        <f t="shared" si="203"/>
        <v>2.16425121443215</v>
      </c>
      <c r="AQ373" s="200">
        <f t="shared" si="203"/>
        <v>2.1012147712933498</v>
      </c>
      <c r="AR373" s="200">
        <f t="shared" si="203"/>
        <v>2.0400143410615046</v>
      </c>
      <c r="AS373" s="200">
        <f t="shared" si="203"/>
        <v>1.9805964476325288</v>
      </c>
      <c r="AT373" s="200">
        <f t="shared" si="203"/>
        <v>1.9229091724587657</v>
      </c>
      <c r="AU373" s="200">
        <f t="shared" si="203"/>
        <v>1.8669021091832678</v>
      </c>
      <c r="AV373" s="200">
        <f t="shared" si="203"/>
        <v>1.8125263195954056</v>
      </c>
      <c r="AW373" s="200">
        <f t="shared" si="203"/>
        <v>1.7597342908693259</v>
      </c>
      <c r="AX373" s="200">
        <f t="shared" si="203"/>
        <v>1.7084798940478891</v>
      </c>
      <c r="AY373" s="200">
        <f t="shared" si="203"/>
        <v>1.6587183437358151</v>
      </c>
      <c r="AZ373" s="200">
        <f t="shared" si="203"/>
        <v>1.6104061589668108</v>
      </c>
      <c r="BA373" s="200">
        <f t="shared" si="203"/>
        <v>1.5635011252104958</v>
      </c>
      <c r="BB373" s="200">
        <f t="shared" si="203"/>
        <v>1.517962257485918</v>
      </c>
      <c r="BC373" s="200">
        <f t="shared" si="203"/>
        <v>1.4737497645494353</v>
      </c>
      <c r="BD373" s="200">
        <f t="shared" si="203"/>
        <v>1.4308250141256653</v>
      </c>
      <c r="BE373" s="200">
        <f t="shared" si="203"/>
        <v>1.3891504991511314</v>
      </c>
      <c r="BF373" s="200">
        <f t="shared" si="203"/>
        <v>1.3486898050010985</v>
      </c>
      <c r="BG373" s="201">
        <f t="shared" si="193"/>
        <v>36.239800129849542</v>
      </c>
    </row>
    <row r="374" spans="27:59" x14ac:dyDescent="0.3">
      <c r="AA374" s="178">
        <f t="shared" si="198"/>
        <v>147000000</v>
      </c>
      <c r="AB374" s="41">
        <f t="shared" si="194"/>
        <v>250</v>
      </c>
      <c r="AC374" s="21">
        <v>7</v>
      </c>
      <c r="AD374" s="21" t="s">
        <v>283</v>
      </c>
      <c r="AE374" s="173">
        <f t="shared" si="195"/>
        <v>30</v>
      </c>
      <c r="AF374" s="181">
        <f t="shared" si="196"/>
        <v>27</v>
      </c>
      <c r="AG374" s="84">
        <f t="shared" si="186"/>
        <v>0.39750000000000002</v>
      </c>
      <c r="AH374" s="237">
        <f t="shared" si="187"/>
        <v>0.159</v>
      </c>
      <c r="AI374" s="76">
        <f t="shared" si="188"/>
        <v>1.5600000000000002E-3</v>
      </c>
      <c r="AJ374" s="179">
        <f t="shared" si="189"/>
        <v>5.5650000000000005E-2</v>
      </c>
      <c r="AK374" s="180">
        <f t="shared" si="190"/>
        <v>2.3077257367928001</v>
      </c>
      <c r="AM374" s="199">
        <f t="shared" si="191"/>
        <v>2.3649357367928001</v>
      </c>
      <c r="AN374" s="200">
        <f t="shared" ref="AN374:BF374" si="204">$AM$374/POWER(1+($B$10/100),AN366-2024)</f>
        <v>2.2960541133910679</v>
      </c>
      <c r="AO374" s="200">
        <f t="shared" si="204"/>
        <v>2.2291787508651146</v>
      </c>
      <c r="AP374" s="200">
        <f t="shared" si="204"/>
        <v>2.16425121443215</v>
      </c>
      <c r="AQ374" s="200">
        <f t="shared" si="204"/>
        <v>2.1012147712933498</v>
      </c>
      <c r="AR374" s="200">
        <f t="shared" si="204"/>
        <v>2.0400143410615046</v>
      </c>
      <c r="AS374" s="200">
        <f t="shared" si="204"/>
        <v>1.9805964476325288</v>
      </c>
      <c r="AT374" s="200">
        <f t="shared" si="204"/>
        <v>1.9229091724587657</v>
      </c>
      <c r="AU374" s="200">
        <f t="shared" si="204"/>
        <v>1.8669021091832678</v>
      </c>
      <c r="AV374" s="200">
        <f t="shared" si="204"/>
        <v>1.8125263195954056</v>
      </c>
      <c r="AW374" s="200">
        <f t="shared" si="204"/>
        <v>1.7597342908693259</v>
      </c>
      <c r="AX374" s="200">
        <f t="shared" si="204"/>
        <v>1.7084798940478891</v>
      </c>
      <c r="AY374" s="200">
        <f t="shared" si="204"/>
        <v>1.6587183437358151</v>
      </c>
      <c r="AZ374" s="200">
        <f t="shared" si="204"/>
        <v>1.6104061589668108</v>
      </c>
      <c r="BA374" s="200">
        <f t="shared" si="204"/>
        <v>1.5635011252104958</v>
      </c>
      <c r="BB374" s="200">
        <f t="shared" si="204"/>
        <v>1.517962257485918</v>
      </c>
      <c r="BC374" s="200">
        <f t="shared" si="204"/>
        <v>1.4737497645494353</v>
      </c>
      <c r="BD374" s="200">
        <f t="shared" si="204"/>
        <v>1.4308250141256653</v>
      </c>
      <c r="BE374" s="200">
        <f t="shared" si="204"/>
        <v>1.3891504991511314</v>
      </c>
      <c r="BF374" s="200">
        <f t="shared" si="204"/>
        <v>1.3486898050010985</v>
      </c>
      <c r="BG374" s="201">
        <f t="shared" si="193"/>
        <v>36.239800129849542</v>
      </c>
    </row>
    <row r="375" spans="27:59" x14ac:dyDescent="0.3">
      <c r="AA375" s="178">
        <f t="shared" si="198"/>
        <v>168000000</v>
      </c>
      <c r="AB375" s="41">
        <f t="shared" si="194"/>
        <v>275</v>
      </c>
      <c r="AC375" s="21">
        <v>8</v>
      </c>
      <c r="AD375" s="21" t="s">
        <v>283</v>
      </c>
      <c r="AE375" s="173">
        <f t="shared" si="195"/>
        <v>30</v>
      </c>
      <c r="AF375" s="181">
        <f t="shared" si="196"/>
        <v>27</v>
      </c>
      <c r="AG375" s="84">
        <f t="shared" si="186"/>
        <v>0.39750000000000002</v>
      </c>
      <c r="AH375" s="237">
        <f t="shared" si="187"/>
        <v>0.159</v>
      </c>
      <c r="AI375" s="76">
        <f t="shared" si="188"/>
        <v>1.5600000000000002E-3</v>
      </c>
      <c r="AJ375" s="179">
        <f t="shared" si="189"/>
        <v>5.5650000000000005E-2</v>
      </c>
      <c r="AK375" s="180">
        <f t="shared" si="190"/>
        <v>2.3077257367928001</v>
      </c>
      <c r="AM375" s="199">
        <f t="shared" si="191"/>
        <v>2.3649357367928001</v>
      </c>
      <c r="AN375" s="200">
        <f t="shared" ref="AN375:BF375" si="205">$AM$375/POWER(1+($B$10/100),AN366-2024)</f>
        <v>2.2960541133910679</v>
      </c>
      <c r="AO375" s="200">
        <f t="shared" si="205"/>
        <v>2.2291787508651146</v>
      </c>
      <c r="AP375" s="200">
        <f t="shared" si="205"/>
        <v>2.16425121443215</v>
      </c>
      <c r="AQ375" s="200">
        <f t="shared" si="205"/>
        <v>2.1012147712933498</v>
      </c>
      <c r="AR375" s="200">
        <f t="shared" si="205"/>
        <v>2.0400143410615046</v>
      </c>
      <c r="AS375" s="200">
        <f t="shared" si="205"/>
        <v>1.9805964476325288</v>
      </c>
      <c r="AT375" s="200">
        <f t="shared" si="205"/>
        <v>1.9229091724587657</v>
      </c>
      <c r="AU375" s="200">
        <f t="shared" si="205"/>
        <v>1.8669021091832678</v>
      </c>
      <c r="AV375" s="200">
        <f t="shared" si="205"/>
        <v>1.8125263195954056</v>
      </c>
      <c r="AW375" s="200">
        <f t="shared" si="205"/>
        <v>1.7597342908693259</v>
      </c>
      <c r="AX375" s="200">
        <f t="shared" si="205"/>
        <v>1.7084798940478891</v>
      </c>
      <c r="AY375" s="200">
        <f t="shared" si="205"/>
        <v>1.6587183437358151</v>
      </c>
      <c r="AZ375" s="200">
        <f t="shared" si="205"/>
        <v>1.6104061589668108</v>
      </c>
      <c r="BA375" s="200">
        <f t="shared" si="205"/>
        <v>1.5635011252104958</v>
      </c>
      <c r="BB375" s="200">
        <f t="shared" si="205"/>
        <v>1.517962257485918</v>
      </c>
      <c r="BC375" s="200">
        <f t="shared" si="205"/>
        <v>1.4737497645494353</v>
      </c>
      <c r="BD375" s="200">
        <f t="shared" si="205"/>
        <v>1.4308250141256653</v>
      </c>
      <c r="BE375" s="200">
        <f t="shared" si="205"/>
        <v>1.3891504991511314</v>
      </c>
      <c r="BF375" s="200">
        <f t="shared" si="205"/>
        <v>1.3486898050010985</v>
      </c>
      <c r="BG375" s="201">
        <f t="shared" si="193"/>
        <v>36.239800129849542</v>
      </c>
    </row>
    <row r="376" spans="27:59" x14ac:dyDescent="0.3">
      <c r="AA376" s="178">
        <f t="shared" si="198"/>
        <v>189000000</v>
      </c>
      <c r="AB376" s="41">
        <f t="shared" si="194"/>
        <v>300</v>
      </c>
      <c r="AC376" s="21">
        <v>9</v>
      </c>
      <c r="AD376" s="21" t="s">
        <v>283</v>
      </c>
      <c r="AE376" s="173">
        <f t="shared" si="195"/>
        <v>30</v>
      </c>
      <c r="AF376" s="181">
        <f t="shared" si="196"/>
        <v>27</v>
      </c>
      <c r="AG376" s="84">
        <f t="shared" si="186"/>
        <v>0.39750000000000002</v>
      </c>
      <c r="AH376" s="237">
        <f t="shared" si="187"/>
        <v>0.159</v>
      </c>
      <c r="AI376" s="76">
        <f t="shared" si="188"/>
        <v>1.5600000000000002E-3</v>
      </c>
      <c r="AJ376" s="179">
        <f t="shared" si="189"/>
        <v>5.5650000000000005E-2</v>
      </c>
      <c r="AK376" s="180">
        <f t="shared" si="190"/>
        <v>2.3077257367928001</v>
      </c>
      <c r="AM376" s="199">
        <f t="shared" si="191"/>
        <v>2.3649357367928001</v>
      </c>
      <c r="AN376" s="200">
        <f t="shared" ref="AN376:BF376" si="206">$AM$376/POWER(1+($B$10/100),AN366-2024)</f>
        <v>2.2960541133910679</v>
      </c>
      <c r="AO376" s="200">
        <f t="shared" si="206"/>
        <v>2.2291787508651146</v>
      </c>
      <c r="AP376" s="200">
        <f t="shared" si="206"/>
        <v>2.16425121443215</v>
      </c>
      <c r="AQ376" s="200">
        <f t="shared" si="206"/>
        <v>2.1012147712933498</v>
      </c>
      <c r="AR376" s="200">
        <f t="shared" si="206"/>
        <v>2.0400143410615046</v>
      </c>
      <c r="AS376" s="200">
        <f t="shared" si="206"/>
        <v>1.9805964476325288</v>
      </c>
      <c r="AT376" s="200">
        <f t="shared" si="206"/>
        <v>1.9229091724587657</v>
      </c>
      <c r="AU376" s="200">
        <f t="shared" si="206"/>
        <v>1.8669021091832678</v>
      </c>
      <c r="AV376" s="200">
        <f t="shared" si="206"/>
        <v>1.8125263195954056</v>
      </c>
      <c r="AW376" s="200">
        <f t="shared" si="206"/>
        <v>1.7597342908693259</v>
      </c>
      <c r="AX376" s="200">
        <f t="shared" si="206"/>
        <v>1.7084798940478891</v>
      </c>
      <c r="AY376" s="200">
        <f t="shared" si="206"/>
        <v>1.6587183437358151</v>
      </c>
      <c r="AZ376" s="200">
        <f t="shared" si="206"/>
        <v>1.6104061589668108</v>
      </c>
      <c r="BA376" s="200">
        <f t="shared" si="206"/>
        <v>1.5635011252104958</v>
      </c>
      <c r="BB376" s="200">
        <f t="shared" si="206"/>
        <v>1.517962257485918</v>
      </c>
      <c r="BC376" s="200">
        <f t="shared" si="206"/>
        <v>1.4737497645494353</v>
      </c>
      <c r="BD376" s="200">
        <f t="shared" si="206"/>
        <v>1.4308250141256653</v>
      </c>
      <c r="BE376" s="200">
        <f t="shared" si="206"/>
        <v>1.3891504991511314</v>
      </c>
      <c r="BF376" s="200">
        <f t="shared" si="206"/>
        <v>1.3486898050010985</v>
      </c>
      <c r="BG376" s="201">
        <f t="shared" si="193"/>
        <v>36.239800129849542</v>
      </c>
    </row>
    <row r="377" spans="27:59" x14ac:dyDescent="0.3">
      <c r="AA377" s="178">
        <f t="shared" si="198"/>
        <v>210000000</v>
      </c>
      <c r="AB377" s="41">
        <f t="shared" si="194"/>
        <v>325</v>
      </c>
      <c r="AC377" s="21">
        <v>10</v>
      </c>
      <c r="AD377" s="21" t="s">
        <v>283</v>
      </c>
      <c r="AE377" s="173">
        <f t="shared" si="195"/>
        <v>30</v>
      </c>
      <c r="AF377" s="181">
        <f t="shared" si="196"/>
        <v>27</v>
      </c>
      <c r="AG377" s="84">
        <f t="shared" si="186"/>
        <v>0.39750000000000002</v>
      </c>
      <c r="AH377" s="237">
        <f t="shared" si="187"/>
        <v>0.159</v>
      </c>
      <c r="AI377" s="76">
        <f t="shared" si="188"/>
        <v>1.5600000000000002E-3</v>
      </c>
      <c r="AJ377" s="179">
        <f t="shared" si="189"/>
        <v>5.5650000000000005E-2</v>
      </c>
      <c r="AK377" s="180">
        <f t="shared" si="190"/>
        <v>2.3077257367928001</v>
      </c>
      <c r="AM377" s="199">
        <f t="shared" si="191"/>
        <v>2.3649357367928001</v>
      </c>
      <c r="AN377" s="200">
        <f t="shared" ref="AN377:BF377" si="207">$AM$377/POWER(1+($B$10/100),AN366-2024)</f>
        <v>2.2960541133910679</v>
      </c>
      <c r="AO377" s="200">
        <f t="shared" si="207"/>
        <v>2.2291787508651146</v>
      </c>
      <c r="AP377" s="200">
        <f t="shared" si="207"/>
        <v>2.16425121443215</v>
      </c>
      <c r="AQ377" s="200">
        <f t="shared" si="207"/>
        <v>2.1012147712933498</v>
      </c>
      <c r="AR377" s="200">
        <f t="shared" si="207"/>
        <v>2.0400143410615046</v>
      </c>
      <c r="AS377" s="200">
        <f t="shared" si="207"/>
        <v>1.9805964476325288</v>
      </c>
      <c r="AT377" s="200">
        <f t="shared" si="207"/>
        <v>1.9229091724587657</v>
      </c>
      <c r="AU377" s="200">
        <f t="shared" si="207"/>
        <v>1.8669021091832678</v>
      </c>
      <c r="AV377" s="200">
        <f t="shared" si="207"/>
        <v>1.8125263195954056</v>
      </c>
      <c r="AW377" s="200">
        <f t="shared" si="207"/>
        <v>1.7597342908693259</v>
      </c>
      <c r="AX377" s="200">
        <f t="shared" si="207"/>
        <v>1.7084798940478891</v>
      </c>
      <c r="AY377" s="200">
        <f t="shared" si="207"/>
        <v>1.6587183437358151</v>
      </c>
      <c r="AZ377" s="200">
        <f t="shared" si="207"/>
        <v>1.6104061589668108</v>
      </c>
      <c r="BA377" s="200">
        <f t="shared" si="207"/>
        <v>1.5635011252104958</v>
      </c>
      <c r="BB377" s="200">
        <f t="shared" si="207"/>
        <v>1.517962257485918</v>
      </c>
      <c r="BC377" s="200">
        <f t="shared" si="207"/>
        <v>1.4737497645494353</v>
      </c>
      <c r="BD377" s="200">
        <f t="shared" si="207"/>
        <v>1.4308250141256653</v>
      </c>
      <c r="BE377" s="200">
        <f t="shared" si="207"/>
        <v>1.3891504991511314</v>
      </c>
      <c r="BF377" s="200">
        <f t="shared" si="207"/>
        <v>1.3486898050010985</v>
      </c>
      <c r="BG377" s="201">
        <f t="shared" si="193"/>
        <v>36.239800129849542</v>
      </c>
    </row>
    <row r="378" spans="27:59" x14ac:dyDescent="0.3">
      <c r="AA378" s="178">
        <f t="shared" si="198"/>
        <v>231000000</v>
      </c>
      <c r="AB378" s="41">
        <f t="shared" si="194"/>
        <v>350</v>
      </c>
      <c r="AC378" s="21">
        <v>11</v>
      </c>
      <c r="AD378" s="21" t="s">
        <v>283</v>
      </c>
      <c r="AE378" s="173">
        <f t="shared" si="195"/>
        <v>30</v>
      </c>
      <c r="AF378" s="181">
        <f t="shared" si="196"/>
        <v>27</v>
      </c>
      <c r="AG378" s="84">
        <f t="shared" si="186"/>
        <v>0.39750000000000002</v>
      </c>
      <c r="AH378" s="237">
        <f t="shared" si="187"/>
        <v>0.159</v>
      </c>
      <c r="AI378" s="76">
        <f t="shared" si="188"/>
        <v>1.5600000000000002E-3</v>
      </c>
      <c r="AJ378" s="179">
        <f t="shared" si="189"/>
        <v>5.5650000000000005E-2</v>
      </c>
      <c r="AK378" s="180">
        <f t="shared" si="190"/>
        <v>2.3077257367928001</v>
      </c>
      <c r="AM378" s="199">
        <f t="shared" si="191"/>
        <v>2.3649357367928001</v>
      </c>
      <c r="AN378" s="200">
        <f t="shared" ref="AN378:BF378" si="208">$AM$378/POWER(1+($B$10/100),AN366-2024)</f>
        <v>2.2960541133910679</v>
      </c>
      <c r="AO378" s="200">
        <f t="shared" si="208"/>
        <v>2.2291787508651146</v>
      </c>
      <c r="AP378" s="200">
        <f t="shared" si="208"/>
        <v>2.16425121443215</v>
      </c>
      <c r="AQ378" s="200">
        <f t="shared" si="208"/>
        <v>2.1012147712933498</v>
      </c>
      <c r="AR378" s="200">
        <f t="shared" si="208"/>
        <v>2.0400143410615046</v>
      </c>
      <c r="AS378" s="200">
        <f t="shared" si="208"/>
        <v>1.9805964476325288</v>
      </c>
      <c r="AT378" s="200">
        <f t="shared" si="208"/>
        <v>1.9229091724587657</v>
      </c>
      <c r="AU378" s="200">
        <f t="shared" si="208"/>
        <v>1.8669021091832678</v>
      </c>
      <c r="AV378" s="200">
        <f t="shared" si="208"/>
        <v>1.8125263195954056</v>
      </c>
      <c r="AW378" s="200">
        <f t="shared" si="208"/>
        <v>1.7597342908693259</v>
      </c>
      <c r="AX378" s="200">
        <f t="shared" si="208"/>
        <v>1.7084798940478891</v>
      </c>
      <c r="AY378" s="200">
        <f t="shared" si="208"/>
        <v>1.6587183437358151</v>
      </c>
      <c r="AZ378" s="200">
        <f t="shared" si="208"/>
        <v>1.6104061589668108</v>
      </c>
      <c r="BA378" s="200">
        <f t="shared" si="208"/>
        <v>1.5635011252104958</v>
      </c>
      <c r="BB378" s="200">
        <f t="shared" si="208"/>
        <v>1.517962257485918</v>
      </c>
      <c r="BC378" s="200">
        <f t="shared" si="208"/>
        <v>1.4737497645494353</v>
      </c>
      <c r="BD378" s="200">
        <f t="shared" si="208"/>
        <v>1.4308250141256653</v>
      </c>
      <c r="BE378" s="200">
        <f t="shared" si="208"/>
        <v>1.3891504991511314</v>
      </c>
      <c r="BF378" s="200">
        <f t="shared" si="208"/>
        <v>1.3486898050010985</v>
      </c>
      <c r="BG378" s="201">
        <f t="shared" si="193"/>
        <v>36.239800129849542</v>
      </c>
    </row>
    <row r="379" spans="27:59" x14ac:dyDescent="0.3">
      <c r="AA379" s="178">
        <f t="shared" si="198"/>
        <v>252000000</v>
      </c>
      <c r="AB379" s="41">
        <f t="shared" si="194"/>
        <v>375</v>
      </c>
      <c r="AC379" s="21">
        <v>12</v>
      </c>
      <c r="AD379" s="21" t="s">
        <v>283</v>
      </c>
      <c r="AE379" s="173">
        <f t="shared" si="195"/>
        <v>30</v>
      </c>
      <c r="AF379" s="181">
        <f t="shared" si="196"/>
        <v>27</v>
      </c>
      <c r="AG379" s="84">
        <f t="shared" si="186"/>
        <v>0.39750000000000002</v>
      </c>
      <c r="AH379" s="237">
        <f t="shared" si="187"/>
        <v>0.159</v>
      </c>
      <c r="AI379" s="76">
        <f t="shared" si="188"/>
        <v>1.5600000000000002E-3</v>
      </c>
      <c r="AJ379" s="179">
        <f t="shared" si="189"/>
        <v>5.5650000000000005E-2</v>
      </c>
      <c r="AK379" s="180">
        <f t="shared" si="190"/>
        <v>2.3077257367928001</v>
      </c>
      <c r="AM379" s="199">
        <f t="shared" si="191"/>
        <v>2.3649357367928001</v>
      </c>
      <c r="AN379" s="200">
        <f t="shared" ref="AN379:BF379" si="209">$AM$379/POWER(1+($B$10/100),AN366-2024)</f>
        <v>2.2960541133910679</v>
      </c>
      <c r="AO379" s="200">
        <f t="shared" si="209"/>
        <v>2.2291787508651146</v>
      </c>
      <c r="AP379" s="200">
        <f t="shared" si="209"/>
        <v>2.16425121443215</v>
      </c>
      <c r="AQ379" s="200">
        <f t="shared" si="209"/>
        <v>2.1012147712933498</v>
      </c>
      <c r="AR379" s="200">
        <f t="shared" si="209"/>
        <v>2.0400143410615046</v>
      </c>
      <c r="AS379" s="200">
        <f t="shared" si="209"/>
        <v>1.9805964476325288</v>
      </c>
      <c r="AT379" s="200">
        <f t="shared" si="209"/>
        <v>1.9229091724587657</v>
      </c>
      <c r="AU379" s="200">
        <f t="shared" si="209"/>
        <v>1.8669021091832678</v>
      </c>
      <c r="AV379" s="200">
        <f t="shared" si="209"/>
        <v>1.8125263195954056</v>
      </c>
      <c r="AW379" s="200">
        <f t="shared" si="209"/>
        <v>1.7597342908693259</v>
      </c>
      <c r="AX379" s="200">
        <f t="shared" si="209"/>
        <v>1.7084798940478891</v>
      </c>
      <c r="AY379" s="200">
        <f t="shared" si="209"/>
        <v>1.6587183437358151</v>
      </c>
      <c r="AZ379" s="200">
        <f t="shared" si="209"/>
        <v>1.6104061589668108</v>
      </c>
      <c r="BA379" s="200">
        <f t="shared" si="209"/>
        <v>1.5635011252104958</v>
      </c>
      <c r="BB379" s="200">
        <f t="shared" si="209"/>
        <v>1.517962257485918</v>
      </c>
      <c r="BC379" s="200">
        <f t="shared" si="209"/>
        <v>1.4737497645494353</v>
      </c>
      <c r="BD379" s="200">
        <f t="shared" si="209"/>
        <v>1.4308250141256653</v>
      </c>
      <c r="BE379" s="200">
        <f t="shared" si="209"/>
        <v>1.3891504991511314</v>
      </c>
      <c r="BF379" s="200">
        <f t="shared" si="209"/>
        <v>1.3486898050010985</v>
      </c>
      <c r="BG379" s="201">
        <f t="shared" si="193"/>
        <v>36.239800129849542</v>
      </c>
    </row>
    <row r="380" spans="27:59" x14ac:dyDescent="0.3">
      <c r="AA380" s="178">
        <f t="shared" si="198"/>
        <v>273000000</v>
      </c>
      <c r="AB380" s="41">
        <f t="shared" si="194"/>
        <v>400</v>
      </c>
      <c r="AC380" s="21">
        <v>13</v>
      </c>
      <c r="AD380" s="21" t="s">
        <v>283</v>
      </c>
      <c r="AE380" s="173">
        <f t="shared" si="195"/>
        <v>30</v>
      </c>
      <c r="AF380" s="181">
        <f t="shared" si="196"/>
        <v>27</v>
      </c>
      <c r="AG380" s="84">
        <f t="shared" si="186"/>
        <v>0.39750000000000002</v>
      </c>
      <c r="AH380" s="237">
        <f t="shared" si="187"/>
        <v>0.159</v>
      </c>
      <c r="AI380" s="76">
        <f t="shared" si="188"/>
        <v>1.5600000000000002E-3</v>
      </c>
      <c r="AJ380" s="179">
        <f t="shared" si="189"/>
        <v>5.5650000000000005E-2</v>
      </c>
      <c r="AK380" s="180">
        <f t="shared" si="190"/>
        <v>2.3077257367928001</v>
      </c>
      <c r="AM380" s="199">
        <f t="shared" si="191"/>
        <v>2.3649357367928001</v>
      </c>
      <c r="AN380" s="200">
        <f t="shared" ref="AN380:BF380" si="210">$AM$380/POWER(1+($B$10/100),AN366-2024)</f>
        <v>2.2960541133910679</v>
      </c>
      <c r="AO380" s="200">
        <f t="shared" si="210"/>
        <v>2.2291787508651146</v>
      </c>
      <c r="AP380" s="200">
        <f t="shared" si="210"/>
        <v>2.16425121443215</v>
      </c>
      <c r="AQ380" s="200">
        <f t="shared" si="210"/>
        <v>2.1012147712933498</v>
      </c>
      <c r="AR380" s="200">
        <f t="shared" si="210"/>
        <v>2.0400143410615046</v>
      </c>
      <c r="AS380" s="200">
        <f t="shared" si="210"/>
        <v>1.9805964476325288</v>
      </c>
      <c r="AT380" s="200">
        <f t="shared" si="210"/>
        <v>1.9229091724587657</v>
      </c>
      <c r="AU380" s="200">
        <f t="shared" si="210"/>
        <v>1.8669021091832678</v>
      </c>
      <c r="AV380" s="200">
        <f t="shared" si="210"/>
        <v>1.8125263195954056</v>
      </c>
      <c r="AW380" s="200">
        <f t="shared" si="210"/>
        <v>1.7597342908693259</v>
      </c>
      <c r="AX380" s="200">
        <f t="shared" si="210"/>
        <v>1.7084798940478891</v>
      </c>
      <c r="AY380" s="200">
        <f t="shared" si="210"/>
        <v>1.6587183437358151</v>
      </c>
      <c r="AZ380" s="200">
        <f t="shared" si="210"/>
        <v>1.6104061589668108</v>
      </c>
      <c r="BA380" s="200">
        <f t="shared" si="210"/>
        <v>1.5635011252104958</v>
      </c>
      <c r="BB380" s="200">
        <f t="shared" si="210"/>
        <v>1.517962257485918</v>
      </c>
      <c r="BC380" s="200">
        <f t="shared" si="210"/>
        <v>1.4737497645494353</v>
      </c>
      <c r="BD380" s="200">
        <f t="shared" si="210"/>
        <v>1.4308250141256653</v>
      </c>
      <c r="BE380" s="200">
        <f t="shared" si="210"/>
        <v>1.3891504991511314</v>
      </c>
      <c r="BF380" s="200">
        <f t="shared" si="210"/>
        <v>1.3486898050010985</v>
      </c>
      <c r="BG380" s="201">
        <f t="shared" si="193"/>
        <v>36.239800129849542</v>
      </c>
    </row>
    <row r="381" spans="27:59" x14ac:dyDescent="0.3">
      <c r="AA381" s="178">
        <f t="shared" si="198"/>
        <v>294000000</v>
      </c>
      <c r="AB381" s="41">
        <f t="shared" si="194"/>
        <v>425</v>
      </c>
      <c r="AC381" s="21">
        <v>14</v>
      </c>
      <c r="AD381" s="21" t="s">
        <v>283</v>
      </c>
      <c r="AE381" s="173">
        <f t="shared" si="195"/>
        <v>30</v>
      </c>
      <c r="AF381" s="181">
        <f t="shared" si="196"/>
        <v>27</v>
      </c>
      <c r="AG381" s="84">
        <f t="shared" si="186"/>
        <v>0.39750000000000002</v>
      </c>
      <c r="AH381" s="237">
        <f t="shared" si="187"/>
        <v>0.159</v>
      </c>
      <c r="AI381" s="76">
        <f t="shared" si="188"/>
        <v>1.5600000000000002E-3</v>
      </c>
      <c r="AJ381" s="179">
        <f t="shared" si="189"/>
        <v>5.5650000000000005E-2</v>
      </c>
      <c r="AK381" s="180">
        <f t="shared" si="190"/>
        <v>2.3077257367928001</v>
      </c>
      <c r="AM381" s="199">
        <f t="shared" si="191"/>
        <v>2.3649357367928001</v>
      </c>
      <c r="AN381" s="200">
        <f t="shared" ref="AN381:BF381" si="211">$AM$381/POWER(1+($B$10/100),AN366-2024)</f>
        <v>2.2960541133910679</v>
      </c>
      <c r="AO381" s="200">
        <f t="shared" si="211"/>
        <v>2.2291787508651146</v>
      </c>
      <c r="AP381" s="200">
        <f t="shared" si="211"/>
        <v>2.16425121443215</v>
      </c>
      <c r="AQ381" s="200">
        <f t="shared" si="211"/>
        <v>2.1012147712933498</v>
      </c>
      <c r="AR381" s="200">
        <f t="shared" si="211"/>
        <v>2.0400143410615046</v>
      </c>
      <c r="AS381" s="200">
        <f t="shared" si="211"/>
        <v>1.9805964476325288</v>
      </c>
      <c r="AT381" s="200">
        <f t="shared" si="211"/>
        <v>1.9229091724587657</v>
      </c>
      <c r="AU381" s="200">
        <f t="shared" si="211"/>
        <v>1.8669021091832678</v>
      </c>
      <c r="AV381" s="200">
        <f t="shared" si="211"/>
        <v>1.8125263195954056</v>
      </c>
      <c r="AW381" s="200">
        <f t="shared" si="211"/>
        <v>1.7597342908693259</v>
      </c>
      <c r="AX381" s="200">
        <f t="shared" si="211"/>
        <v>1.7084798940478891</v>
      </c>
      <c r="AY381" s="200">
        <f t="shared" si="211"/>
        <v>1.6587183437358151</v>
      </c>
      <c r="AZ381" s="200">
        <f t="shared" si="211"/>
        <v>1.6104061589668108</v>
      </c>
      <c r="BA381" s="200">
        <f t="shared" si="211"/>
        <v>1.5635011252104958</v>
      </c>
      <c r="BB381" s="200">
        <f t="shared" si="211"/>
        <v>1.517962257485918</v>
      </c>
      <c r="BC381" s="200">
        <f t="shared" si="211"/>
        <v>1.4737497645494353</v>
      </c>
      <c r="BD381" s="200">
        <f t="shared" si="211"/>
        <v>1.4308250141256653</v>
      </c>
      <c r="BE381" s="200">
        <f t="shared" si="211"/>
        <v>1.3891504991511314</v>
      </c>
      <c r="BF381" s="200">
        <f t="shared" si="211"/>
        <v>1.3486898050010985</v>
      </c>
      <c r="BG381" s="201">
        <f t="shared" si="193"/>
        <v>36.239800129849542</v>
      </c>
    </row>
    <row r="382" spans="27:59" x14ac:dyDescent="0.3">
      <c r="AA382" s="178">
        <f t="shared" si="198"/>
        <v>315000000</v>
      </c>
      <c r="AB382" s="41">
        <f t="shared" si="194"/>
        <v>450</v>
      </c>
      <c r="AC382" s="21">
        <v>15</v>
      </c>
      <c r="AD382" s="21" t="s">
        <v>283</v>
      </c>
      <c r="AE382" s="173">
        <f t="shared" si="195"/>
        <v>30</v>
      </c>
      <c r="AF382" s="181">
        <f t="shared" si="196"/>
        <v>27</v>
      </c>
      <c r="AG382" s="84">
        <f t="shared" si="186"/>
        <v>0.39750000000000002</v>
      </c>
      <c r="AH382" s="237">
        <f t="shared" si="187"/>
        <v>0.159</v>
      </c>
      <c r="AI382" s="76">
        <f t="shared" si="188"/>
        <v>1.5600000000000002E-3</v>
      </c>
      <c r="AJ382" s="179">
        <f t="shared" si="189"/>
        <v>5.5650000000000005E-2</v>
      </c>
      <c r="AK382" s="180">
        <f t="shared" si="190"/>
        <v>2.3077257367928001</v>
      </c>
      <c r="AM382" s="199">
        <f t="shared" si="191"/>
        <v>2.3649357367928001</v>
      </c>
      <c r="AN382" s="200">
        <f t="shared" ref="AN382:BF382" si="212">$AM$382/POWER(1+($B$10/100),AN366-2024)</f>
        <v>2.2960541133910679</v>
      </c>
      <c r="AO382" s="200">
        <f t="shared" si="212"/>
        <v>2.2291787508651146</v>
      </c>
      <c r="AP382" s="200">
        <f t="shared" si="212"/>
        <v>2.16425121443215</v>
      </c>
      <c r="AQ382" s="200">
        <f t="shared" si="212"/>
        <v>2.1012147712933498</v>
      </c>
      <c r="AR382" s="200">
        <f t="shared" si="212"/>
        <v>2.0400143410615046</v>
      </c>
      <c r="AS382" s="200">
        <f t="shared" si="212"/>
        <v>1.9805964476325288</v>
      </c>
      <c r="AT382" s="200">
        <f t="shared" si="212"/>
        <v>1.9229091724587657</v>
      </c>
      <c r="AU382" s="200">
        <f t="shared" si="212"/>
        <v>1.8669021091832678</v>
      </c>
      <c r="AV382" s="200">
        <f t="shared" si="212"/>
        <v>1.8125263195954056</v>
      </c>
      <c r="AW382" s="200">
        <f t="shared" si="212"/>
        <v>1.7597342908693259</v>
      </c>
      <c r="AX382" s="200">
        <f t="shared" si="212"/>
        <v>1.7084798940478891</v>
      </c>
      <c r="AY382" s="200">
        <f t="shared" si="212"/>
        <v>1.6587183437358151</v>
      </c>
      <c r="AZ382" s="200">
        <f t="shared" si="212"/>
        <v>1.6104061589668108</v>
      </c>
      <c r="BA382" s="200">
        <f t="shared" si="212"/>
        <v>1.5635011252104958</v>
      </c>
      <c r="BB382" s="200">
        <f t="shared" si="212"/>
        <v>1.517962257485918</v>
      </c>
      <c r="BC382" s="200">
        <f t="shared" si="212"/>
        <v>1.4737497645494353</v>
      </c>
      <c r="BD382" s="200">
        <f t="shared" si="212"/>
        <v>1.4308250141256653</v>
      </c>
      <c r="BE382" s="200">
        <f t="shared" si="212"/>
        <v>1.3891504991511314</v>
      </c>
      <c r="BF382" s="200">
        <f t="shared" si="212"/>
        <v>1.3486898050010985</v>
      </c>
      <c r="BG382" s="201">
        <f t="shared" si="193"/>
        <v>36.239800129849542</v>
      </c>
    </row>
    <row r="383" spans="27:59" x14ac:dyDescent="0.3">
      <c r="AA383" s="178">
        <f t="shared" si="198"/>
        <v>336000000</v>
      </c>
      <c r="AB383" s="41">
        <f t="shared" si="194"/>
        <v>475</v>
      </c>
      <c r="AC383" s="21">
        <v>16</v>
      </c>
      <c r="AD383" s="21" t="s">
        <v>283</v>
      </c>
      <c r="AE383" s="173">
        <f t="shared" si="195"/>
        <v>30</v>
      </c>
      <c r="AF383" s="181">
        <f t="shared" si="196"/>
        <v>27</v>
      </c>
      <c r="AG383" s="84">
        <f t="shared" si="186"/>
        <v>0.39750000000000002</v>
      </c>
      <c r="AH383" s="237">
        <f t="shared" si="187"/>
        <v>0.159</v>
      </c>
      <c r="AI383" s="76">
        <f t="shared" si="188"/>
        <v>1.5600000000000002E-3</v>
      </c>
      <c r="AJ383" s="179">
        <f t="shared" si="189"/>
        <v>5.5650000000000005E-2</v>
      </c>
      <c r="AK383" s="180">
        <f t="shared" si="190"/>
        <v>2.3077257367928001</v>
      </c>
      <c r="AM383" s="199">
        <f t="shared" si="191"/>
        <v>2.3649357367928001</v>
      </c>
      <c r="AN383" s="200">
        <f t="shared" ref="AN383:BF383" si="213">$AM$383/POWER(1+($B$10/100),AN366-2024)</f>
        <v>2.2960541133910679</v>
      </c>
      <c r="AO383" s="200">
        <f t="shared" si="213"/>
        <v>2.2291787508651146</v>
      </c>
      <c r="AP383" s="200">
        <f t="shared" si="213"/>
        <v>2.16425121443215</v>
      </c>
      <c r="AQ383" s="200">
        <f t="shared" si="213"/>
        <v>2.1012147712933498</v>
      </c>
      <c r="AR383" s="200">
        <f t="shared" si="213"/>
        <v>2.0400143410615046</v>
      </c>
      <c r="AS383" s="200">
        <f t="shared" si="213"/>
        <v>1.9805964476325288</v>
      </c>
      <c r="AT383" s="200">
        <f t="shared" si="213"/>
        <v>1.9229091724587657</v>
      </c>
      <c r="AU383" s="200">
        <f t="shared" si="213"/>
        <v>1.8669021091832678</v>
      </c>
      <c r="AV383" s="200">
        <f t="shared" si="213"/>
        <v>1.8125263195954056</v>
      </c>
      <c r="AW383" s="200">
        <f t="shared" si="213"/>
        <v>1.7597342908693259</v>
      </c>
      <c r="AX383" s="200">
        <f t="shared" si="213"/>
        <v>1.7084798940478891</v>
      </c>
      <c r="AY383" s="200">
        <f t="shared" si="213"/>
        <v>1.6587183437358151</v>
      </c>
      <c r="AZ383" s="200">
        <f t="shared" si="213"/>
        <v>1.6104061589668108</v>
      </c>
      <c r="BA383" s="200">
        <f t="shared" si="213"/>
        <v>1.5635011252104958</v>
      </c>
      <c r="BB383" s="200">
        <f t="shared" si="213"/>
        <v>1.517962257485918</v>
      </c>
      <c r="BC383" s="200">
        <f t="shared" si="213"/>
        <v>1.4737497645494353</v>
      </c>
      <c r="BD383" s="200">
        <f t="shared" si="213"/>
        <v>1.4308250141256653</v>
      </c>
      <c r="BE383" s="200">
        <f t="shared" si="213"/>
        <v>1.3891504991511314</v>
      </c>
      <c r="BF383" s="200">
        <f t="shared" si="213"/>
        <v>1.3486898050010985</v>
      </c>
      <c r="BG383" s="201">
        <f t="shared" si="193"/>
        <v>36.239800129849542</v>
      </c>
    </row>
    <row r="384" spans="27:59" x14ac:dyDescent="0.3">
      <c r="AA384" s="178">
        <f t="shared" si="198"/>
        <v>357000000</v>
      </c>
      <c r="AB384" s="41">
        <f t="shared" si="194"/>
        <v>500</v>
      </c>
      <c r="AC384" s="21">
        <v>17</v>
      </c>
      <c r="AD384" s="21" t="s">
        <v>283</v>
      </c>
      <c r="AE384" s="173">
        <f t="shared" si="195"/>
        <v>30</v>
      </c>
      <c r="AF384" s="181">
        <f t="shared" si="196"/>
        <v>27</v>
      </c>
      <c r="AG384" s="84">
        <f t="shared" si="186"/>
        <v>0.39750000000000002</v>
      </c>
      <c r="AH384" s="237">
        <f t="shared" si="187"/>
        <v>0.159</v>
      </c>
      <c r="AI384" s="76">
        <f t="shared" si="188"/>
        <v>1.5600000000000002E-3</v>
      </c>
      <c r="AJ384" s="179">
        <f t="shared" si="189"/>
        <v>5.5650000000000005E-2</v>
      </c>
      <c r="AK384" s="180">
        <f t="shared" si="190"/>
        <v>2.3077257367928001</v>
      </c>
      <c r="AM384" s="199">
        <f t="shared" si="191"/>
        <v>2.3649357367928001</v>
      </c>
      <c r="AN384" s="200">
        <f t="shared" ref="AN384:BF384" si="214">$AM$384/POWER(1+($B$10/100),AN366-2024)</f>
        <v>2.2960541133910679</v>
      </c>
      <c r="AO384" s="200">
        <f t="shared" si="214"/>
        <v>2.2291787508651146</v>
      </c>
      <c r="AP384" s="200">
        <f t="shared" si="214"/>
        <v>2.16425121443215</v>
      </c>
      <c r="AQ384" s="200">
        <f t="shared" si="214"/>
        <v>2.1012147712933498</v>
      </c>
      <c r="AR384" s="200">
        <f t="shared" si="214"/>
        <v>2.0400143410615046</v>
      </c>
      <c r="AS384" s="200">
        <f t="shared" si="214"/>
        <v>1.9805964476325288</v>
      </c>
      <c r="AT384" s="200">
        <f t="shared" si="214"/>
        <v>1.9229091724587657</v>
      </c>
      <c r="AU384" s="200">
        <f t="shared" si="214"/>
        <v>1.8669021091832678</v>
      </c>
      <c r="AV384" s="200">
        <f t="shared" si="214"/>
        <v>1.8125263195954056</v>
      </c>
      <c r="AW384" s="200">
        <f t="shared" si="214"/>
        <v>1.7597342908693259</v>
      </c>
      <c r="AX384" s="200">
        <f t="shared" si="214"/>
        <v>1.7084798940478891</v>
      </c>
      <c r="AY384" s="200">
        <f t="shared" si="214"/>
        <v>1.6587183437358151</v>
      </c>
      <c r="AZ384" s="200">
        <f t="shared" si="214"/>
        <v>1.6104061589668108</v>
      </c>
      <c r="BA384" s="200">
        <f t="shared" si="214"/>
        <v>1.5635011252104958</v>
      </c>
      <c r="BB384" s="200">
        <f t="shared" si="214"/>
        <v>1.517962257485918</v>
      </c>
      <c r="BC384" s="200">
        <f t="shared" si="214"/>
        <v>1.4737497645494353</v>
      </c>
      <c r="BD384" s="200">
        <f t="shared" si="214"/>
        <v>1.4308250141256653</v>
      </c>
      <c r="BE384" s="200">
        <f t="shared" si="214"/>
        <v>1.3891504991511314</v>
      </c>
      <c r="BF384" s="200">
        <f t="shared" si="214"/>
        <v>1.3486898050010985</v>
      </c>
      <c r="BG384" s="201">
        <f t="shared" si="193"/>
        <v>36.239800129849542</v>
      </c>
    </row>
    <row r="385" spans="27:59" x14ac:dyDescent="0.3">
      <c r="AA385" s="178">
        <f t="shared" si="198"/>
        <v>378000000</v>
      </c>
      <c r="AB385" s="41">
        <f t="shared" si="194"/>
        <v>525</v>
      </c>
      <c r="AC385" s="21">
        <v>18</v>
      </c>
      <c r="AD385" s="21" t="s">
        <v>283</v>
      </c>
      <c r="AE385" s="173">
        <f t="shared" si="195"/>
        <v>30</v>
      </c>
      <c r="AF385" s="181">
        <f t="shared" si="196"/>
        <v>27</v>
      </c>
      <c r="AG385" s="84">
        <f t="shared" si="186"/>
        <v>0.39750000000000002</v>
      </c>
      <c r="AH385" s="237">
        <f t="shared" si="187"/>
        <v>0.159</v>
      </c>
      <c r="AI385" s="76">
        <f t="shared" si="188"/>
        <v>1.5600000000000002E-3</v>
      </c>
      <c r="AJ385" s="179">
        <f t="shared" si="189"/>
        <v>5.5650000000000005E-2</v>
      </c>
      <c r="AK385" s="180">
        <f t="shared" si="190"/>
        <v>2.3077257367928001</v>
      </c>
      <c r="AM385" s="199">
        <f t="shared" si="191"/>
        <v>2.3649357367928001</v>
      </c>
      <c r="AN385" s="200">
        <f t="shared" ref="AN385:BF385" si="215">$AM$385/POWER(1+($B$10/100),AN366-2024)</f>
        <v>2.2960541133910679</v>
      </c>
      <c r="AO385" s="200">
        <f t="shared" si="215"/>
        <v>2.2291787508651146</v>
      </c>
      <c r="AP385" s="200">
        <f t="shared" si="215"/>
        <v>2.16425121443215</v>
      </c>
      <c r="AQ385" s="200">
        <f t="shared" si="215"/>
        <v>2.1012147712933498</v>
      </c>
      <c r="AR385" s="200">
        <f t="shared" si="215"/>
        <v>2.0400143410615046</v>
      </c>
      <c r="AS385" s="200">
        <f t="shared" si="215"/>
        <v>1.9805964476325288</v>
      </c>
      <c r="AT385" s="200">
        <f t="shared" si="215"/>
        <v>1.9229091724587657</v>
      </c>
      <c r="AU385" s="200">
        <f t="shared" si="215"/>
        <v>1.8669021091832678</v>
      </c>
      <c r="AV385" s="200">
        <f t="shared" si="215"/>
        <v>1.8125263195954056</v>
      </c>
      <c r="AW385" s="200">
        <f t="shared" si="215"/>
        <v>1.7597342908693259</v>
      </c>
      <c r="AX385" s="200">
        <f t="shared" si="215"/>
        <v>1.7084798940478891</v>
      </c>
      <c r="AY385" s="200">
        <f t="shared" si="215"/>
        <v>1.6587183437358151</v>
      </c>
      <c r="AZ385" s="200">
        <f t="shared" si="215"/>
        <v>1.6104061589668108</v>
      </c>
      <c r="BA385" s="200">
        <f t="shared" si="215"/>
        <v>1.5635011252104958</v>
      </c>
      <c r="BB385" s="200">
        <f t="shared" si="215"/>
        <v>1.517962257485918</v>
      </c>
      <c r="BC385" s="200">
        <f t="shared" si="215"/>
        <v>1.4737497645494353</v>
      </c>
      <c r="BD385" s="200">
        <f t="shared" si="215"/>
        <v>1.4308250141256653</v>
      </c>
      <c r="BE385" s="200">
        <f t="shared" si="215"/>
        <v>1.3891504991511314</v>
      </c>
      <c r="BF385" s="200">
        <f t="shared" si="215"/>
        <v>1.3486898050010985</v>
      </c>
      <c r="BG385" s="201">
        <f t="shared" si="193"/>
        <v>36.239800129849542</v>
      </c>
    </row>
    <row r="386" spans="27:59" x14ac:dyDescent="0.3">
      <c r="AA386" s="178">
        <f t="shared" si="198"/>
        <v>399000000</v>
      </c>
      <c r="AB386" s="41">
        <f t="shared" si="194"/>
        <v>550</v>
      </c>
      <c r="AC386" s="21">
        <v>19</v>
      </c>
      <c r="AD386" s="21" t="s">
        <v>283</v>
      </c>
      <c r="AE386" s="173">
        <f t="shared" si="195"/>
        <v>30</v>
      </c>
      <c r="AF386" s="181">
        <f t="shared" si="196"/>
        <v>27</v>
      </c>
      <c r="AG386" s="84">
        <f t="shared" si="186"/>
        <v>0.39750000000000002</v>
      </c>
      <c r="AH386" s="237">
        <f t="shared" si="187"/>
        <v>0.159</v>
      </c>
      <c r="AI386" s="76">
        <f t="shared" si="188"/>
        <v>1.5600000000000002E-3</v>
      </c>
      <c r="AJ386" s="179">
        <f t="shared" si="189"/>
        <v>5.5650000000000005E-2</v>
      </c>
      <c r="AK386" s="180">
        <f t="shared" si="190"/>
        <v>2.3077257367928001</v>
      </c>
      <c r="AM386" s="199">
        <f t="shared" si="191"/>
        <v>2.3649357367928001</v>
      </c>
      <c r="AN386" s="200">
        <f t="shared" ref="AN386:BF386" si="216">$AM$386/POWER(1+($B$10/100),AN366-2024)</f>
        <v>2.2960541133910679</v>
      </c>
      <c r="AO386" s="200">
        <f t="shared" si="216"/>
        <v>2.2291787508651146</v>
      </c>
      <c r="AP386" s="200">
        <f t="shared" si="216"/>
        <v>2.16425121443215</v>
      </c>
      <c r="AQ386" s="200">
        <f t="shared" si="216"/>
        <v>2.1012147712933498</v>
      </c>
      <c r="AR386" s="200">
        <f t="shared" si="216"/>
        <v>2.0400143410615046</v>
      </c>
      <c r="AS386" s="200">
        <f t="shared" si="216"/>
        <v>1.9805964476325288</v>
      </c>
      <c r="AT386" s="200">
        <f t="shared" si="216"/>
        <v>1.9229091724587657</v>
      </c>
      <c r="AU386" s="200">
        <f t="shared" si="216"/>
        <v>1.8669021091832678</v>
      </c>
      <c r="AV386" s="200">
        <f t="shared" si="216"/>
        <v>1.8125263195954056</v>
      </c>
      <c r="AW386" s="200">
        <f t="shared" si="216"/>
        <v>1.7597342908693259</v>
      </c>
      <c r="AX386" s="200">
        <f t="shared" si="216"/>
        <v>1.7084798940478891</v>
      </c>
      <c r="AY386" s="200">
        <f t="shared" si="216"/>
        <v>1.6587183437358151</v>
      </c>
      <c r="AZ386" s="200">
        <f t="shared" si="216"/>
        <v>1.6104061589668108</v>
      </c>
      <c r="BA386" s="200">
        <f t="shared" si="216"/>
        <v>1.5635011252104958</v>
      </c>
      <c r="BB386" s="200">
        <f t="shared" si="216"/>
        <v>1.517962257485918</v>
      </c>
      <c r="BC386" s="200">
        <f t="shared" si="216"/>
        <v>1.4737497645494353</v>
      </c>
      <c r="BD386" s="200">
        <f t="shared" si="216"/>
        <v>1.4308250141256653</v>
      </c>
      <c r="BE386" s="200">
        <f t="shared" si="216"/>
        <v>1.3891504991511314</v>
      </c>
      <c r="BF386" s="200">
        <f t="shared" si="216"/>
        <v>1.3486898050010985</v>
      </c>
      <c r="BG386" s="201">
        <f t="shared" si="193"/>
        <v>36.239800129849542</v>
      </c>
    </row>
    <row r="387" spans="27:59" x14ac:dyDescent="0.3">
      <c r="AA387" s="178">
        <f t="shared" si="198"/>
        <v>420000000</v>
      </c>
      <c r="AB387" s="41">
        <f t="shared" si="194"/>
        <v>575</v>
      </c>
      <c r="AC387" s="21">
        <v>20</v>
      </c>
      <c r="AD387" s="21" t="s">
        <v>283</v>
      </c>
      <c r="AE387" s="173">
        <f t="shared" si="195"/>
        <v>30</v>
      </c>
      <c r="AF387" s="181">
        <f t="shared" si="196"/>
        <v>27</v>
      </c>
      <c r="AG387" s="84">
        <f t="shared" si="186"/>
        <v>0.39750000000000002</v>
      </c>
      <c r="AH387" s="237">
        <f t="shared" si="187"/>
        <v>0.159</v>
      </c>
      <c r="AI387" s="76">
        <f t="shared" si="188"/>
        <v>1.5600000000000002E-3</v>
      </c>
      <c r="AJ387" s="179">
        <f t="shared" si="189"/>
        <v>5.5650000000000005E-2</v>
      </c>
      <c r="AK387" s="180">
        <f t="shared" si="190"/>
        <v>2.3077257367928001</v>
      </c>
      <c r="AM387" s="199">
        <f t="shared" si="191"/>
        <v>2.3649357367928001</v>
      </c>
      <c r="AN387" s="200">
        <f t="shared" ref="AN387:AO406" si="217">$AM387/POWER(1+($B$10/100),AN$366-2024)</f>
        <v>2.2960541133910679</v>
      </c>
      <c r="AO387" s="200">
        <f t="shared" si="217"/>
        <v>2.2291787508651146</v>
      </c>
      <c r="AP387" s="200">
        <f>$AM$387/POWER(1+($B$10/100),AP$366-2024)</f>
        <v>2.16425121443215</v>
      </c>
      <c r="AQ387" s="200">
        <f>$AM$387/POWER(1+($B$10/100),AQ$366-2024)</f>
        <v>2.1012147712933498</v>
      </c>
      <c r="AR387" s="200">
        <f t="shared" ref="AR387:BF387" si="218">$AM$387/POWER(1+($B$10/100),AR366-2024)</f>
        <v>2.0400143410615046</v>
      </c>
      <c r="AS387" s="200">
        <f t="shared" si="218"/>
        <v>1.9805964476325288</v>
      </c>
      <c r="AT387" s="200">
        <f t="shared" si="218"/>
        <v>1.9229091724587657</v>
      </c>
      <c r="AU387" s="200">
        <f t="shared" si="218"/>
        <v>1.8669021091832678</v>
      </c>
      <c r="AV387" s="200">
        <f t="shared" si="218"/>
        <v>1.8125263195954056</v>
      </c>
      <c r="AW387" s="200">
        <f t="shared" si="218"/>
        <v>1.7597342908693259</v>
      </c>
      <c r="AX387" s="200">
        <f t="shared" si="218"/>
        <v>1.7084798940478891</v>
      </c>
      <c r="AY387" s="200">
        <f t="shared" si="218"/>
        <v>1.6587183437358151</v>
      </c>
      <c r="AZ387" s="200">
        <f t="shared" si="218"/>
        <v>1.6104061589668108</v>
      </c>
      <c r="BA387" s="200">
        <f t="shared" si="218"/>
        <v>1.5635011252104958</v>
      </c>
      <c r="BB387" s="200">
        <f t="shared" si="218"/>
        <v>1.517962257485918</v>
      </c>
      <c r="BC387" s="200">
        <f t="shared" si="218"/>
        <v>1.4737497645494353</v>
      </c>
      <c r="BD387" s="200">
        <f t="shared" si="218"/>
        <v>1.4308250141256653</v>
      </c>
      <c r="BE387" s="200">
        <f t="shared" si="218"/>
        <v>1.3891504991511314</v>
      </c>
      <c r="BF387" s="200">
        <f t="shared" si="218"/>
        <v>1.3486898050010985</v>
      </c>
      <c r="BG387" s="201">
        <f t="shared" si="193"/>
        <v>36.239800129849542</v>
      </c>
    </row>
    <row r="388" spans="27:59" x14ac:dyDescent="0.3">
      <c r="AA388" s="178">
        <f t="shared" si="198"/>
        <v>441000000</v>
      </c>
      <c r="AB388" s="41">
        <f t="shared" ref="AB388:AB432" si="219">AB206</f>
        <v>600</v>
      </c>
      <c r="AC388" s="21">
        <v>21</v>
      </c>
      <c r="AD388" s="21" t="s">
        <v>283</v>
      </c>
      <c r="AE388" s="173">
        <f t="shared" ref="AE388:AE451" si="220">AE206*$B$3</f>
        <v>30</v>
      </c>
      <c r="AF388" s="181">
        <f t="shared" ref="AF388:AF451" si="221">AF206*$B$4</f>
        <v>27</v>
      </c>
      <c r="AG388" s="84">
        <f t="shared" si="186"/>
        <v>0.39750000000000002</v>
      </c>
      <c r="AH388" s="237">
        <f t="shared" ref="AH388:AH451" si="222">AH206*$B$6</f>
        <v>0.159</v>
      </c>
      <c r="AI388" s="76">
        <f t="shared" ref="AI388:AI451" si="223">AI206*$B$7</f>
        <v>1.5600000000000002E-3</v>
      </c>
      <c r="AJ388" s="179">
        <f t="shared" ref="AJ388:AJ451" si="224">(AG388+AH388)*(AJ206/100)</f>
        <v>5.5650000000000005E-2</v>
      </c>
      <c r="AK388" s="180">
        <f t="shared" ref="AK388:AK451" si="225">AK206*$B$9</f>
        <v>2.3077257367928001</v>
      </c>
      <c r="AM388" s="199">
        <f t="shared" si="191"/>
        <v>2.3649357367928001</v>
      </c>
      <c r="AN388" s="200">
        <f t="shared" si="217"/>
        <v>2.2960541133910679</v>
      </c>
      <c r="AO388" s="200">
        <f t="shared" si="217"/>
        <v>2.2291787508651146</v>
      </c>
      <c r="AP388" s="200">
        <f t="shared" ref="AP388:AY397" si="226">$AM388/POWER(1+($B$10/100),AP$366-2024)</f>
        <v>2.16425121443215</v>
      </c>
      <c r="AQ388" s="200">
        <f t="shared" si="226"/>
        <v>2.1012147712933498</v>
      </c>
      <c r="AR388" s="200">
        <f t="shared" si="226"/>
        <v>2.0400143410615046</v>
      </c>
      <c r="AS388" s="200">
        <f t="shared" si="226"/>
        <v>1.9805964476325288</v>
      </c>
      <c r="AT388" s="200">
        <f t="shared" si="226"/>
        <v>1.9229091724587657</v>
      </c>
      <c r="AU388" s="200">
        <f t="shared" si="226"/>
        <v>1.8669021091832678</v>
      </c>
      <c r="AV388" s="200">
        <f t="shared" si="226"/>
        <v>1.8125263195954056</v>
      </c>
      <c r="AW388" s="200">
        <f t="shared" si="226"/>
        <v>1.7597342908693259</v>
      </c>
      <c r="AX388" s="200">
        <f t="shared" si="226"/>
        <v>1.7084798940478891</v>
      </c>
      <c r="AY388" s="200">
        <f t="shared" si="226"/>
        <v>1.6587183437358151</v>
      </c>
      <c r="AZ388" s="200">
        <f t="shared" ref="AZ388:BF397" si="227">$AM388/POWER(1+($B$10/100),AZ$366-2024)</f>
        <v>1.6104061589668108</v>
      </c>
      <c r="BA388" s="200">
        <f t="shared" si="227"/>
        <v>1.5635011252104958</v>
      </c>
      <c r="BB388" s="200">
        <f t="shared" si="227"/>
        <v>1.517962257485918</v>
      </c>
      <c r="BC388" s="200">
        <f t="shared" si="227"/>
        <v>1.4737497645494353</v>
      </c>
      <c r="BD388" s="200">
        <f t="shared" si="227"/>
        <v>1.4308250141256653</v>
      </c>
      <c r="BE388" s="200">
        <f t="shared" si="227"/>
        <v>1.3891504991511314</v>
      </c>
      <c r="BF388" s="200">
        <f t="shared" si="227"/>
        <v>1.3486898050010985</v>
      </c>
      <c r="BG388" s="201">
        <f t="shared" si="193"/>
        <v>36.239800129849542</v>
      </c>
    </row>
    <row r="389" spans="27:59" x14ac:dyDescent="0.3">
      <c r="AA389" s="178">
        <f t="shared" si="198"/>
        <v>462000000</v>
      </c>
      <c r="AB389" s="41">
        <f t="shared" si="219"/>
        <v>625</v>
      </c>
      <c r="AC389" s="21">
        <v>22</v>
      </c>
      <c r="AD389" s="21" t="s">
        <v>283</v>
      </c>
      <c r="AE389" s="173">
        <f t="shared" si="220"/>
        <v>30</v>
      </c>
      <c r="AF389" s="181">
        <f t="shared" si="221"/>
        <v>27</v>
      </c>
      <c r="AG389" s="84">
        <f t="shared" ref="AG389:AG451" si="228">AG207*$B$5</f>
        <v>0.39750000000000002</v>
      </c>
      <c r="AH389" s="237">
        <f t="shared" si="222"/>
        <v>0.159</v>
      </c>
      <c r="AI389" s="76">
        <f t="shared" si="223"/>
        <v>1.5600000000000002E-3</v>
      </c>
      <c r="AJ389" s="179">
        <f t="shared" si="224"/>
        <v>5.5650000000000005E-2</v>
      </c>
      <c r="AK389" s="180">
        <f t="shared" si="225"/>
        <v>2.3077257367928001</v>
      </c>
      <c r="AM389" s="199">
        <f t="shared" si="191"/>
        <v>2.3649357367928001</v>
      </c>
      <c r="AN389" s="200">
        <f t="shared" si="217"/>
        <v>2.2960541133910679</v>
      </c>
      <c r="AO389" s="200">
        <f t="shared" si="217"/>
        <v>2.2291787508651146</v>
      </c>
      <c r="AP389" s="200">
        <f t="shared" si="226"/>
        <v>2.16425121443215</v>
      </c>
      <c r="AQ389" s="200">
        <f t="shared" si="226"/>
        <v>2.1012147712933498</v>
      </c>
      <c r="AR389" s="200">
        <f t="shared" si="226"/>
        <v>2.0400143410615046</v>
      </c>
      <c r="AS389" s="200">
        <f t="shared" si="226"/>
        <v>1.9805964476325288</v>
      </c>
      <c r="AT389" s="200">
        <f t="shared" si="226"/>
        <v>1.9229091724587657</v>
      </c>
      <c r="AU389" s="200">
        <f t="shared" si="226"/>
        <v>1.8669021091832678</v>
      </c>
      <c r="AV389" s="200">
        <f t="shared" si="226"/>
        <v>1.8125263195954056</v>
      </c>
      <c r="AW389" s="200">
        <f t="shared" si="226"/>
        <v>1.7597342908693259</v>
      </c>
      <c r="AX389" s="200">
        <f t="shared" si="226"/>
        <v>1.7084798940478891</v>
      </c>
      <c r="AY389" s="200">
        <f t="shared" si="226"/>
        <v>1.6587183437358151</v>
      </c>
      <c r="AZ389" s="200">
        <f t="shared" si="227"/>
        <v>1.6104061589668108</v>
      </c>
      <c r="BA389" s="200">
        <f t="shared" si="227"/>
        <v>1.5635011252104958</v>
      </c>
      <c r="BB389" s="200">
        <f t="shared" si="227"/>
        <v>1.517962257485918</v>
      </c>
      <c r="BC389" s="200">
        <f t="shared" si="227"/>
        <v>1.4737497645494353</v>
      </c>
      <c r="BD389" s="200">
        <f t="shared" si="227"/>
        <v>1.4308250141256653</v>
      </c>
      <c r="BE389" s="200">
        <f t="shared" si="227"/>
        <v>1.3891504991511314</v>
      </c>
      <c r="BF389" s="200">
        <f t="shared" si="227"/>
        <v>1.3486898050010985</v>
      </c>
      <c r="BG389" s="201">
        <f t="shared" si="193"/>
        <v>36.239800129849542</v>
      </c>
    </row>
    <row r="390" spans="27:59" x14ac:dyDescent="0.3">
      <c r="AA390" s="178">
        <f t="shared" si="198"/>
        <v>483000000</v>
      </c>
      <c r="AB390" s="41">
        <f t="shared" si="219"/>
        <v>650</v>
      </c>
      <c r="AC390" s="21">
        <v>23</v>
      </c>
      <c r="AD390" s="21" t="s">
        <v>283</v>
      </c>
      <c r="AE390" s="173">
        <f t="shared" si="220"/>
        <v>30</v>
      </c>
      <c r="AF390" s="181">
        <f t="shared" si="221"/>
        <v>27</v>
      </c>
      <c r="AG390" s="84">
        <f t="shared" si="228"/>
        <v>0.39750000000000002</v>
      </c>
      <c r="AH390" s="237">
        <f t="shared" si="222"/>
        <v>0.159</v>
      </c>
      <c r="AI390" s="76">
        <f t="shared" si="223"/>
        <v>1.5600000000000002E-3</v>
      </c>
      <c r="AJ390" s="179">
        <f t="shared" si="224"/>
        <v>5.5650000000000005E-2</v>
      </c>
      <c r="AK390" s="180">
        <f t="shared" si="225"/>
        <v>2.3077257367928001</v>
      </c>
      <c r="AM390" s="199">
        <f t="shared" si="191"/>
        <v>2.3649357367928001</v>
      </c>
      <c r="AN390" s="200">
        <f t="shared" si="217"/>
        <v>2.2960541133910679</v>
      </c>
      <c r="AO390" s="200">
        <f t="shared" si="217"/>
        <v>2.2291787508651146</v>
      </c>
      <c r="AP390" s="200">
        <f t="shared" si="226"/>
        <v>2.16425121443215</v>
      </c>
      <c r="AQ390" s="200">
        <f t="shared" si="226"/>
        <v>2.1012147712933498</v>
      </c>
      <c r="AR390" s="200">
        <f t="shared" si="226"/>
        <v>2.0400143410615046</v>
      </c>
      <c r="AS390" s="200">
        <f t="shared" si="226"/>
        <v>1.9805964476325288</v>
      </c>
      <c r="AT390" s="200">
        <f t="shared" si="226"/>
        <v>1.9229091724587657</v>
      </c>
      <c r="AU390" s="200">
        <f t="shared" si="226"/>
        <v>1.8669021091832678</v>
      </c>
      <c r="AV390" s="200">
        <f t="shared" si="226"/>
        <v>1.8125263195954056</v>
      </c>
      <c r="AW390" s="200">
        <f t="shared" si="226"/>
        <v>1.7597342908693259</v>
      </c>
      <c r="AX390" s="200">
        <f t="shared" si="226"/>
        <v>1.7084798940478891</v>
      </c>
      <c r="AY390" s="200">
        <f t="shared" si="226"/>
        <v>1.6587183437358151</v>
      </c>
      <c r="AZ390" s="200">
        <f t="shared" si="227"/>
        <v>1.6104061589668108</v>
      </c>
      <c r="BA390" s="200">
        <f t="shared" si="227"/>
        <v>1.5635011252104958</v>
      </c>
      <c r="BB390" s="200">
        <f t="shared" si="227"/>
        <v>1.517962257485918</v>
      </c>
      <c r="BC390" s="200">
        <f t="shared" si="227"/>
        <v>1.4737497645494353</v>
      </c>
      <c r="BD390" s="200">
        <f t="shared" si="227"/>
        <v>1.4308250141256653</v>
      </c>
      <c r="BE390" s="200">
        <f t="shared" si="227"/>
        <v>1.3891504991511314</v>
      </c>
      <c r="BF390" s="200">
        <f t="shared" si="227"/>
        <v>1.3486898050010985</v>
      </c>
      <c r="BG390" s="201">
        <f t="shared" si="193"/>
        <v>36.239800129849542</v>
      </c>
    </row>
    <row r="391" spans="27:59" x14ac:dyDescent="0.3">
      <c r="AA391" s="178">
        <f t="shared" si="198"/>
        <v>504000000</v>
      </c>
      <c r="AB391" s="41">
        <f t="shared" si="219"/>
        <v>675</v>
      </c>
      <c r="AC391" s="21">
        <v>24</v>
      </c>
      <c r="AD391" s="21" t="s">
        <v>283</v>
      </c>
      <c r="AE391" s="173">
        <f t="shared" si="220"/>
        <v>30</v>
      </c>
      <c r="AF391" s="181">
        <f t="shared" si="221"/>
        <v>27</v>
      </c>
      <c r="AG391" s="84">
        <f t="shared" si="228"/>
        <v>0.39750000000000002</v>
      </c>
      <c r="AH391" s="237">
        <f t="shared" si="222"/>
        <v>0.159</v>
      </c>
      <c r="AI391" s="76">
        <f t="shared" si="223"/>
        <v>1.5600000000000002E-3</v>
      </c>
      <c r="AJ391" s="179">
        <f t="shared" si="224"/>
        <v>5.5650000000000005E-2</v>
      </c>
      <c r="AK391" s="180">
        <f t="shared" si="225"/>
        <v>2.3077257367928001</v>
      </c>
      <c r="AM391" s="199">
        <f t="shared" si="191"/>
        <v>2.3649357367928001</v>
      </c>
      <c r="AN391" s="200">
        <f t="shared" si="217"/>
        <v>2.2960541133910679</v>
      </c>
      <c r="AO391" s="200">
        <f t="shared" si="217"/>
        <v>2.2291787508651146</v>
      </c>
      <c r="AP391" s="200">
        <f t="shared" si="226"/>
        <v>2.16425121443215</v>
      </c>
      <c r="AQ391" s="200">
        <f t="shared" si="226"/>
        <v>2.1012147712933498</v>
      </c>
      <c r="AR391" s="200">
        <f t="shared" si="226"/>
        <v>2.0400143410615046</v>
      </c>
      <c r="AS391" s="200">
        <f t="shared" si="226"/>
        <v>1.9805964476325288</v>
      </c>
      <c r="AT391" s="200">
        <f t="shared" si="226"/>
        <v>1.9229091724587657</v>
      </c>
      <c r="AU391" s="200">
        <f t="shared" si="226"/>
        <v>1.8669021091832678</v>
      </c>
      <c r="AV391" s="200">
        <f t="shared" si="226"/>
        <v>1.8125263195954056</v>
      </c>
      <c r="AW391" s="200">
        <f t="shared" si="226"/>
        <v>1.7597342908693259</v>
      </c>
      <c r="AX391" s="200">
        <f t="shared" si="226"/>
        <v>1.7084798940478891</v>
      </c>
      <c r="AY391" s="200">
        <f t="shared" si="226"/>
        <v>1.6587183437358151</v>
      </c>
      <c r="AZ391" s="200">
        <f t="shared" si="227"/>
        <v>1.6104061589668108</v>
      </c>
      <c r="BA391" s="200">
        <f t="shared" si="227"/>
        <v>1.5635011252104958</v>
      </c>
      <c r="BB391" s="200">
        <f t="shared" si="227"/>
        <v>1.517962257485918</v>
      </c>
      <c r="BC391" s="200">
        <f t="shared" si="227"/>
        <v>1.4737497645494353</v>
      </c>
      <c r="BD391" s="200">
        <f t="shared" si="227"/>
        <v>1.4308250141256653</v>
      </c>
      <c r="BE391" s="200">
        <f t="shared" si="227"/>
        <v>1.3891504991511314</v>
      </c>
      <c r="BF391" s="200">
        <f t="shared" si="227"/>
        <v>1.3486898050010985</v>
      </c>
      <c r="BG391" s="201">
        <f t="shared" si="193"/>
        <v>36.239800129849542</v>
      </c>
    </row>
    <row r="392" spans="27:59" x14ac:dyDescent="0.3">
      <c r="AA392" s="178">
        <f t="shared" si="198"/>
        <v>525000000</v>
      </c>
      <c r="AB392" s="41">
        <f t="shared" si="219"/>
        <v>700</v>
      </c>
      <c r="AC392" s="21">
        <v>25</v>
      </c>
      <c r="AD392" s="21" t="s">
        <v>283</v>
      </c>
      <c r="AE392" s="173">
        <f t="shared" si="220"/>
        <v>30</v>
      </c>
      <c r="AF392" s="181">
        <f t="shared" si="221"/>
        <v>27</v>
      </c>
      <c r="AG392" s="84">
        <f t="shared" si="228"/>
        <v>0.39750000000000002</v>
      </c>
      <c r="AH392" s="237">
        <f t="shared" si="222"/>
        <v>0.159</v>
      </c>
      <c r="AI392" s="76">
        <f t="shared" si="223"/>
        <v>1.5600000000000002E-3</v>
      </c>
      <c r="AJ392" s="179">
        <f t="shared" si="224"/>
        <v>5.5650000000000005E-2</v>
      </c>
      <c r="AK392" s="180">
        <f t="shared" si="225"/>
        <v>2.3077257367928001</v>
      </c>
      <c r="AM392" s="199">
        <f t="shared" si="191"/>
        <v>2.3649357367928001</v>
      </c>
      <c r="AN392" s="200">
        <f t="shared" si="217"/>
        <v>2.2960541133910679</v>
      </c>
      <c r="AO392" s="200">
        <f t="shared" si="217"/>
        <v>2.2291787508651146</v>
      </c>
      <c r="AP392" s="200">
        <f t="shared" si="226"/>
        <v>2.16425121443215</v>
      </c>
      <c r="AQ392" s="200">
        <f t="shared" si="226"/>
        <v>2.1012147712933498</v>
      </c>
      <c r="AR392" s="200">
        <f t="shared" si="226"/>
        <v>2.0400143410615046</v>
      </c>
      <c r="AS392" s="200">
        <f t="shared" si="226"/>
        <v>1.9805964476325288</v>
      </c>
      <c r="AT392" s="200">
        <f t="shared" si="226"/>
        <v>1.9229091724587657</v>
      </c>
      <c r="AU392" s="200">
        <f t="shared" si="226"/>
        <v>1.8669021091832678</v>
      </c>
      <c r="AV392" s="200">
        <f t="shared" si="226"/>
        <v>1.8125263195954056</v>
      </c>
      <c r="AW392" s="200">
        <f t="shared" si="226"/>
        <v>1.7597342908693259</v>
      </c>
      <c r="AX392" s="200">
        <f t="shared" si="226"/>
        <v>1.7084798940478891</v>
      </c>
      <c r="AY392" s="200">
        <f t="shared" si="226"/>
        <v>1.6587183437358151</v>
      </c>
      <c r="AZ392" s="200">
        <f t="shared" si="227"/>
        <v>1.6104061589668108</v>
      </c>
      <c r="BA392" s="200">
        <f t="shared" si="227"/>
        <v>1.5635011252104958</v>
      </c>
      <c r="BB392" s="200">
        <f t="shared" si="227"/>
        <v>1.517962257485918</v>
      </c>
      <c r="BC392" s="200">
        <f t="shared" si="227"/>
        <v>1.4737497645494353</v>
      </c>
      <c r="BD392" s="200">
        <f t="shared" si="227"/>
        <v>1.4308250141256653</v>
      </c>
      <c r="BE392" s="200">
        <f t="shared" si="227"/>
        <v>1.3891504991511314</v>
      </c>
      <c r="BF392" s="200">
        <f t="shared" si="227"/>
        <v>1.3486898050010985</v>
      </c>
      <c r="BG392" s="201">
        <f t="shared" si="193"/>
        <v>36.239800129849542</v>
      </c>
    </row>
    <row r="393" spans="27:59" x14ac:dyDescent="0.3">
      <c r="AA393" s="178">
        <f t="shared" si="198"/>
        <v>546000000</v>
      </c>
      <c r="AB393" s="41">
        <f t="shared" si="219"/>
        <v>725</v>
      </c>
      <c r="AC393" s="21">
        <v>26</v>
      </c>
      <c r="AD393" s="21" t="s">
        <v>283</v>
      </c>
      <c r="AE393" s="173">
        <f t="shared" si="220"/>
        <v>30</v>
      </c>
      <c r="AF393" s="181">
        <f t="shared" si="221"/>
        <v>27</v>
      </c>
      <c r="AG393" s="84">
        <f t="shared" si="228"/>
        <v>0.39750000000000002</v>
      </c>
      <c r="AH393" s="237">
        <f t="shared" si="222"/>
        <v>0.159</v>
      </c>
      <c r="AI393" s="76">
        <f t="shared" si="223"/>
        <v>1.5600000000000002E-3</v>
      </c>
      <c r="AJ393" s="179">
        <f t="shared" si="224"/>
        <v>5.5650000000000005E-2</v>
      </c>
      <c r="AK393" s="180">
        <f t="shared" si="225"/>
        <v>2.3077257367928001</v>
      </c>
      <c r="AM393" s="199">
        <f t="shared" si="191"/>
        <v>2.3649357367928001</v>
      </c>
      <c r="AN393" s="200">
        <f t="shared" si="217"/>
        <v>2.2960541133910679</v>
      </c>
      <c r="AO393" s="200">
        <f t="shared" si="217"/>
        <v>2.2291787508651146</v>
      </c>
      <c r="AP393" s="200">
        <f t="shared" si="226"/>
        <v>2.16425121443215</v>
      </c>
      <c r="AQ393" s="200">
        <f t="shared" si="226"/>
        <v>2.1012147712933498</v>
      </c>
      <c r="AR393" s="200">
        <f t="shared" si="226"/>
        <v>2.0400143410615046</v>
      </c>
      <c r="AS393" s="200">
        <f t="shared" si="226"/>
        <v>1.9805964476325288</v>
      </c>
      <c r="AT393" s="200">
        <f t="shared" si="226"/>
        <v>1.9229091724587657</v>
      </c>
      <c r="AU393" s="200">
        <f t="shared" si="226"/>
        <v>1.8669021091832678</v>
      </c>
      <c r="AV393" s="200">
        <f t="shared" si="226"/>
        <v>1.8125263195954056</v>
      </c>
      <c r="AW393" s="200">
        <f t="shared" si="226"/>
        <v>1.7597342908693259</v>
      </c>
      <c r="AX393" s="200">
        <f t="shared" si="226"/>
        <v>1.7084798940478891</v>
      </c>
      <c r="AY393" s="200">
        <f t="shared" si="226"/>
        <v>1.6587183437358151</v>
      </c>
      <c r="AZ393" s="200">
        <f t="shared" si="227"/>
        <v>1.6104061589668108</v>
      </c>
      <c r="BA393" s="200">
        <f t="shared" si="227"/>
        <v>1.5635011252104958</v>
      </c>
      <c r="BB393" s="200">
        <f t="shared" si="227"/>
        <v>1.517962257485918</v>
      </c>
      <c r="BC393" s="200">
        <f t="shared" si="227"/>
        <v>1.4737497645494353</v>
      </c>
      <c r="BD393" s="200">
        <f t="shared" si="227"/>
        <v>1.4308250141256653</v>
      </c>
      <c r="BE393" s="200">
        <f t="shared" si="227"/>
        <v>1.3891504991511314</v>
      </c>
      <c r="BF393" s="200">
        <f t="shared" si="227"/>
        <v>1.3486898050010985</v>
      </c>
      <c r="BG393" s="201">
        <f t="shared" si="193"/>
        <v>36.239800129849542</v>
      </c>
    </row>
    <row r="394" spans="27:59" x14ac:dyDescent="0.3">
      <c r="AA394" s="178">
        <f t="shared" si="198"/>
        <v>567000000</v>
      </c>
      <c r="AB394" s="41">
        <f t="shared" si="219"/>
        <v>750</v>
      </c>
      <c r="AC394" s="21">
        <v>27</v>
      </c>
      <c r="AD394" s="21" t="s">
        <v>283</v>
      </c>
      <c r="AE394" s="173">
        <f t="shared" si="220"/>
        <v>30</v>
      </c>
      <c r="AF394" s="181">
        <f t="shared" si="221"/>
        <v>27</v>
      </c>
      <c r="AG394" s="84">
        <f t="shared" si="228"/>
        <v>0.39750000000000002</v>
      </c>
      <c r="AH394" s="237">
        <f t="shared" si="222"/>
        <v>0.159</v>
      </c>
      <c r="AI394" s="76">
        <f t="shared" si="223"/>
        <v>1.5600000000000002E-3</v>
      </c>
      <c r="AJ394" s="179">
        <f t="shared" si="224"/>
        <v>5.5650000000000005E-2</v>
      </c>
      <c r="AK394" s="180">
        <f t="shared" si="225"/>
        <v>2.3077257367928001</v>
      </c>
      <c r="AM394" s="199">
        <f t="shared" si="191"/>
        <v>2.3649357367928001</v>
      </c>
      <c r="AN394" s="200">
        <f t="shared" si="217"/>
        <v>2.2960541133910679</v>
      </c>
      <c r="AO394" s="200">
        <f t="shared" si="217"/>
        <v>2.2291787508651146</v>
      </c>
      <c r="AP394" s="200">
        <f t="shared" si="226"/>
        <v>2.16425121443215</v>
      </c>
      <c r="AQ394" s="200">
        <f t="shared" si="226"/>
        <v>2.1012147712933498</v>
      </c>
      <c r="AR394" s="200">
        <f t="shared" si="226"/>
        <v>2.0400143410615046</v>
      </c>
      <c r="AS394" s="200">
        <f t="shared" si="226"/>
        <v>1.9805964476325288</v>
      </c>
      <c r="AT394" s="200">
        <f t="shared" si="226"/>
        <v>1.9229091724587657</v>
      </c>
      <c r="AU394" s="200">
        <f t="shared" si="226"/>
        <v>1.8669021091832678</v>
      </c>
      <c r="AV394" s="200">
        <f t="shared" si="226"/>
        <v>1.8125263195954056</v>
      </c>
      <c r="AW394" s="200">
        <f t="shared" si="226"/>
        <v>1.7597342908693259</v>
      </c>
      <c r="AX394" s="200">
        <f t="shared" si="226"/>
        <v>1.7084798940478891</v>
      </c>
      <c r="AY394" s="200">
        <f t="shared" si="226"/>
        <v>1.6587183437358151</v>
      </c>
      <c r="AZ394" s="200">
        <f t="shared" si="227"/>
        <v>1.6104061589668108</v>
      </c>
      <c r="BA394" s="200">
        <f t="shared" si="227"/>
        <v>1.5635011252104958</v>
      </c>
      <c r="BB394" s="200">
        <f t="shared" si="227"/>
        <v>1.517962257485918</v>
      </c>
      <c r="BC394" s="200">
        <f t="shared" si="227"/>
        <v>1.4737497645494353</v>
      </c>
      <c r="BD394" s="200">
        <f t="shared" si="227"/>
        <v>1.4308250141256653</v>
      </c>
      <c r="BE394" s="200">
        <f t="shared" si="227"/>
        <v>1.3891504991511314</v>
      </c>
      <c r="BF394" s="200">
        <f t="shared" si="227"/>
        <v>1.3486898050010985</v>
      </c>
      <c r="BG394" s="201">
        <f t="shared" si="193"/>
        <v>36.239800129849542</v>
      </c>
    </row>
    <row r="395" spans="27:59" x14ac:dyDescent="0.3">
      <c r="AA395" s="178">
        <f t="shared" si="198"/>
        <v>588000000</v>
      </c>
      <c r="AB395" s="41">
        <f t="shared" si="219"/>
        <v>775</v>
      </c>
      <c r="AC395" s="21">
        <v>28</v>
      </c>
      <c r="AD395" s="21" t="s">
        <v>283</v>
      </c>
      <c r="AE395" s="173">
        <f t="shared" si="220"/>
        <v>30</v>
      </c>
      <c r="AF395" s="181">
        <f t="shared" si="221"/>
        <v>27</v>
      </c>
      <c r="AG395" s="84">
        <f t="shared" si="228"/>
        <v>0.39750000000000002</v>
      </c>
      <c r="AH395" s="237">
        <f t="shared" si="222"/>
        <v>0.159</v>
      </c>
      <c r="AI395" s="76">
        <f t="shared" si="223"/>
        <v>1.5600000000000002E-3</v>
      </c>
      <c r="AJ395" s="179">
        <f t="shared" si="224"/>
        <v>5.5650000000000005E-2</v>
      </c>
      <c r="AK395" s="180">
        <f t="shared" si="225"/>
        <v>2.3077257367928001</v>
      </c>
      <c r="AM395" s="199">
        <f t="shared" si="191"/>
        <v>2.3649357367928001</v>
      </c>
      <c r="AN395" s="200">
        <f t="shared" si="217"/>
        <v>2.2960541133910679</v>
      </c>
      <c r="AO395" s="200">
        <f t="shared" si="217"/>
        <v>2.2291787508651146</v>
      </c>
      <c r="AP395" s="200">
        <f t="shared" si="226"/>
        <v>2.16425121443215</v>
      </c>
      <c r="AQ395" s="200">
        <f t="shared" si="226"/>
        <v>2.1012147712933498</v>
      </c>
      <c r="AR395" s="200">
        <f t="shared" si="226"/>
        <v>2.0400143410615046</v>
      </c>
      <c r="AS395" s="200">
        <f t="shared" si="226"/>
        <v>1.9805964476325288</v>
      </c>
      <c r="AT395" s="200">
        <f t="shared" si="226"/>
        <v>1.9229091724587657</v>
      </c>
      <c r="AU395" s="200">
        <f t="shared" si="226"/>
        <v>1.8669021091832678</v>
      </c>
      <c r="AV395" s="200">
        <f t="shared" si="226"/>
        <v>1.8125263195954056</v>
      </c>
      <c r="AW395" s="200">
        <f t="shared" si="226"/>
        <v>1.7597342908693259</v>
      </c>
      <c r="AX395" s="200">
        <f t="shared" si="226"/>
        <v>1.7084798940478891</v>
      </c>
      <c r="AY395" s="200">
        <f t="shared" si="226"/>
        <v>1.6587183437358151</v>
      </c>
      <c r="AZ395" s="200">
        <f t="shared" si="227"/>
        <v>1.6104061589668108</v>
      </c>
      <c r="BA395" s="200">
        <f t="shared" si="227"/>
        <v>1.5635011252104958</v>
      </c>
      <c r="BB395" s="200">
        <f t="shared" si="227"/>
        <v>1.517962257485918</v>
      </c>
      <c r="BC395" s="200">
        <f t="shared" si="227"/>
        <v>1.4737497645494353</v>
      </c>
      <c r="BD395" s="200">
        <f t="shared" si="227"/>
        <v>1.4308250141256653</v>
      </c>
      <c r="BE395" s="200">
        <f t="shared" si="227"/>
        <v>1.3891504991511314</v>
      </c>
      <c r="BF395" s="200">
        <f t="shared" si="227"/>
        <v>1.3486898050010985</v>
      </c>
      <c r="BG395" s="201">
        <f t="shared" si="193"/>
        <v>36.239800129849542</v>
      </c>
    </row>
    <row r="396" spans="27:59" x14ac:dyDescent="0.3">
      <c r="AA396" s="178">
        <f t="shared" si="198"/>
        <v>609000000</v>
      </c>
      <c r="AB396" s="41">
        <f t="shared" si="219"/>
        <v>800</v>
      </c>
      <c r="AC396" s="21">
        <v>29</v>
      </c>
      <c r="AD396" s="21" t="s">
        <v>283</v>
      </c>
      <c r="AE396" s="173">
        <f t="shared" si="220"/>
        <v>30</v>
      </c>
      <c r="AF396" s="181">
        <f t="shared" si="221"/>
        <v>27</v>
      </c>
      <c r="AG396" s="84">
        <f t="shared" si="228"/>
        <v>0.39750000000000002</v>
      </c>
      <c r="AH396" s="237">
        <f t="shared" si="222"/>
        <v>0.159</v>
      </c>
      <c r="AI396" s="76">
        <f t="shared" si="223"/>
        <v>1.5600000000000002E-3</v>
      </c>
      <c r="AJ396" s="179">
        <f t="shared" si="224"/>
        <v>5.5650000000000005E-2</v>
      </c>
      <c r="AK396" s="180">
        <f t="shared" si="225"/>
        <v>2.3077257367928001</v>
      </c>
      <c r="AM396" s="199">
        <f t="shared" si="191"/>
        <v>2.3649357367928001</v>
      </c>
      <c r="AN396" s="200">
        <f t="shared" si="217"/>
        <v>2.2960541133910679</v>
      </c>
      <c r="AO396" s="200">
        <f t="shared" si="217"/>
        <v>2.2291787508651146</v>
      </c>
      <c r="AP396" s="200">
        <f t="shared" si="226"/>
        <v>2.16425121443215</v>
      </c>
      <c r="AQ396" s="200">
        <f t="shared" si="226"/>
        <v>2.1012147712933498</v>
      </c>
      <c r="AR396" s="200">
        <f t="shared" si="226"/>
        <v>2.0400143410615046</v>
      </c>
      <c r="AS396" s="200">
        <f t="shared" si="226"/>
        <v>1.9805964476325288</v>
      </c>
      <c r="AT396" s="200">
        <f t="shared" si="226"/>
        <v>1.9229091724587657</v>
      </c>
      <c r="AU396" s="200">
        <f t="shared" si="226"/>
        <v>1.8669021091832678</v>
      </c>
      <c r="AV396" s="200">
        <f t="shared" si="226"/>
        <v>1.8125263195954056</v>
      </c>
      <c r="AW396" s="200">
        <f t="shared" si="226"/>
        <v>1.7597342908693259</v>
      </c>
      <c r="AX396" s="200">
        <f t="shared" si="226"/>
        <v>1.7084798940478891</v>
      </c>
      <c r="AY396" s="200">
        <f t="shared" si="226"/>
        <v>1.6587183437358151</v>
      </c>
      <c r="AZ396" s="200">
        <f t="shared" si="227"/>
        <v>1.6104061589668108</v>
      </c>
      <c r="BA396" s="200">
        <f t="shared" si="227"/>
        <v>1.5635011252104958</v>
      </c>
      <c r="BB396" s="200">
        <f t="shared" si="227"/>
        <v>1.517962257485918</v>
      </c>
      <c r="BC396" s="200">
        <f t="shared" si="227"/>
        <v>1.4737497645494353</v>
      </c>
      <c r="BD396" s="200">
        <f t="shared" si="227"/>
        <v>1.4308250141256653</v>
      </c>
      <c r="BE396" s="200">
        <f t="shared" si="227"/>
        <v>1.3891504991511314</v>
      </c>
      <c r="BF396" s="200">
        <f t="shared" si="227"/>
        <v>1.3486898050010985</v>
      </c>
      <c r="BG396" s="201">
        <f t="shared" si="193"/>
        <v>36.239800129849542</v>
      </c>
    </row>
    <row r="397" spans="27:59" x14ac:dyDescent="0.3">
      <c r="AA397" s="178">
        <f t="shared" si="198"/>
        <v>630000000</v>
      </c>
      <c r="AB397" s="41">
        <f t="shared" si="219"/>
        <v>825</v>
      </c>
      <c r="AC397" s="21">
        <v>30</v>
      </c>
      <c r="AD397" s="21" t="s">
        <v>283</v>
      </c>
      <c r="AE397" s="173">
        <f t="shared" si="220"/>
        <v>30</v>
      </c>
      <c r="AF397" s="181">
        <f t="shared" si="221"/>
        <v>27</v>
      </c>
      <c r="AG397" s="84">
        <f t="shared" si="228"/>
        <v>0.39750000000000002</v>
      </c>
      <c r="AH397" s="237">
        <f t="shared" si="222"/>
        <v>0.159</v>
      </c>
      <c r="AI397" s="76">
        <f t="shared" si="223"/>
        <v>1.5600000000000002E-3</v>
      </c>
      <c r="AJ397" s="179">
        <f t="shared" si="224"/>
        <v>5.5650000000000005E-2</v>
      </c>
      <c r="AK397" s="180">
        <f t="shared" si="225"/>
        <v>2.3077257367928001</v>
      </c>
      <c r="AM397" s="199">
        <f t="shared" si="191"/>
        <v>2.3649357367928001</v>
      </c>
      <c r="AN397" s="200">
        <f t="shared" si="217"/>
        <v>2.2960541133910679</v>
      </c>
      <c r="AO397" s="200">
        <f t="shared" si="217"/>
        <v>2.2291787508651146</v>
      </c>
      <c r="AP397" s="200">
        <f t="shared" si="226"/>
        <v>2.16425121443215</v>
      </c>
      <c r="AQ397" s="200">
        <f t="shared" si="226"/>
        <v>2.1012147712933498</v>
      </c>
      <c r="AR397" s="200">
        <f t="shared" si="226"/>
        <v>2.0400143410615046</v>
      </c>
      <c r="AS397" s="200">
        <f t="shared" si="226"/>
        <v>1.9805964476325288</v>
      </c>
      <c r="AT397" s="200">
        <f t="shared" si="226"/>
        <v>1.9229091724587657</v>
      </c>
      <c r="AU397" s="200">
        <f t="shared" si="226"/>
        <v>1.8669021091832678</v>
      </c>
      <c r="AV397" s="200">
        <f t="shared" si="226"/>
        <v>1.8125263195954056</v>
      </c>
      <c r="AW397" s="200">
        <f t="shared" si="226"/>
        <v>1.7597342908693259</v>
      </c>
      <c r="AX397" s="200">
        <f t="shared" si="226"/>
        <v>1.7084798940478891</v>
      </c>
      <c r="AY397" s="200">
        <f t="shared" si="226"/>
        <v>1.6587183437358151</v>
      </c>
      <c r="AZ397" s="200">
        <f t="shared" si="227"/>
        <v>1.6104061589668108</v>
      </c>
      <c r="BA397" s="200">
        <f t="shared" si="227"/>
        <v>1.5635011252104958</v>
      </c>
      <c r="BB397" s="200">
        <f t="shared" si="227"/>
        <v>1.517962257485918</v>
      </c>
      <c r="BC397" s="200">
        <f t="shared" si="227"/>
        <v>1.4737497645494353</v>
      </c>
      <c r="BD397" s="200">
        <f t="shared" si="227"/>
        <v>1.4308250141256653</v>
      </c>
      <c r="BE397" s="200">
        <f t="shared" si="227"/>
        <v>1.3891504991511314</v>
      </c>
      <c r="BF397" s="200">
        <f t="shared" si="227"/>
        <v>1.3486898050010985</v>
      </c>
      <c r="BG397" s="201">
        <f t="shared" si="193"/>
        <v>36.239800129849542</v>
      </c>
    </row>
    <row r="398" spans="27:59" x14ac:dyDescent="0.3">
      <c r="AA398" s="178">
        <f t="shared" si="198"/>
        <v>651000000</v>
      </c>
      <c r="AB398" s="41">
        <f t="shared" si="219"/>
        <v>850</v>
      </c>
      <c r="AC398" s="21">
        <v>31</v>
      </c>
      <c r="AD398" s="21" t="s">
        <v>283</v>
      </c>
      <c r="AE398" s="173">
        <f t="shared" si="220"/>
        <v>30</v>
      </c>
      <c r="AF398" s="181">
        <f t="shared" si="221"/>
        <v>27</v>
      </c>
      <c r="AG398" s="84">
        <f t="shared" si="228"/>
        <v>0.39750000000000002</v>
      </c>
      <c r="AH398" s="237">
        <f t="shared" si="222"/>
        <v>0.159</v>
      </c>
      <c r="AI398" s="76">
        <f t="shared" si="223"/>
        <v>1.5600000000000002E-3</v>
      </c>
      <c r="AJ398" s="179">
        <f t="shared" si="224"/>
        <v>5.5650000000000005E-2</v>
      </c>
      <c r="AK398" s="180">
        <f t="shared" si="225"/>
        <v>2.3077257367928001</v>
      </c>
      <c r="AM398" s="199">
        <f t="shared" si="191"/>
        <v>2.3649357367928001</v>
      </c>
      <c r="AN398" s="200">
        <f t="shared" si="217"/>
        <v>2.2960541133910679</v>
      </c>
      <c r="AO398" s="200">
        <f t="shared" si="217"/>
        <v>2.2291787508651146</v>
      </c>
      <c r="AP398" s="200">
        <f t="shared" ref="AP398:AY407" si="229">$AM398/POWER(1+($B$10/100),AP$366-2024)</f>
        <v>2.16425121443215</v>
      </c>
      <c r="AQ398" s="200">
        <f t="shared" si="229"/>
        <v>2.1012147712933498</v>
      </c>
      <c r="AR398" s="200">
        <f t="shared" si="229"/>
        <v>2.0400143410615046</v>
      </c>
      <c r="AS398" s="200">
        <f t="shared" si="229"/>
        <v>1.9805964476325288</v>
      </c>
      <c r="AT398" s="200">
        <f t="shared" si="229"/>
        <v>1.9229091724587657</v>
      </c>
      <c r="AU398" s="200">
        <f t="shared" si="229"/>
        <v>1.8669021091832678</v>
      </c>
      <c r="AV398" s="200">
        <f t="shared" si="229"/>
        <v>1.8125263195954056</v>
      </c>
      <c r="AW398" s="200">
        <f t="shared" si="229"/>
        <v>1.7597342908693259</v>
      </c>
      <c r="AX398" s="200">
        <f t="shared" si="229"/>
        <v>1.7084798940478891</v>
      </c>
      <c r="AY398" s="200">
        <f t="shared" si="229"/>
        <v>1.6587183437358151</v>
      </c>
      <c r="AZ398" s="200">
        <f t="shared" ref="AZ398:BF407" si="230">$AM398/POWER(1+($B$10/100),AZ$366-2024)</f>
        <v>1.6104061589668108</v>
      </c>
      <c r="BA398" s="200">
        <f t="shared" si="230"/>
        <v>1.5635011252104958</v>
      </c>
      <c r="BB398" s="200">
        <f t="shared" si="230"/>
        <v>1.517962257485918</v>
      </c>
      <c r="BC398" s="200">
        <f t="shared" si="230"/>
        <v>1.4737497645494353</v>
      </c>
      <c r="BD398" s="200">
        <f t="shared" si="230"/>
        <v>1.4308250141256653</v>
      </c>
      <c r="BE398" s="200">
        <f t="shared" si="230"/>
        <v>1.3891504991511314</v>
      </c>
      <c r="BF398" s="200">
        <f t="shared" si="230"/>
        <v>1.3486898050010985</v>
      </c>
      <c r="BG398" s="201">
        <f t="shared" si="193"/>
        <v>36.239800129849542</v>
      </c>
    </row>
    <row r="399" spans="27:59" x14ac:dyDescent="0.3">
      <c r="AA399" s="178">
        <f t="shared" si="198"/>
        <v>672000000</v>
      </c>
      <c r="AB399" s="41">
        <f t="shared" si="219"/>
        <v>875</v>
      </c>
      <c r="AC399" s="21">
        <v>32</v>
      </c>
      <c r="AD399" s="21" t="s">
        <v>283</v>
      </c>
      <c r="AE399" s="173">
        <f t="shared" si="220"/>
        <v>30</v>
      </c>
      <c r="AF399" s="181">
        <f t="shared" si="221"/>
        <v>27</v>
      </c>
      <c r="AG399" s="84">
        <f t="shared" si="228"/>
        <v>0.39750000000000002</v>
      </c>
      <c r="AH399" s="237">
        <f t="shared" si="222"/>
        <v>0.159</v>
      </c>
      <c r="AI399" s="76">
        <f t="shared" si="223"/>
        <v>1.5600000000000002E-3</v>
      </c>
      <c r="AJ399" s="179">
        <f t="shared" si="224"/>
        <v>5.5650000000000005E-2</v>
      </c>
      <c r="AK399" s="180">
        <f t="shared" si="225"/>
        <v>2.3077257367928001</v>
      </c>
      <c r="AM399" s="199">
        <f t="shared" si="191"/>
        <v>2.3649357367928001</v>
      </c>
      <c r="AN399" s="200">
        <f t="shared" si="217"/>
        <v>2.2960541133910679</v>
      </c>
      <c r="AO399" s="200">
        <f t="shared" si="217"/>
        <v>2.2291787508651146</v>
      </c>
      <c r="AP399" s="200">
        <f t="shared" si="229"/>
        <v>2.16425121443215</v>
      </c>
      <c r="AQ399" s="200">
        <f t="shared" si="229"/>
        <v>2.1012147712933498</v>
      </c>
      <c r="AR399" s="200">
        <f t="shared" si="229"/>
        <v>2.0400143410615046</v>
      </c>
      <c r="AS399" s="200">
        <f t="shared" si="229"/>
        <v>1.9805964476325288</v>
      </c>
      <c r="AT399" s="200">
        <f t="shared" si="229"/>
        <v>1.9229091724587657</v>
      </c>
      <c r="AU399" s="200">
        <f t="shared" si="229"/>
        <v>1.8669021091832678</v>
      </c>
      <c r="AV399" s="200">
        <f t="shared" si="229"/>
        <v>1.8125263195954056</v>
      </c>
      <c r="AW399" s="200">
        <f t="shared" si="229"/>
        <v>1.7597342908693259</v>
      </c>
      <c r="AX399" s="200">
        <f t="shared" si="229"/>
        <v>1.7084798940478891</v>
      </c>
      <c r="AY399" s="200">
        <f t="shared" si="229"/>
        <v>1.6587183437358151</v>
      </c>
      <c r="AZ399" s="200">
        <f t="shared" si="230"/>
        <v>1.6104061589668108</v>
      </c>
      <c r="BA399" s="200">
        <f t="shared" si="230"/>
        <v>1.5635011252104958</v>
      </c>
      <c r="BB399" s="200">
        <f t="shared" si="230"/>
        <v>1.517962257485918</v>
      </c>
      <c r="BC399" s="200">
        <f t="shared" si="230"/>
        <v>1.4737497645494353</v>
      </c>
      <c r="BD399" s="200">
        <f t="shared" si="230"/>
        <v>1.4308250141256653</v>
      </c>
      <c r="BE399" s="200">
        <f t="shared" si="230"/>
        <v>1.3891504991511314</v>
      </c>
      <c r="BF399" s="200">
        <f t="shared" si="230"/>
        <v>1.3486898050010985</v>
      </c>
      <c r="BG399" s="201">
        <f t="shared" si="193"/>
        <v>36.239800129849542</v>
      </c>
    </row>
    <row r="400" spans="27:59" x14ac:dyDescent="0.3">
      <c r="AA400" s="178">
        <f t="shared" si="198"/>
        <v>693000000</v>
      </c>
      <c r="AB400" s="41">
        <f t="shared" si="219"/>
        <v>900</v>
      </c>
      <c r="AC400" s="21">
        <v>33</v>
      </c>
      <c r="AD400" s="21" t="s">
        <v>283</v>
      </c>
      <c r="AE400" s="173">
        <f t="shared" si="220"/>
        <v>30</v>
      </c>
      <c r="AF400" s="181">
        <f t="shared" si="221"/>
        <v>27</v>
      </c>
      <c r="AG400" s="84">
        <f t="shared" si="228"/>
        <v>0.39750000000000002</v>
      </c>
      <c r="AH400" s="237">
        <f t="shared" si="222"/>
        <v>0.159</v>
      </c>
      <c r="AI400" s="76">
        <f t="shared" si="223"/>
        <v>1.5600000000000002E-3</v>
      </c>
      <c r="AJ400" s="179">
        <f t="shared" si="224"/>
        <v>5.5650000000000005E-2</v>
      </c>
      <c r="AK400" s="180">
        <f t="shared" si="225"/>
        <v>2.3077257367928001</v>
      </c>
      <c r="AM400" s="199">
        <f t="shared" si="191"/>
        <v>2.3649357367928001</v>
      </c>
      <c r="AN400" s="200">
        <f t="shared" si="217"/>
        <v>2.2960541133910679</v>
      </c>
      <c r="AO400" s="200">
        <f t="shared" si="217"/>
        <v>2.2291787508651146</v>
      </c>
      <c r="AP400" s="200">
        <f t="shared" si="229"/>
        <v>2.16425121443215</v>
      </c>
      <c r="AQ400" s="200">
        <f t="shared" si="229"/>
        <v>2.1012147712933498</v>
      </c>
      <c r="AR400" s="200">
        <f t="shared" si="229"/>
        <v>2.0400143410615046</v>
      </c>
      <c r="AS400" s="200">
        <f t="shared" si="229"/>
        <v>1.9805964476325288</v>
      </c>
      <c r="AT400" s="200">
        <f t="shared" si="229"/>
        <v>1.9229091724587657</v>
      </c>
      <c r="AU400" s="200">
        <f t="shared" si="229"/>
        <v>1.8669021091832678</v>
      </c>
      <c r="AV400" s="200">
        <f t="shared" si="229"/>
        <v>1.8125263195954056</v>
      </c>
      <c r="AW400" s="200">
        <f t="shared" si="229"/>
        <v>1.7597342908693259</v>
      </c>
      <c r="AX400" s="200">
        <f t="shared" si="229"/>
        <v>1.7084798940478891</v>
      </c>
      <c r="AY400" s="200">
        <f t="shared" si="229"/>
        <v>1.6587183437358151</v>
      </c>
      <c r="AZ400" s="200">
        <f t="shared" si="230"/>
        <v>1.6104061589668108</v>
      </c>
      <c r="BA400" s="200">
        <f t="shared" si="230"/>
        <v>1.5635011252104958</v>
      </c>
      <c r="BB400" s="200">
        <f t="shared" si="230"/>
        <v>1.517962257485918</v>
      </c>
      <c r="BC400" s="200">
        <f t="shared" si="230"/>
        <v>1.4737497645494353</v>
      </c>
      <c r="BD400" s="200">
        <f t="shared" si="230"/>
        <v>1.4308250141256653</v>
      </c>
      <c r="BE400" s="200">
        <f t="shared" si="230"/>
        <v>1.3891504991511314</v>
      </c>
      <c r="BF400" s="200">
        <f t="shared" si="230"/>
        <v>1.3486898050010985</v>
      </c>
      <c r="BG400" s="201">
        <f t="shared" si="193"/>
        <v>36.239800129849542</v>
      </c>
    </row>
    <row r="401" spans="27:59" x14ac:dyDescent="0.3">
      <c r="AA401" s="178">
        <f t="shared" si="198"/>
        <v>714000000</v>
      </c>
      <c r="AB401" s="41">
        <f t="shared" si="219"/>
        <v>925</v>
      </c>
      <c r="AC401" s="21">
        <v>34</v>
      </c>
      <c r="AD401" s="21" t="s">
        <v>283</v>
      </c>
      <c r="AE401" s="173">
        <f t="shared" si="220"/>
        <v>30</v>
      </c>
      <c r="AF401" s="181">
        <f t="shared" si="221"/>
        <v>27</v>
      </c>
      <c r="AG401" s="84">
        <f t="shared" si="228"/>
        <v>0.39750000000000002</v>
      </c>
      <c r="AH401" s="237">
        <f t="shared" si="222"/>
        <v>0.159</v>
      </c>
      <c r="AI401" s="76">
        <f t="shared" si="223"/>
        <v>1.5600000000000002E-3</v>
      </c>
      <c r="AJ401" s="179">
        <f t="shared" si="224"/>
        <v>5.5650000000000005E-2</v>
      </c>
      <c r="AK401" s="180">
        <f t="shared" si="225"/>
        <v>2.3077257367928001</v>
      </c>
      <c r="AM401" s="199">
        <f t="shared" si="191"/>
        <v>2.3649357367928001</v>
      </c>
      <c r="AN401" s="200">
        <f t="shared" si="217"/>
        <v>2.2960541133910679</v>
      </c>
      <c r="AO401" s="200">
        <f t="shared" si="217"/>
        <v>2.2291787508651146</v>
      </c>
      <c r="AP401" s="200">
        <f t="shared" si="229"/>
        <v>2.16425121443215</v>
      </c>
      <c r="AQ401" s="200">
        <f t="shared" si="229"/>
        <v>2.1012147712933498</v>
      </c>
      <c r="AR401" s="200">
        <f t="shared" si="229"/>
        <v>2.0400143410615046</v>
      </c>
      <c r="AS401" s="200">
        <f t="shared" si="229"/>
        <v>1.9805964476325288</v>
      </c>
      <c r="AT401" s="200">
        <f t="shared" si="229"/>
        <v>1.9229091724587657</v>
      </c>
      <c r="AU401" s="200">
        <f t="shared" si="229"/>
        <v>1.8669021091832678</v>
      </c>
      <c r="AV401" s="200">
        <f t="shared" si="229"/>
        <v>1.8125263195954056</v>
      </c>
      <c r="AW401" s="200">
        <f t="shared" si="229"/>
        <v>1.7597342908693259</v>
      </c>
      <c r="AX401" s="200">
        <f t="shared" si="229"/>
        <v>1.7084798940478891</v>
      </c>
      <c r="AY401" s="200">
        <f t="shared" si="229"/>
        <v>1.6587183437358151</v>
      </c>
      <c r="AZ401" s="200">
        <f t="shared" si="230"/>
        <v>1.6104061589668108</v>
      </c>
      <c r="BA401" s="200">
        <f t="shared" si="230"/>
        <v>1.5635011252104958</v>
      </c>
      <c r="BB401" s="200">
        <f t="shared" si="230"/>
        <v>1.517962257485918</v>
      </c>
      <c r="BC401" s="200">
        <f t="shared" si="230"/>
        <v>1.4737497645494353</v>
      </c>
      <c r="BD401" s="200">
        <f t="shared" si="230"/>
        <v>1.4308250141256653</v>
      </c>
      <c r="BE401" s="200">
        <f t="shared" si="230"/>
        <v>1.3891504991511314</v>
      </c>
      <c r="BF401" s="200">
        <f t="shared" si="230"/>
        <v>1.3486898050010985</v>
      </c>
      <c r="BG401" s="201">
        <f t="shared" si="193"/>
        <v>36.239800129849542</v>
      </c>
    </row>
    <row r="402" spans="27:59" x14ac:dyDescent="0.3">
      <c r="AA402" s="178">
        <f t="shared" si="198"/>
        <v>735000000</v>
      </c>
      <c r="AB402" s="41">
        <f t="shared" si="219"/>
        <v>950</v>
      </c>
      <c r="AC402" s="21">
        <v>35</v>
      </c>
      <c r="AD402" s="21" t="s">
        <v>283</v>
      </c>
      <c r="AE402" s="173">
        <f t="shared" si="220"/>
        <v>30</v>
      </c>
      <c r="AF402" s="181">
        <f t="shared" si="221"/>
        <v>27</v>
      </c>
      <c r="AG402" s="84">
        <f t="shared" si="228"/>
        <v>0.39750000000000002</v>
      </c>
      <c r="AH402" s="237">
        <f t="shared" si="222"/>
        <v>0.159</v>
      </c>
      <c r="AI402" s="76">
        <f t="shared" si="223"/>
        <v>1.5600000000000002E-3</v>
      </c>
      <c r="AJ402" s="179">
        <f t="shared" si="224"/>
        <v>5.5650000000000005E-2</v>
      </c>
      <c r="AK402" s="180">
        <f t="shared" si="225"/>
        <v>2.3077257367928001</v>
      </c>
      <c r="AM402" s="199">
        <f t="shared" si="191"/>
        <v>2.3649357367928001</v>
      </c>
      <c r="AN402" s="200">
        <f t="shared" si="217"/>
        <v>2.2960541133910679</v>
      </c>
      <c r="AO402" s="200">
        <f t="shared" si="217"/>
        <v>2.2291787508651146</v>
      </c>
      <c r="AP402" s="200">
        <f t="shared" si="229"/>
        <v>2.16425121443215</v>
      </c>
      <c r="AQ402" s="200">
        <f t="shared" si="229"/>
        <v>2.1012147712933498</v>
      </c>
      <c r="AR402" s="200">
        <f t="shared" si="229"/>
        <v>2.0400143410615046</v>
      </c>
      <c r="AS402" s="200">
        <f t="shared" si="229"/>
        <v>1.9805964476325288</v>
      </c>
      <c r="AT402" s="200">
        <f t="shared" si="229"/>
        <v>1.9229091724587657</v>
      </c>
      <c r="AU402" s="200">
        <f t="shared" si="229"/>
        <v>1.8669021091832678</v>
      </c>
      <c r="AV402" s="200">
        <f t="shared" si="229"/>
        <v>1.8125263195954056</v>
      </c>
      <c r="AW402" s="200">
        <f t="shared" si="229"/>
        <v>1.7597342908693259</v>
      </c>
      <c r="AX402" s="200">
        <f t="shared" si="229"/>
        <v>1.7084798940478891</v>
      </c>
      <c r="AY402" s="200">
        <f t="shared" si="229"/>
        <v>1.6587183437358151</v>
      </c>
      <c r="AZ402" s="200">
        <f t="shared" si="230"/>
        <v>1.6104061589668108</v>
      </c>
      <c r="BA402" s="200">
        <f t="shared" si="230"/>
        <v>1.5635011252104958</v>
      </c>
      <c r="BB402" s="200">
        <f t="shared" si="230"/>
        <v>1.517962257485918</v>
      </c>
      <c r="BC402" s="200">
        <f t="shared" si="230"/>
        <v>1.4737497645494353</v>
      </c>
      <c r="BD402" s="200">
        <f t="shared" si="230"/>
        <v>1.4308250141256653</v>
      </c>
      <c r="BE402" s="200">
        <f t="shared" si="230"/>
        <v>1.3891504991511314</v>
      </c>
      <c r="BF402" s="200">
        <f t="shared" si="230"/>
        <v>1.3486898050010985</v>
      </c>
      <c r="BG402" s="201">
        <f t="shared" si="193"/>
        <v>36.239800129849542</v>
      </c>
    </row>
    <row r="403" spans="27:59" x14ac:dyDescent="0.3">
      <c r="AA403" s="178">
        <f t="shared" si="198"/>
        <v>756000000</v>
      </c>
      <c r="AB403" s="41">
        <f t="shared" si="219"/>
        <v>975</v>
      </c>
      <c r="AC403" s="21">
        <v>36</v>
      </c>
      <c r="AD403" s="21" t="s">
        <v>283</v>
      </c>
      <c r="AE403" s="173">
        <f t="shared" si="220"/>
        <v>30</v>
      </c>
      <c r="AF403" s="181">
        <f t="shared" si="221"/>
        <v>27</v>
      </c>
      <c r="AG403" s="84">
        <f t="shared" si="228"/>
        <v>0.39750000000000002</v>
      </c>
      <c r="AH403" s="237">
        <f t="shared" si="222"/>
        <v>0.159</v>
      </c>
      <c r="AI403" s="76">
        <f t="shared" si="223"/>
        <v>1.5600000000000002E-3</v>
      </c>
      <c r="AJ403" s="179">
        <f t="shared" si="224"/>
        <v>5.5650000000000005E-2</v>
      </c>
      <c r="AK403" s="180">
        <f t="shared" si="225"/>
        <v>2.3077257367928001</v>
      </c>
      <c r="AM403" s="199">
        <f t="shared" si="191"/>
        <v>2.3649357367928001</v>
      </c>
      <c r="AN403" s="200">
        <f t="shared" si="217"/>
        <v>2.2960541133910679</v>
      </c>
      <c r="AO403" s="200">
        <f t="shared" si="217"/>
        <v>2.2291787508651146</v>
      </c>
      <c r="AP403" s="200">
        <f t="shared" si="229"/>
        <v>2.16425121443215</v>
      </c>
      <c r="AQ403" s="200">
        <f t="shared" si="229"/>
        <v>2.1012147712933498</v>
      </c>
      <c r="AR403" s="200">
        <f t="shared" si="229"/>
        <v>2.0400143410615046</v>
      </c>
      <c r="AS403" s="200">
        <f t="shared" si="229"/>
        <v>1.9805964476325288</v>
      </c>
      <c r="AT403" s="200">
        <f t="shared" si="229"/>
        <v>1.9229091724587657</v>
      </c>
      <c r="AU403" s="200">
        <f t="shared" si="229"/>
        <v>1.8669021091832678</v>
      </c>
      <c r="AV403" s="200">
        <f t="shared" si="229"/>
        <v>1.8125263195954056</v>
      </c>
      <c r="AW403" s="200">
        <f t="shared" si="229"/>
        <v>1.7597342908693259</v>
      </c>
      <c r="AX403" s="200">
        <f t="shared" si="229"/>
        <v>1.7084798940478891</v>
      </c>
      <c r="AY403" s="200">
        <f t="shared" si="229"/>
        <v>1.6587183437358151</v>
      </c>
      <c r="AZ403" s="200">
        <f t="shared" si="230"/>
        <v>1.6104061589668108</v>
      </c>
      <c r="BA403" s="200">
        <f t="shared" si="230"/>
        <v>1.5635011252104958</v>
      </c>
      <c r="BB403" s="200">
        <f t="shared" si="230"/>
        <v>1.517962257485918</v>
      </c>
      <c r="BC403" s="200">
        <f t="shared" si="230"/>
        <v>1.4737497645494353</v>
      </c>
      <c r="BD403" s="200">
        <f t="shared" si="230"/>
        <v>1.4308250141256653</v>
      </c>
      <c r="BE403" s="200">
        <f t="shared" si="230"/>
        <v>1.3891504991511314</v>
      </c>
      <c r="BF403" s="200">
        <f t="shared" si="230"/>
        <v>1.3486898050010985</v>
      </c>
      <c r="BG403" s="201">
        <f t="shared" si="193"/>
        <v>36.239800129849542</v>
      </c>
    </row>
    <row r="404" spans="27:59" x14ac:dyDescent="0.3">
      <c r="AA404" s="178">
        <f t="shared" si="198"/>
        <v>777000000</v>
      </c>
      <c r="AB404" s="41">
        <f t="shared" si="219"/>
        <v>1000</v>
      </c>
      <c r="AC404" s="21">
        <v>37</v>
      </c>
      <c r="AD404" s="21" t="s">
        <v>283</v>
      </c>
      <c r="AE404" s="173">
        <f t="shared" si="220"/>
        <v>30</v>
      </c>
      <c r="AF404" s="181">
        <f t="shared" si="221"/>
        <v>27</v>
      </c>
      <c r="AG404" s="84">
        <f t="shared" si="228"/>
        <v>0.39750000000000002</v>
      </c>
      <c r="AH404" s="237">
        <f t="shared" si="222"/>
        <v>0.159</v>
      </c>
      <c r="AI404" s="76">
        <f t="shared" si="223"/>
        <v>1.5600000000000002E-3</v>
      </c>
      <c r="AJ404" s="179">
        <f t="shared" si="224"/>
        <v>5.5650000000000005E-2</v>
      </c>
      <c r="AK404" s="180">
        <f t="shared" si="225"/>
        <v>2.3077257367928001</v>
      </c>
      <c r="AM404" s="199">
        <f t="shared" si="191"/>
        <v>2.3649357367928001</v>
      </c>
      <c r="AN404" s="200">
        <f t="shared" si="217"/>
        <v>2.2960541133910679</v>
      </c>
      <c r="AO404" s="200">
        <f t="shared" si="217"/>
        <v>2.2291787508651146</v>
      </c>
      <c r="AP404" s="200">
        <f t="shared" si="229"/>
        <v>2.16425121443215</v>
      </c>
      <c r="AQ404" s="200">
        <f t="shared" si="229"/>
        <v>2.1012147712933498</v>
      </c>
      <c r="AR404" s="200">
        <f t="shared" si="229"/>
        <v>2.0400143410615046</v>
      </c>
      <c r="AS404" s="200">
        <f t="shared" si="229"/>
        <v>1.9805964476325288</v>
      </c>
      <c r="AT404" s="200">
        <f t="shared" si="229"/>
        <v>1.9229091724587657</v>
      </c>
      <c r="AU404" s="200">
        <f t="shared" si="229"/>
        <v>1.8669021091832678</v>
      </c>
      <c r="AV404" s="200">
        <f t="shared" si="229"/>
        <v>1.8125263195954056</v>
      </c>
      <c r="AW404" s="200">
        <f t="shared" si="229"/>
        <v>1.7597342908693259</v>
      </c>
      <c r="AX404" s="200">
        <f t="shared" si="229"/>
        <v>1.7084798940478891</v>
      </c>
      <c r="AY404" s="200">
        <f t="shared" si="229"/>
        <v>1.6587183437358151</v>
      </c>
      <c r="AZ404" s="200">
        <f t="shared" si="230"/>
        <v>1.6104061589668108</v>
      </c>
      <c r="BA404" s="200">
        <f t="shared" si="230"/>
        <v>1.5635011252104958</v>
      </c>
      <c r="BB404" s="200">
        <f t="shared" si="230"/>
        <v>1.517962257485918</v>
      </c>
      <c r="BC404" s="200">
        <f t="shared" si="230"/>
        <v>1.4737497645494353</v>
      </c>
      <c r="BD404" s="200">
        <f t="shared" si="230"/>
        <v>1.4308250141256653</v>
      </c>
      <c r="BE404" s="200">
        <f t="shared" si="230"/>
        <v>1.3891504991511314</v>
      </c>
      <c r="BF404" s="200">
        <f t="shared" si="230"/>
        <v>1.3486898050010985</v>
      </c>
      <c r="BG404" s="201">
        <f t="shared" si="193"/>
        <v>36.239800129849542</v>
      </c>
    </row>
    <row r="405" spans="27:59" x14ac:dyDescent="0.3">
      <c r="AA405" s="178">
        <f t="shared" si="198"/>
        <v>798000000</v>
      </c>
      <c r="AB405" s="41">
        <f t="shared" si="219"/>
        <v>1025</v>
      </c>
      <c r="AC405" s="21">
        <v>38</v>
      </c>
      <c r="AD405" s="21" t="s">
        <v>283</v>
      </c>
      <c r="AE405" s="173">
        <f t="shared" si="220"/>
        <v>30</v>
      </c>
      <c r="AF405" s="181">
        <f t="shared" si="221"/>
        <v>27</v>
      </c>
      <c r="AG405" s="84">
        <f t="shared" si="228"/>
        <v>0.39750000000000002</v>
      </c>
      <c r="AH405" s="237">
        <f t="shared" si="222"/>
        <v>0.159</v>
      </c>
      <c r="AI405" s="76">
        <f t="shared" si="223"/>
        <v>1.5600000000000002E-3</v>
      </c>
      <c r="AJ405" s="179">
        <f t="shared" si="224"/>
        <v>5.5650000000000005E-2</v>
      </c>
      <c r="AK405" s="180">
        <f t="shared" si="225"/>
        <v>2.3077257367928001</v>
      </c>
      <c r="AM405" s="199">
        <f t="shared" si="191"/>
        <v>2.3649357367928001</v>
      </c>
      <c r="AN405" s="200">
        <f t="shared" si="217"/>
        <v>2.2960541133910679</v>
      </c>
      <c r="AO405" s="200">
        <f t="shared" si="217"/>
        <v>2.2291787508651146</v>
      </c>
      <c r="AP405" s="200">
        <f t="shared" si="229"/>
        <v>2.16425121443215</v>
      </c>
      <c r="AQ405" s="200">
        <f t="shared" si="229"/>
        <v>2.1012147712933498</v>
      </c>
      <c r="AR405" s="200">
        <f t="shared" si="229"/>
        <v>2.0400143410615046</v>
      </c>
      <c r="AS405" s="200">
        <f t="shared" si="229"/>
        <v>1.9805964476325288</v>
      </c>
      <c r="AT405" s="200">
        <f t="shared" si="229"/>
        <v>1.9229091724587657</v>
      </c>
      <c r="AU405" s="200">
        <f t="shared" si="229"/>
        <v>1.8669021091832678</v>
      </c>
      <c r="AV405" s="200">
        <f t="shared" si="229"/>
        <v>1.8125263195954056</v>
      </c>
      <c r="AW405" s="200">
        <f t="shared" si="229"/>
        <v>1.7597342908693259</v>
      </c>
      <c r="AX405" s="200">
        <f t="shared" si="229"/>
        <v>1.7084798940478891</v>
      </c>
      <c r="AY405" s="200">
        <f t="shared" si="229"/>
        <v>1.6587183437358151</v>
      </c>
      <c r="AZ405" s="200">
        <f t="shared" si="230"/>
        <v>1.6104061589668108</v>
      </c>
      <c r="BA405" s="200">
        <f t="shared" si="230"/>
        <v>1.5635011252104958</v>
      </c>
      <c r="BB405" s="200">
        <f t="shared" si="230"/>
        <v>1.517962257485918</v>
      </c>
      <c r="BC405" s="200">
        <f t="shared" si="230"/>
        <v>1.4737497645494353</v>
      </c>
      <c r="BD405" s="200">
        <f t="shared" si="230"/>
        <v>1.4308250141256653</v>
      </c>
      <c r="BE405" s="200">
        <f t="shared" si="230"/>
        <v>1.3891504991511314</v>
      </c>
      <c r="BF405" s="200">
        <f t="shared" si="230"/>
        <v>1.3486898050010985</v>
      </c>
      <c r="BG405" s="201">
        <f t="shared" si="193"/>
        <v>36.239800129849542</v>
      </c>
    </row>
    <row r="406" spans="27:59" x14ac:dyDescent="0.3">
      <c r="AA406" s="178">
        <f t="shared" si="198"/>
        <v>819000000</v>
      </c>
      <c r="AB406" s="41">
        <f t="shared" si="219"/>
        <v>1050</v>
      </c>
      <c r="AC406" s="21">
        <v>39</v>
      </c>
      <c r="AD406" s="21" t="s">
        <v>283</v>
      </c>
      <c r="AE406" s="173">
        <f t="shared" si="220"/>
        <v>30</v>
      </c>
      <c r="AF406" s="181">
        <f t="shared" si="221"/>
        <v>27</v>
      </c>
      <c r="AG406" s="84">
        <f t="shared" si="228"/>
        <v>0.39750000000000002</v>
      </c>
      <c r="AH406" s="237">
        <f t="shared" si="222"/>
        <v>0.159</v>
      </c>
      <c r="AI406" s="76">
        <f t="shared" si="223"/>
        <v>1.5600000000000002E-3</v>
      </c>
      <c r="AJ406" s="179">
        <f t="shared" si="224"/>
        <v>5.5650000000000005E-2</v>
      </c>
      <c r="AK406" s="180">
        <f t="shared" si="225"/>
        <v>2.3077257367928001</v>
      </c>
      <c r="AM406" s="199">
        <f t="shared" si="191"/>
        <v>2.3649357367928001</v>
      </c>
      <c r="AN406" s="200">
        <f t="shared" si="217"/>
        <v>2.2960541133910679</v>
      </c>
      <c r="AO406" s="200">
        <f t="shared" si="217"/>
        <v>2.2291787508651146</v>
      </c>
      <c r="AP406" s="200">
        <f t="shared" si="229"/>
        <v>2.16425121443215</v>
      </c>
      <c r="AQ406" s="200">
        <f t="shared" si="229"/>
        <v>2.1012147712933498</v>
      </c>
      <c r="AR406" s="200">
        <f t="shared" si="229"/>
        <v>2.0400143410615046</v>
      </c>
      <c r="AS406" s="200">
        <f t="shared" si="229"/>
        <v>1.9805964476325288</v>
      </c>
      <c r="AT406" s="200">
        <f t="shared" si="229"/>
        <v>1.9229091724587657</v>
      </c>
      <c r="AU406" s="200">
        <f t="shared" si="229"/>
        <v>1.8669021091832678</v>
      </c>
      <c r="AV406" s="200">
        <f t="shared" si="229"/>
        <v>1.8125263195954056</v>
      </c>
      <c r="AW406" s="200">
        <f t="shared" si="229"/>
        <v>1.7597342908693259</v>
      </c>
      <c r="AX406" s="200">
        <f t="shared" si="229"/>
        <v>1.7084798940478891</v>
      </c>
      <c r="AY406" s="200">
        <f t="shared" si="229"/>
        <v>1.6587183437358151</v>
      </c>
      <c r="AZ406" s="200">
        <f t="shared" si="230"/>
        <v>1.6104061589668108</v>
      </c>
      <c r="BA406" s="200">
        <f t="shared" si="230"/>
        <v>1.5635011252104958</v>
      </c>
      <c r="BB406" s="200">
        <f t="shared" si="230"/>
        <v>1.517962257485918</v>
      </c>
      <c r="BC406" s="200">
        <f t="shared" si="230"/>
        <v>1.4737497645494353</v>
      </c>
      <c r="BD406" s="200">
        <f t="shared" si="230"/>
        <v>1.4308250141256653</v>
      </c>
      <c r="BE406" s="200">
        <f t="shared" si="230"/>
        <v>1.3891504991511314</v>
      </c>
      <c r="BF406" s="200">
        <f t="shared" si="230"/>
        <v>1.3486898050010985</v>
      </c>
      <c r="BG406" s="201">
        <f t="shared" si="193"/>
        <v>36.239800129849542</v>
      </c>
    </row>
    <row r="407" spans="27:59" x14ac:dyDescent="0.3">
      <c r="AA407" s="178">
        <f t="shared" si="198"/>
        <v>840000000</v>
      </c>
      <c r="AB407" s="41">
        <f t="shared" si="219"/>
        <v>1075</v>
      </c>
      <c r="AC407" s="21">
        <v>40</v>
      </c>
      <c r="AD407" s="21" t="s">
        <v>283</v>
      </c>
      <c r="AE407" s="173">
        <f t="shared" si="220"/>
        <v>30</v>
      </c>
      <c r="AF407" s="181">
        <f t="shared" si="221"/>
        <v>27</v>
      </c>
      <c r="AG407" s="84">
        <f t="shared" si="228"/>
        <v>0.39750000000000002</v>
      </c>
      <c r="AH407" s="237">
        <f t="shared" si="222"/>
        <v>0.159</v>
      </c>
      <c r="AI407" s="76">
        <f t="shared" si="223"/>
        <v>1.5600000000000002E-3</v>
      </c>
      <c r="AJ407" s="179">
        <f t="shared" si="224"/>
        <v>5.5650000000000005E-2</v>
      </c>
      <c r="AK407" s="180">
        <f t="shared" si="225"/>
        <v>2.3077257367928001</v>
      </c>
      <c r="AM407" s="199">
        <f t="shared" si="191"/>
        <v>2.3649357367928001</v>
      </c>
      <c r="AN407" s="200">
        <f t="shared" ref="AN407:AO426" si="231">$AM407/POWER(1+($B$10/100),AN$366-2024)</f>
        <v>2.2960541133910679</v>
      </c>
      <c r="AO407" s="200">
        <f t="shared" si="231"/>
        <v>2.2291787508651146</v>
      </c>
      <c r="AP407" s="200">
        <f t="shared" si="229"/>
        <v>2.16425121443215</v>
      </c>
      <c r="AQ407" s="200">
        <f t="shared" si="229"/>
        <v>2.1012147712933498</v>
      </c>
      <c r="AR407" s="200">
        <f t="shared" si="229"/>
        <v>2.0400143410615046</v>
      </c>
      <c r="AS407" s="200">
        <f t="shared" si="229"/>
        <v>1.9805964476325288</v>
      </c>
      <c r="AT407" s="200">
        <f t="shared" si="229"/>
        <v>1.9229091724587657</v>
      </c>
      <c r="AU407" s="200">
        <f t="shared" si="229"/>
        <v>1.8669021091832678</v>
      </c>
      <c r="AV407" s="200">
        <f t="shared" si="229"/>
        <v>1.8125263195954056</v>
      </c>
      <c r="AW407" s="200">
        <f t="shared" si="229"/>
        <v>1.7597342908693259</v>
      </c>
      <c r="AX407" s="200">
        <f t="shared" si="229"/>
        <v>1.7084798940478891</v>
      </c>
      <c r="AY407" s="200">
        <f t="shared" si="229"/>
        <v>1.6587183437358151</v>
      </c>
      <c r="AZ407" s="200">
        <f t="shared" si="230"/>
        <v>1.6104061589668108</v>
      </c>
      <c r="BA407" s="200">
        <f t="shared" si="230"/>
        <v>1.5635011252104958</v>
      </c>
      <c r="BB407" s="200">
        <f t="shared" si="230"/>
        <v>1.517962257485918</v>
      </c>
      <c r="BC407" s="200">
        <f t="shared" si="230"/>
        <v>1.4737497645494353</v>
      </c>
      <c r="BD407" s="200">
        <f t="shared" si="230"/>
        <v>1.4308250141256653</v>
      </c>
      <c r="BE407" s="200">
        <f t="shared" si="230"/>
        <v>1.3891504991511314</v>
      </c>
      <c r="BF407" s="200">
        <f t="shared" si="230"/>
        <v>1.3486898050010985</v>
      </c>
      <c r="BG407" s="201">
        <f t="shared" si="193"/>
        <v>36.239800129849542</v>
      </c>
    </row>
    <row r="408" spans="27:59" x14ac:dyDescent="0.3">
      <c r="AA408" s="178">
        <f t="shared" si="198"/>
        <v>861000000</v>
      </c>
      <c r="AB408" s="41">
        <f t="shared" si="219"/>
        <v>1100</v>
      </c>
      <c r="AC408" s="21">
        <v>41</v>
      </c>
      <c r="AD408" s="21" t="s">
        <v>283</v>
      </c>
      <c r="AE408" s="173">
        <f t="shared" si="220"/>
        <v>30</v>
      </c>
      <c r="AF408" s="181">
        <f t="shared" si="221"/>
        <v>27</v>
      </c>
      <c r="AG408" s="84">
        <f t="shared" si="228"/>
        <v>0.39750000000000002</v>
      </c>
      <c r="AH408" s="237">
        <f t="shared" si="222"/>
        <v>0.159</v>
      </c>
      <c r="AI408" s="76">
        <f t="shared" si="223"/>
        <v>1.5600000000000002E-3</v>
      </c>
      <c r="AJ408" s="179">
        <f t="shared" si="224"/>
        <v>5.5650000000000005E-2</v>
      </c>
      <c r="AK408" s="180">
        <f t="shared" si="225"/>
        <v>2.3077257367928001</v>
      </c>
      <c r="AM408" s="199">
        <f t="shared" si="191"/>
        <v>2.3649357367928001</v>
      </c>
      <c r="AN408" s="200">
        <f t="shared" si="231"/>
        <v>2.2960541133910679</v>
      </c>
      <c r="AO408" s="200">
        <f t="shared" si="231"/>
        <v>2.2291787508651146</v>
      </c>
      <c r="AP408" s="200">
        <f t="shared" ref="AP408:AY417" si="232">$AM408/POWER(1+($B$10/100),AP$366-2024)</f>
        <v>2.16425121443215</v>
      </c>
      <c r="AQ408" s="200">
        <f t="shared" si="232"/>
        <v>2.1012147712933498</v>
      </c>
      <c r="AR408" s="200">
        <f t="shared" si="232"/>
        <v>2.0400143410615046</v>
      </c>
      <c r="AS408" s="200">
        <f t="shared" si="232"/>
        <v>1.9805964476325288</v>
      </c>
      <c r="AT408" s="200">
        <f t="shared" si="232"/>
        <v>1.9229091724587657</v>
      </c>
      <c r="AU408" s="200">
        <f t="shared" si="232"/>
        <v>1.8669021091832678</v>
      </c>
      <c r="AV408" s="200">
        <f t="shared" si="232"/>
        <v>1.8125263195954056</v>
      </c>
      <c r="AW408" s="200">
        <f t="shared" si="232"/>
        <v>1.7597342908693259</v>
      </c>
      <c r="AX408" s="200">
        <f t="shared" si="232"/>
        <v>1.7084798940478891</v>
      </c>
      <c r="AY408" s="200">
        <f t="shared" si="232"/>
        <v>1.6587183437358151</v>
      </c>
      <c r="AZ408" s="200">
        <f t="shared" ref="AZ408:BF417" si="233">$AM408/POWER(1+($B$10/100),AZ$366-2024)</f>
        <v>1.6104061589668108</v>
      </c>
      <c r="BA408" s="200">
        <f t="shared" si="233"/>
        <v>1.5635011252104958</v>
      </c>
      <c r="BB408" s="200">
        <f t="shared" si="233"/>
        <v>1.517962257485918</v>
      </c>
      <c r="BC408" s="200">
        <f t="shared" si="233"/>
        <v>1.4737497645494353</v>
      </c>
      <c r="BD408" s="200">
        <f t="shared" si="233"/>
        <v>1.4308250141256653</v>
      </c>
      <c r="BE408" s="200">
        <f t="shared" si="233"/>
        <v>1.3891504991511314</v>
      </c>
      <c r="BF408" s="200">
        <f t="shared" si="233"/>
        <v>1.3486898050010985</v>
      </c>
      <c r="BG408" s="201">
        <f t="shared" si="193"/>
        <v>36.239800129849542</v>
      </c>
    </row>
    <row r="409" spans="27:59" x14ac:dyDescent="0.3">
      <c r="AA409" s="178">
        <f t="shared" si="198"/>
        <v>882000000</v>
      </c>
      <c r="AB409" s="41">
        <f t="shared" si="219"/>
        <v>1125</v>
      </c>
      <c r="AC409" s="21">
        <v>42</v>
      </c>
      <c r="AD409" s="21" t="s">
        <v>283</v>
      </c>
      <c r="AE409" s="173">
        <f t="shared" si="220"/>
        <v>30</v>
      </c>
      <c r="AF409" s="181">
        <f t="shared" si="221"/>
        <v>27</v>
      </c>
      <c r="AG409" s="84">
        <f t="shared" si="228"/>
        <v>0.39750000000000002</v>
      </c>
      <c r="AH409" s="237">
        <f t="shared" si="222"/>
        <v>0.159</v>
      </c>
      <c r="AI409" s="76">
        <f t="shared" si="223"/>
        <v>1.5600000000000002E-3</v>
      </c>
      <c r="AJ409" s="179">
        <f t="shared" si="224"/>
        <v>5.5650000000000005E-2</v>
      </c>
      <c r="AK409" s="180">
        <f t="shared" si="225"/>
        <v>2.3077257367928001</v>
      </c>
      <c r="AM409" s="199">
        <f t="shared" si="191"/>
        <v>2.3649357367928001</v>
      </c>
      <c r="AN409" s="200">
        <f t="shared" si="231"/>
        <v>2.2960541133910679</v>
      </c>
      <c r="AO409" s="200">
        <f t="shared" si="231"/>
        <v>2.2291787508651146</v>
      </c>
      <c r="AP409" s="200">
        <f t="shared" si="232"/>
        <v>2.16425121443215</v>
      </c>
      <c r="AQ409" s="200">
        <f t="shared" si="232"/>
        <v>2.1012147712933498</v>
      </c>
      <c r="AR409" s="200">
        <f t="shared" si="232"/>
        <v>2.0400143410615046</v>
      </c>
      <c r="AS409" s="200">
        <f t="shared" si="232"/>
        <v>1.9805964476325288</v>
      </c>
      <c r="AT409" s="200">
        <f t="shared" si="232"/>
        <v>1.9229091724587657</v>
      </c>
      <c r="AU409" s="200">
        <f t="shared" si="232"/>
        <v>1.8669021091832678</v>
      </c>
      <c r="AV409" s="200">
        <f t="shared" si="232"/>
        <v>1.8125263195954056</v>
      </c>
      <c r="AW409" s="200">
        <f t="shared" si="232"/>
        <v>1.7597342908693259</v>
      </c>
      <c r="AX409" s="200">
        <f t="shared" si="232"/>
        <v>1.7084798940478891</v>
      </c>
      <c r="AY409" s="200">
        <f t="shared" si="232"/>
        <v>1.6587183437358151</v>
      </c>
      <c r="AZ409" s="200">
        <f t="shared" si="233"/>
        <v>1.6104061589668108</v>
      </c>
      <c r="BA409" s="200">
        <f t="shared" si="233"/>
        <v>1.5635011252104958</v>
      </c>
      <c r="BB409" s="200">
        <f t="shared" si="233"/>
        <v>1.517962257485918</v>
      </c>
      <c r="BC409" s="200">
        <f t="shared" si="233"/>
        <v>1.4737497645494353</v>
      </c>
      <c r="BD409" s="200">
        <f t="shared" si="233"/>
        <v>1.4308250141256653</v>
      </c>
      <c r="BE409" s="200">
        <f t="shared" si="233"/>
        <v>1.3891504991511314</v>
      </c>
      <c r="BF409" s="200">
        <f t="shared" si="233"/>
        <v>1.3486898050010985</v>
      </c>
      <c r="BG409" s="201">
        <f t="shared" si="193"/>
        <v>36.239800129849542</v>
      </c>
    </row>
    <row r="410" spans="27:59" x14ac:dyDescent="0.3">
      <c r="AA410" s="178">
        <f t="shared" si="198"/>
        <v>903000000</v>
      </c>
      <c r="AB410" s="41">
        <f t="shared" si="219"/>
        <v>1150</v>
      </c>
      <c r="AC410" s="21">
        <v>43</v>
      </c>
      <c r="AD410" s="21" t="s">
        <v>283</v>
      </c>
      <c r="AE410" s="173">
        <f t="shared" si="220"/>
        <v>30</v>
      </c>
      <c r="AF410" s="181">
        <f t="shared" si="221"/>
        <v>27</v>
      </c>
      <c r="AG410" s="84">
        <f t="shared" si="228"/>
        <v>0.39750000000000002</v>
      </c>
      <c r="AH410" s="237">
        <f t="shared" si="222"/>
        <v>0.159</v>
      </c>
      <c r="AI410" s="76">
        <f t="shared" si="223"/>
        <v>1.5600000000000002E-3</v>
      </c>
      <c r="AJ410" s="179">
        <f t="shared" si="224"/>
        <v>5.5650000000000005E-2</v>
      </c>
      <c r="AK410" s="180">
        <f t="shared" si="225"/>
        <v>2.3077257367928001</v>
      </c>
      <c r="AM410" s="199">
        <f t="shared" si="191"/>
        <v>2.3649357367928001</v>
      </c>
      <c r="AN410" s="200">
        <f t="shared" si="231"/>
        <v>2.2960541133910679</v>
      </c>
      <c r="AO410" s="200">
        <f t="shared" si="231"/>
        <v>2.2291787508651146</v>
      </c>
      <c r="AP410" s="200">
        <f t="shared" si="232"/>
        <v>2.16425121443215</v>
      </c>
      <c r="AQ410" s="200">
        <f t="shared" si="232"/>
        <v>2.1012147712933498</v>
      </c>
      <c r="AR410" s="200">
        <f t="shared" si="232"/>
        <v>2.0400143410615046</v>
      </c>
      <c r="AS410" s="200">
        <f t="shared" si="232"/>
        <v>1.9805964476325288</v>
      </c>
      <c r="AT410" s="200">
        <f t="shared" si="232"/>
        <v>1.9229091724587657</v>
      </c>
      <c r="AU410" s="200">
        <f t="shared" si="232"/>
        <v>1.8669021091832678</v>
      </c>
      <c r="AV410" s="200">
        <f t="shared" si="232"/>
        <v>1.8125263195954056</v>
      </c>
      <c r="AW410" s="200">
        <f t="shared" si="232"/>
        <v>1.7597342908693259</v>
      </c>
      <c r="AX410" s="200">
        <f t="shared" si="232"/>
        <v>1.7084798940478891</v>
      </c>
      <c r="AY410" s="200">
        <f t="shared" si="232"/>
        <v>1.6587183437358151</v>
      </c>
      <c r="AZ410" s="200">
        <f t="shared" si="233"/>
        <v>1.6104061589668108</v>
      </c>
      <c r="BA410" s="200">
        <f t="shared" si="233"/>
        <v>1.5635011252104958</v>
      </c>
      <c r="BB410" s="200">
        <f t="shared" si="233"/>
        <v>1.517962257485918</v>
      </c>
      <c r="BC410" s="200">
        <f t="shared" si="233"/>
        <v>1.4737497645494353</v>
      </c>
      <c r="BD410" s="200">
        <f t="shared" si="233"/>
        <v>1.4308250141256653</v>
      </c>
      <c r="BE410" s="200">
        <f t="shared" si="233"/>
        <v>1.3891504991511314</v>
      </c>
      <c r="BF410" s="200">
        <f t="shared" si="233"/>
        <v>1.3486898050010985</v>
      </c>
      <c r="BG410" s="201">
        <f t="shared" si="193"/>
        <v>36.239800129849542</v>
      </c>
    </row>
    <row r="411" spans="27:59" x14ac:dyDescent="0.3">
      <c r="AA411" s="178">
        <f t="shared" si="198"/>
        <v>924000000</v>
      </c>
      <c r="AB411" s="41">
        <f t="shared" si="219"/>
        <v>1175</v>
      </c>
      <c r="AC411" s="21">
        <v>44</v>
      </c>
      <c r="AD411" s="21" t="s">
        <v>283</v>
      </c>
      <c r="AE411" s="173">
        <f t="shared" si="220"/>
        <v>30</v>
      </c>
      <c r="AF411" s="181">
        <f t="shared" si="221"/>
        <v>27</v>
      </c>
      <c r="AG411" s="84">
        <f t="shared" si="228"/>
        <v>0.39750000000000002</v>
      </c>
      <c r="AH411" s="237">
        <f t="shared" si="222"/>
        <v>0.159</v>
      </c>
      <c r="AI411" s="76">
        <f t="shared" si="223"/>
        <v>1.5600000000000002E-3</v>
      </c>
      <c r="AJ411" s="179">
        <f t="shared" si="224"/>
        <v>5.5650000000000005E-2</v>
      </c>
      <c r="AK411" s="180">
        <f t="shared" si="225"/>
        <v>2.3077257367928001</v>
      </c>
      <c r="AM411" s="199">
        <f t="shared" si="191"/>
        <v>2.3649357367928001</v>
      </c>
      <c r="AN411" s="200">
        <f t="shared" si="231"/>
        <v>2.2960541133910679</v>
      </c>
      <c r="AO411" s="200">
        <f t="shared" si="231"/>
        <v>2.2291787508651146</v>
      </c>
      <c r="AP411" s="200">
        <f t="shared" si="232"/>
        <v>2.16425121443215</v>
      </c>
      <c r="AQ411" s="200">
        <f t="shared" si="232"/>
        <v>2.1012147712933498</v>
      </c>
      <c r="AR411" s="200">
        <f t="shared" si="232"/>
        <v>2.0400143410615046</v>
      </c>
      <c r="AS411" s="200">
        <f t="shared" si="232"/>
        <v>1.9805964476325288</v>
      </c>
      <c r="AT411" s="200">
        <f t="shared" si="232"/>
        <v>1.9229091724587657</v>
      </c>
      <c r="AU411" s="200">
        <f t="shared" si="232"/>
        <v>1.8669021091832678</v>
      </c>
      <c r="AV411" s="200">
        <f t="shared" si="232"/>
        <v>1.8125263195954056</v>
      </c>
      <c r="AW411" s="200">
        <f t="shared" si="232"/>
        <v>1.7597342908693259</v>
      </c>
      <c r="AX411" s="200">
        <f t="shared" si="232"/>
        <v>1.7084798940478891</v>
      </c>
      <c r="AY411" s="200">
        <f t="shared" si="232"/>
        <v>1.6587183437358151</v>
      </c>
      <c r="AZ411" s="200">
        <f t="shared" si="233"/>
        <v>1.6104061589668108</v>
      </c>
      <c r="BA411" s="200">
        <f t="shared" si="233"/>
        <v>1.5635011252104958</v>
      </c>
      <c r="BB411" s="200">
        <f t="shared" si="233"/>
        <v>1.517962257485918</v>
      </c>
      <c r="BC411" s="200">
        <f t="shared" si="233"/>
        <v>1.4737497645494353</v>
      </c>
      <c r="BD411" s="200">
        <f t="shared" si="233"/>
        <v>1.4308250141256653</v>
      </c>
      <c r="BE411" s="200">
        <f t="shared" si="233"/>
        <v>1.3891504991511314</v>
      </c>
      <c r="BF411" s="200">
        <f t="shared" si="233"/>
        <v>1.3486898050010985</v>
      </c>
      <c r="BG411" s="201">
        <f t="shared" si="193"/>
        <v>36.239800129849542</v>
      </c>
    </row>
    <row r="412" spans="27:59" x14ac:dyDescent="0.3">
      <c r="AA412" s="178">
        <f t="shared" si="198"/>
        <v>945000000</v>
      </c>
      <c r="AB412" s="41">
        <f t="shared" si="219"/>
        <v>1200</v>
      </c>
      <c r="AC412" s="21">
        <v>45</v>
      </c>
      <c r="AD412" s="21" t="s">
        <v>283</v>
      </c>
      <c r="AE412" s="173">
        <f t="shared" si="220"/>
        <v>30</v>
      </c>
      <c r="AF412" s="181">
        <f t="shared" si="221"/>
        <v>27</v>
      </c>
      <c r="AG412" s="84">
        <f t="shared" si="228"/>
        <v>0.39750000000000002</v>
      </c>
      <c r="AH412" s="237">
        <f t="shared" si="222"/>
        <v>0.159</v>
      </c>
      <c r="AI412" s="76">
        <f t="shared" si="223"/>
        <v>1.5600000000000002E-3</v>
      </c>
      <c r="AJ412" s="179">
        <f t="shared" si="224"/>
        <v>5.5650000000000005E-2</v>
      </c>
      <c r="AK412" s="180">
        <f t="shared" si="225"/>
        <v>2.3077257367928001</v>
      </c>
      <c r="AM412" s="199">
        <f t="shared" si="191"/>
        <v>2.3649357367928001</v>
      </c>
      <c r="AN412" s="200">
        <f t="shared" si="231"/>
        <v>2.2960541133910679</v>
      </c>
      <c r="AO412" s="200">
        <f t="shared" si="231"/>
        <v>2.2291787508651146</v>
      </c>
      <c r="AP412" s="200">
        <f t="shared" si="232"/>
        <v>2.16425121443215</v>
      </c>
      <c r="AQ412" s="200">
        <f t="shared" si="232"/>
        <v>2.1012147712933498</v>
      </c>
      <c r="AR412" s="200">
        <f t="shared" si="232"/>
        <v>2.0400143410615046</v>
      </c>
      <c r="AS412" s="200">
        <f t="shared" si="232"/>
        <v>1.9805964476325288</v>
      </c>
      <c r="AT412" s="200">
        <f t="shared" si="232"/>
        <v>1.9229091724587657</v>
      </c>
      <c r="AU412" s="200">
        <f t="shared" si="232"/>
        <v>1.8669021091832678</v>
      </c>
      <c r="AV412" s="200">
        <f t="shared" si="232"/>
        <v>1.8125263195954056</v>
      </c>
      <c r="AW412" s="200">
        <f t="shared" si="232"/>
        <v>1.7597342908693259</v>
      </c>
      <c r="AX412" s="200">
        <f t="shared" si="232"/>
        <v>1.7084798940478891</v>
      </c>
      <c r="AY412" s="200">
        <f t="shared" si="232"/>
        <v>1.6587183437358151</v>
      </c>
      <c r="AZ412" s="200">
        <f t="shared" si="233"/>
        <v>1.6104061589668108</v>
      </c>
      <c r="BA412" s="200">
        <f t="shared" si="233"/>
        <v>1.5635011252104958</v>
      </c>
      <c r="BB412" s="200">
        <f t="shared" si="233"/>
        <v>1.517962257485918</v>
      </c>
      <c r="BC412" s="200">
        <f t="shared" si="233"/>
        <v>1.4737497645494353</v>
      </c>
      <c r="BD412" s="200">
        <f t="shared" si="233"/>
        <v>1.4308250141256653</v>
      </c>
      <c r="BE412" s="200">
        <f t="shared" si="233"/>
        <v>1.3891504991511314</v>
      </c>
      <c r="BF412" s="200">
        <f t="shared" si="233"/>
        <v>1.3486898050010985</v>
      </c>
      <c r="BG412" s="201">
        <f t="shared" si="193"/>
        <v>36.239800129849542</v>
      </c>
    </row>
    <row r="413" spans="27:59" x14ac:dyDescent="0.3">
      <c r="AA413" s="178">
        <f t="shared" si="198"/>
        <v>966000000</v>
      </c>
      <c r="AB413" s="41">
        <f t="shared" si="219"/>
        <v>1225</v>
      </c>
      <c r="AC413" s="21">
        <v>46</v>
      </c>
      <c r="AD413" s="21" t="s">
        <v>283</v>
      </c>
      <c r="AE413" s="173">
        <f t="shared" si="220"/>
        <v>30</v>
      </c>
      <c r="AF413" s="181">
        <f t="shared" si="221"/>
        <v>27</v>
      </c>
      <c r="AG413" s="84">
        <f t="shared" si="228"/>
        <v>0.39750000000000002</v>
      </c>
      <c r="AH413" s="237">
        <f t="shared" si="222"/>
        <v>0.159</v>
      </c>
      <c r="AI413" s="76">
        <f t="shared" si="223"/>
        <v>1.5600000000000002E-3</v>
      </c>
      <c r="AJ413" s="179">
        <f t="shared" si="224"/>
        <v>5.5650000000000005E-2</v>
      </c>
      <c r="AK413" s="180">
        <f t="shared" si="225"/>
        <v>2.3077257367928001</v>
      </c>
      <c r="AM413" s="199">
        <f t="shared" si="191"/>
        <v>2.3649357367928001</v>
      </c>
      <c r="AN413" s="200">
        <f t="shared" si="231"/>
        <v>2.2960541133910679</v>
      </c>
      <c r="AO413" s="200">
        <f t="shared" si="231"/>
        <v>2.2291787508651146</v>
      </c>
      <c r="AP413" s="200">
        <f t="shared" si="232"/>
        <v>2.16425121443215</v>
      </c>
      <c r="AQ413" s="200">
        <f t="shared" si="232"/>
        <v>2.1012147712933498</v>
      </c>
      <c r="AR413" s="200">
        <f t="shared" si="232"/>
        <v>2.0400143410615046</v>
      </c>
      <c r="AS413" s="200">
        <f t="shared" si="232"/>
        <v>1.9805964476325288</v>
      </c>
      <c r="AT413" s="200">
        <f t="shared" si="232"/>
        <v>1.9229091724587657</v>
      </c>
      <c r="AU413" s="200">
        <f t="shared" si="232"/>
        <v>1.8669021091832678</v>
      </c>
      <c r="AV413" s="200">
        <f t="shared" si="232"/>
        <v>1.8125263195954056</v>
      </c>
      <c r="AW413" s="200">
        <f t="shared" si="232"/>
        <v>1.7597342908693259</v>
      </c>
      <c r="AX413" s="200">
        <f t="shared" si="232"/>
        <v>1.7084798940478891</v>
      </c>
      <c r="AY413" s="200">
        <f t="shared" si="232"/>
        <v>1.6587183437358151</v>
      </c>
      <c r="AZ413" s="200">
        <f t="shared" si="233"/>
        <v>1.6104061589668108</v>
      </c>
      <c r="BA413" s="200">
        <f t="shared" si="233"/>
        <v>1.5635011252104958</v>
      </c>
      <c r="BB413" s="200">
        <f t="shared" si="233"/>
        <v>1.517962257485918</v>
      </c>
      <c r="BC413" s="200">
        <f t="shared" si="233"/>
        <v>1.4737497645494353</v>
      </c>
      <c r="BD413" s="200">
        <f t="shared" si="233"/>
        <v>1.4308250141256653</v>
      </c>
      <c r="BE413" s="200">
        <f t="shared" si="233"/>
        <v>1.3891504991511314</v>
      </c>
      <c r="BF413" s="200">
        <f t="shared" si="233"/>
        <v>1.3486898050010985</v>
      </c>
      <c r="BG413" s="201">
        <f t="shared" si="193"/>
        <v>36.239800129849542</v>
      </c>
    </row>
    <row r="414" spans="27:59" x14ac:dyDescent="0.3">
      <c r="AA414" s="178">
        <f t="shared" si="198"/>
        <v>987000000</v>
      </c>
      <c r="AB414" s="41">
        <f t="shared" si="219"/>
        <v>1250</v>
      </c>
      <c r="AC414" s="21">
        <v>47</v>
      </c>
      <c r="AD414" s="21" t="s">
        <v>283</v>
      </c>
      <c r="AE414" s="173">
        <f t="shared" si="220"/>
        <v>30</v>
      </c>
      <c r="AF414" s="181">
        <f t="shared" si="221"/>
        <v>27</v>
      </c>
      <c r="AG414" s="84">
        <f t="shared" si="228"/>
        <v>0.39750000000000002</v>
      </c>
      <c r="AH414" s="237">
        <f t="shared" si="222"/>
        <v>0.159</v>
      </c>
      <c r="AI414" s="76">
        <f t="shared" si="223"/>
        <v>1.5600000000000002E-3</v>
      </c>
      <c r="AJ414" s="179">
        <f t="shared" si="224"/>
        <v>5.5650000000000005E-2</v>
      </c>
      <c r="AK414" s="180">
        <f t="shared" si="225"/>
        <v>2.3077257367928001</v>
      </c>
      <c r="AM414" s="199">
        <f t="shared" si="191"/>
        <v>2.3649357367928001</v>
      </c>
      <c r="AN414" s="200">
        <f t="shared" si="231"/>
        <v>2.2960541133910679</v>
      </c>
      <c r="AO414" s="200">
        <f t="shared" si="231"/>
        <v>2.2291787508651146</v>
      </c>
      <c r="AP414" s="200">
        <f t="shared" si="232"/>
        <v>2.16425121443215</v>
      </c>
      <c r="AQ414" s="200">
        <f t="shared" si="232"/>
        <v>2.1012147712933498</v>
      </c>
      <c r="AR414" s="200">
        <f t="shared" si="232"/>
        <v>2.0400143410615046</v>
      </c>
      <c r="AS414" s="200">
        <f t="shared" si="232"/>
        <v>1.9805964476325288</v>
      </c>
      <c r="AT414" s="200">
        <f t="shared" si="232"/>
        <v>1.9229091724587657</v>
      </c>
      <c r="AU414" s="200">
        <f t="shared" si="232"/>
        <v>1.8669021091832678</v>
      </c>
      <c r="AV414" s="200">
        <f t="shared" si="232"/>
        <v>1.8125263195954056</v>
      </c>
      <c r="AW414" s="200">
        <f t="shared" si="232"/>
        <v>1.7597342908693259</v>
      </c>
      <c r="AX414" s="200">
        <f t="shared" si="232"/>
        <v>1.7084798940478891</v>
      </c>
      <c r="AY414" s="200">
        <f t="shared" si="232"/>
        <v>1.6587183437358151</v>
      </c>
      <c r="AZ414" s="200">
        <f t="shared" si="233"/>
        <v>1.6104061589668108</v>
      </c>
      <c r="BA414" s="200">
        <f t="shared" si="233"/>
        <v>1.5635011252104958</v>
      </c>
      <c r="BB414" s="200">
        <f t="shared" si="233"/>
        <v>1.517962257485918</v>
      </c>
      <c r="BC414" s="200">
        <f t="shared" si="233"/>
        <v>1.4737497645494353</v>
      </c>
      <c r="BD414" s="200">
        <f t="shared" si="233"/>
        <v>1.4308250141256653</v>
      </c>
      <c r="BE414" s="200">
        <f t="shared" si="233"/>
        <v>1.3891504991511314</v>
      </c>
      <c r="BF414" s="200">
        <f t="shared" si="233"/>
        <v>1.3486898050010985</v>
      </c>
      <c r="BG414" s="201">
        <f t="shared" si="193"/>
        <v>36.239800129849542</v>
      </c>
    </row>
    <row r="415" spans="27:59" x14ac:dyDescent="0.3">
      <c r="AA415" s="178">
        <f t="shared" si="198"/>
        <v>1008000000</v>
      </c>
      <c r="AB415" s="41">
        <f t="shared" si="219"/>
        <v>1275</v>
      </c>
      <c r="AC415" s="21">
        <v>48</v>
      </c>
      <c r="AD415" s="21" t="s">
        <v>283</v>
      </c>
      <c r="AE415" s="173">
        <f t="shared" si="220"/>
        <v>30</v>
      </c>
      <c r="AF415" s="181">
        <f t="shared" si="221"/>
        <v>27</v>
      </c>
      <c r="AG415" s="84">
        <f t="shared" si="228"/>
        <v>0.39750000000000002</v>
      </c>
      <c r="AH415" s="237">
        <f t="shared" si="222"/>
        <v>0.159</v>
      </c>
      <c r="AI415" s="76">
        <f t="shared" si="223"/>
        <v>1.5600000000000002E-3</v>
      </c>
      <c r="AJ415" s="179">
        <f t="shared" si="224"/>
        <v>5.5650000000000005E-2</v>
      </c>
      <c r="AK415" s="180">
        <f t="shared" si="225"/>
        <v>2.3077257367928001</v>
      </c>
      <c r="AM415" s="199">
        <f t="shared" si="191"/>
        <v>2.3649357367928001</v>
      </c>
      <c r="AN415" s="200">
        <f t="shared" si="231"/>
        <v>2.2960541133910679</v>
      </c>
      <c r="AO415" s="200">
        <f t="shared" si="231"/>
        <v>2.2291787508651146</v>
      </c>
      <c r="AP415" s="200">
        <f t="shared" si="232"/>
        <v>2.16425121443215</v>
      </c>
      <c r="AQ415" s="200">
        <f t="shared" si="232"/>
        <v>2.1012147712933498</v>
      </c>
      <c r="AR415" s="200">
        <f t="shared" si="232"/>
        <v>2.0400143410615046</v>
      </c>
      <c r="AS415" s="200">
        <f t="shared" si="232"/>
        <v>1.9805964476325288</v>
      </c>
      <c r="AT415" s="200">
        <f t="shared" si="232"/>
        <v>1.9229091724587657</v>
      </c>
      <c r="AU415" s="200">
        <f t="shared" si="232"/>
        <v>1.8669021091832678</v>
      </c>
      <c r="AV415" s="200">
        <f t="shared" si="232"/>
        <v>1.8125263195954056</v>
      </c>
      <c r="AW415" s="200">
        <f t="shared" si="232"/>
        <v>1.7597342908693259</v>
      </c>
      <c r="AX415" s="200">
        <f t="shared" si="232"/>
        <v>1.7084798940478891</v>
      </c>
      <c r="AY415" s="200">
        <f t="shared" si="232"/>
        <v>1.6587183437358151</v>
      </c>
      <c r="AZ415" s="200">
        <f t="shared" si="233"/>
        <v>1.6104061589668108</v>
      </c>
      <c r="BA415" s="200">
        <f t="shared" si="233"/>
        <v>1.5635011252104958</v>
      </c>
      <c r="BB415" s="200">
        <f t="shared" si="233"/>
        <v>1.517962257485918</v>
      </c>
      <c r="BC415" s="200">
        <f t="shared" si="233"/>
        <v>1.4737497645494353</v>
      </c>
      <c r="BD415" s="200">
        <f t="shared" si="233"/>
        <v>1.4308250141256653</v>
      </c>
      <c r="BE415" s="200">
        <f t="shared" si="233"/>
        <v>1.3891504991511314</v>
      </c>
      <c r="BF415" s="200">
        <f t="shared" si="233"/>
        <v>1.3486898050010985</v>
      </c>
      <c r="BG415" s="201">
        <f t="shared" si="193"/>
        <v>36.239800129849542</v>
      </c>
    </row>
    <row r="416" spans="27:59" x14ac:dyDescent="0.3">
      <c r="AA416" s="178">
        <f t="shared" si="198"/>
        <v>1029000000</v>
      </c>
      <c r="AB416" s="41">
        <f t="shared" si="219"/>
        <v>1300</v>
      </c>
      <c r="AC416" s="21">
        <v>49</v>
      </c>
      <c r="AD416" s="21" t="s">
        <v>283</v>
      </c>
      <c r="AE416" s="173">
        <f t="shared" si="220"/>
        <v>30</v>
      </c>
      <c r="AF416" s="181">
        <f t="shared" si="221"/>
        <v>27</v>
      </c>
      <c r="AG416" s="84">
        <f t="shared" si="228"/>
        <v>0.39750000000000002</v>
      </c>
      <c r="AH416" s="237">
        <f t="shared" si="222"/>
        <v>0.159</v>
      </c>
      <c r="AI416" s="76">
        <f t="shared" si="223"/>
        <v>1.5600000000000002E-3</v>
      </c>
      <c r="AJ416" s="179">
        <f t="shared" si="224"/>
        <v>5.5650000000000005E-2</v>
      </c>
      <c r="AK416" s="180">
        <f t="shared" si="225"/>
        <v>2.3077257367928001</v>
      </c>
      <c r="AM416" s="199">
        <f t="shared" si="191"/>
        <v>2.3649357367928001</v>
      </c>
      <c r="AN416" s="200">
        <f t="shared" si="231"/>
        <v>2.2960541133910679</v>
      </c>
      <c r="AO416" s="200">
        <f t="shared" si="231"/>
        <v>2.2291787508651146</v>
      </c>
      <c r="AP416" s="200">
        <f t="shared" si="232"/>
        <v>2.16425121443215</v>
      </c>
      <c r="AQ416" s="200">
        <f t="shared" si="232"/>
        <v>2.1012147712933498</v>
      </c>
      <c r="AR416" s="200">
        <f t="shared" si="232"/>
        <v>2.0400143410615046</v>
      </c>
      <c r="AS416" s="200">
        <f t="shared" si="232"/>
        <v>1.9805964476325288</v>
      </c>
      <c r="AT416" s="200">
        <f t="shared" si="232"/>
        <v>1.9229091724587657</v>
      </c>
      <c r="AU416" s="200">
        <f t="shared" si="232"/>
        <v>1.8669021091832678</v>
      </c>
      <c r="AV416" s="200">
        <f t="shared" si="232"/>
        <v>1.8125263195954056</v>
      </c>
      <c r="AW416" s="200">
        <f t="shared" si="232"/>
        <v>1.7597342908693259</v>
      </c>
      <c r="AX416" s="200">
        <f t="shared" si="232"/>
        <v>1.7084798940478891</v>
      </c>
      <c r="AY416" s="200">
        <f t="shared" si="232"/>
        <v>1.6587183437358151</v>
      </c>
      <c r="AZ416" s="200">
        <f t="shared" si="233"/>
        <v>1.6104061589668108</v>
      </c>
      <c r="BA416" s="200">
        <f t="shared" si="233"/>
        <v>1.5635011252104958</v>
      </c>
      <c r="BB416" s="200">
        <f t="shared" si="233"/>
        <v>1.517962257485918</v>
      </c>
      <c r="BC416" s="200">
        <f t="shared" si="233"/>
        <v>1.4737497645494353</v>
      </c>
      <c r="BD416" s="200">
        <f t="shared" si="233"/>
        <v>1.4308250141256653</v>
      </c>
      <c r="BE416" s="200">
        <f t="shared" si="233"/>
        <v>1.3891504991511314</v>
      </c>
      <c r="BF416" s="200">
        <f t="shared" si="233"/>
        <v>1.3486898050010985</v>
      </c>
      <c r="BG416" s="201">
        <f t="shared" si="193"/>
        <v>36.239800129849542</v>
      </c>
    </row>
    <row r="417" spans="27:59" x14ac:dyDescent="0.3">
      <c r="AA417" s="178">
        <f t="shared" si="198"/>
        <v>1050000000</v>
      </c>
      <c r="AB417" s="41">
        <f t="shared" si="219"/>
        <v>1325</v>
      </c>
      <c r="AC417" s="21">
        <v>50</v>
      </c>
      <c r="AD417" s="21" t="s">
        <v>283</v>
      </c>
      <c r="AE417" s="173">
        <f t="shared" si="220"/>
        <v>30</v>
      </c>
      <c r="AF417" s="181">
        <f t="shared" si="221"/>
        <v>27</v>
      </c>
      <c r="AG417" s="84">
        <f t="shared" si="228"/>
        <v>0.39750000000000002</v>
      </c>
      <c r="AH417" s="237">
        <f t="shared" si="222"/>
        <v>0.159</v>
      </c>
      <c r="AI417" s="76">
        <f t="shared" si="223"/>
        <v>1.5600000000000002E-3</v>
      </c>
      <c r="AJ417" s="179">
        <f t="shared" si="224"/>
        <v>5.5650000000000005E-2</v>
      </c>
      <c r="AK417" s="180">
        <f t="shared" si="225"/>
        <v>2.3077257367928001</v>
      </c>
      <c r="AM417" s="199">
        <f t="shared" si="191"/>
        <v>2.3649357367928001</v>
      </c>
      <c r="AN417" s="200">
        <f t="shared" si="231"/>
        <v>2.2960541133910679</v>
      </c>
      <c r="AO417" s="200">
        <f t="shared" si="231"/>
        <v>2.2291787508651146</v>
      </c>
      <c r="AP417" s="200">
        <f t="shared" si="232"/>
        <v>2.16425121443215</v>
      </c>
      <c r="AQ417" s="200">
        <f t="shared" si="232"/>
        <v>2.1012147712933498</v>
      </c>
      <c r="AR417" s="200">
        <f t="shared" si="232"/>
        <v>2.0400143410615046</v>
      </c>
      <c r="AS417" s="200">
        <f t="shared" si="232"/>
        <v>1.9805964476325288</v>
      </c>
      <c r="AT417" s="200">
        <f t="shared" si="232"/>
        <v>1.9229091724587657</v>
      </c>
      <c r="AU417" s="200">
        <f t="shared" si="232"/>
        <v>1.8669021091832678</v>
      </c>
      <c r="AV417" s="200">
        <f t="shared" si="232"/>
        <v>1.8125263195954056</v>
      </c>
      <c r="AW417" s="200">
        <f t="shared" si="232"/>
        <v>1.7597342908693259</v>
      </c>
      <c r="AX417" s="200">
        <f t="shared" si="232"/>
        <v>1.7084798940478891</v>
      </c>
      <c r="AY417" s="200">
        <f t="shared" si="232"/>
        <v>1.6587183437358151</v>
      </c>
      <c r="AZ417" s="200">
        <f t="shared" si="233"/>
        <v>1.6104061589668108</v>
      </c>
      <c r="BA417" s="200">
        <f t="shared" si="233"/>
        <v>1.5635011252104958</v>
      </c>
      <c r="BB417" s="200">
        <f t="shared" si="233"/>
        <v>1.517962257485918</v>
      </c>
      <c r="BC417" s="200">
        <f t="shared" si="233"/>
        <v>1.4737497645494353</v>
      </c>
      <c r="BD417" s="200">
        <f t="shared" si="233"/>
        <v>1.4308250141256653</v>
      </c>
      <c r="BE417" s="200">
        <f t="shared" si="233"/>
        <v>1.3891504991511314</v>
      </c>
      <c r="BF417" s="200">
        <f t="shared" si="233"/>
        <v>1.3486898050010985</v>
      </c>
      <c r="BG417" s="201">
        <f t="shared" si="193"/>
        <v>36.239800129849542</v>
      </c>
    </row>
    <row r="418" spans="27:59" x14ac:dyDescent="0.3">
      <c r="AA418" s="178">
        <f t="shared" si="198"/>
        <v>1071000000</v>
      </c>
      <c r="AB418" s="41">
        <f t="shared" si="219"/>
        <v>1350</v>
      </c>
      <c r="AC418" s="21">
        <v>51</v>
      </c>
      <c r="AD418" s="21" t="s">
        <v>283</v>
      </c>
      <c r="AE418" s="173">
        <f t="shared" si="220"/>
        <v>30</v>
      </c>
      <c r="AF418" s="181">
        <f t="shared" si="221"/>
        <v>27</v>
      </c>
      <c r="AG418" s="84">
        <f t="shared" si="228"/>
        <v>0.39750000000000002</v>
      </c>
      <c r="AH418" s="237">
        <f t="shared" si="222"/>
        <v>0.159</v>
      </c>
      <c r="AI418" s="76">
        <f t="shared" si="223"/>
        <v>1.5600000000000002E-3</v>
      </c>
      <c r="AJ418" s="179">
        <f t="shared" si="224"/>
        <v>5.5650000000000005E-2</v>
      </c>
      <c r="AK418" s="180">
        <f t="shared" si="225"/>
        <v>2.3077257367928001</v>
      </c>
      <c r="AM418" s="199">
        <f t="shared" si="191"/>
        <v>2.3649357367928001</v>
      </c>
      <c r="AN418" s="200">
        <f t="shared" si="231"/>
        <v>2.2960541133910679</v>
      </c>
      <c r="AO418" s="200">
        <f t="shared" si="231"/>
        <v>2.2291787508651146</v>
      </c>
      <c r="AP418" s="200">
        <f t="shared" ref="AP418:AY427" si="234">$AM418/POWER(1+($B$10/100),AP$366-2024)</f>
        <v>2.16425121443215</v>
      </c>
      <c r="AQ418" s="200">
        <f t="shared" si="234"/>
        <v>2.1012147712933498</v>
      </c>
      <c r="AR418" s="200">
        <f t="shared" si="234"/>
        <v>2.0400143410615046</v>
      </c>
      <c r="AS418" s="200">
        <f t="shared" si="234"/>
        <v>1.9805964476325288</v>
      </c>
      <c r="AT418" s="200">
        <f t="shared" si="234"/>
        <v>1.9229091724587657</v>
      </c>
      <c r="AU418" s="200">
        <f t="shared" si="234"/>
        <v>1.8669021091832678</v>
      </c>
      <c r="AV418" s="200">
        <f t="shared" si="234"/>
        <v>1.8125263195954056</v>
      </c>
      <c r="AW418" s="200">
        <f t="shared" si="234"/>
        <v>1.7597342908693259</v>
      </c>
      <c r="AX418" s="200">
        <f t="shared" si="234"/>
        <v>1.7084798940478891</v>
      </c>
      <c r="AY418" s="200">
        <f t="shared" si="234"/>
        <v>1.6587183437358151</v>
      </c>
      <c r="AZ418" s="200">
        <f t="shared" ref="AZ418:BF427" si="235">$AM418/POWER(1+($B$10/100),AZ$366-2024)</f>
        <v>1.6104061589668108</v>
      </c>
      <c r="BA418" s="200">
        <f t="shared" si="235"/>
        <v>1.5635011252104958</v>
      </c>
      <c r="BB418" s="200">
        <f t="shared" si="235"/>
        <v>1.517962257485918</v>
      </c>
      <c r="BC418" s="200">
        <f t="shared" si="235"/>
        <v>1.4737497645494353</v>
      </c>
      <c r="BD418" s="200">
        <f t="shared" si="235"/>
        <v>1.4308250141256653</v>
      </c>
      <c r="BE418" s="200">
        <f t="shared" si="235"/>
        <v>1.3891504991511314</v>
      </c>
      <c r="BF418" s="200">
        <f t="shared" si="235"/>
        <v>1.3486898050010985</v>
      </c>
      <c r="BG418" s="201">
        <f t="shared" si="193"/>
        <v>36.239800129849542</v>
      </c>
    </row>
    <row r="419" spans="27:59" x14ac:dyDescent="0.3">
      <c r="AA419" s="178">
        <f t="shared" si="198"/>
        <v>1092000000</v>
      </c>
      <c r="AB419" s="41">
        <f t="shared" si="219"/>
        <v>1375</v>
      </c>
      <c r="AC419" s="21">
        <v>52</v>
      </c>
      <c r="AD419" s="21" t="s">
        <v>283</v>
      </c>
      <c r="AE419" s="173">
        <f t="shared" si="220"/>
        <v>30</v>
      </c>
      <c r="AF419" s="181">
        <f t="shared" si="221"/>
        <v>27</v>
      </c>
      <c r="AG419" s="84">
        <f t="shared" si="228"/>
        <v>0.39750000000000002</v>
      </c>
      <c r="AH419" s="237">
        <f t="shared" si="222"/>
        <v>0.159</v>
      </c>
      <c r="AI419" s="76">
        <f t="shared" si="223"/>
        <v>1.5600000000000002E-3</v>
      </c>
      <c r="AJ419" s="179">
        <f t="shared" si="224"/>
        <v>5.5650000000000005E-2</v>
      </c>
      <c r="AK419" s="180">
        <f t="shared" si="225"/>
        <v>2.3077257367928001</v>
      </c>
      <c r="AM419" s="199">
        <f t="shared" si="191"/>
        <v>2.3649357367928001</v>
      </c>
      <c r="AN419" s="200">
        <f t="shared" si="231"/>
        <v>2.2960541133910679</v>
      </c>
      <c r="AO419" s="200">
        <f t="shared" si="231"/>
        <v>2.2291787508651146</v>
      </c>
      <c r="AP419" s="200">
        <f t="shared" si="234"/>
        <v>2.16425121443215</v>
      </c>
      <c r="AQ419" s="200">
        <f t="shared" si="234"/>
        <v>2.1012147712933498</v>
      </c>
      <c r="AR419" s="200">
        <f t="shared" si="234"/>
        <v>2.0400143410615046</v>
      </c>
      <c r="AS419" s="200">
        <f t="shared" si="234"/>
        <v>1.9805964476325288</v>
      </c>
      <c r="AT419" s="200">
        <f t="shared" si="234"/>
        <v>1.9229091724587657</v>
      </c>
      <c r="AU419" s="200">
        <f t="shared" si="234"/>
        <v>1.8669021091832678</v>
      </c>
      <c r="AV419" s="200">
        <f t="shared" si="234"/>
        <v>1.8125263195954056</v>
      </c>
      <c r="AW419" s="200">
        <f t="shared" si="234"/>
        <v>1.7597342908693259</v>
      </c>
      <c r="AX419" s="200">
        <f t="shared" si="234"/>
        <v>1.7084798940478891</v>
      </c>
      <c r="AY419" s="200">
        <f t="shared" si="234"/>
        <v>1.6587183437358151</v>
      </c>
      <c r="AZ419" s="200">
        <f t="shared" si="235"/>
        <v>1.6104061589668108</v>
      </c>
      <c r="BA419" s="200">
        <f t="shared" si="235"/>
        <v>1.5635011252104958</v>
      </c>
      <c r="BB419" s="200">
        <f t="shared" si="235"/>
        <v>1.517962257485918</v>
      </c>
      <c r="BC419" s="200">
        <f t="shared" si="235"/>
        <v>1.4737497645494353</v>
      </c>
      <c r="BD419" s="200">
        <f t="shared" si="235"/>
        <v>1.4308250141256653</v>
      </c>
      <c r="BE419" s="200">
        <f t="shared" si="235"/>
        <v>1.3891504991511314</v>
      </c>
      <c r="BF419" s="200">
        <f t="shared" si="235"/>
        <v>1.3486898050010985</v>
      </c>
      <c r="BG419" s="201">
        <f t="shared" si="193"/>
        <v>36.239800129849542</v>
      </c>
    </row>
    <row r="420" spans="27:59" x14ac:dyDescent="0.3">
      <c r="AA420" s="178">
        <f t="shared" si="198"/>
        <v>1113000000</v>
      </c>
      <c r="AB420" s="41">
        <f t="shared" si="219"/>
        <v>1400</v>
      </c>
      <c r="AC420" s="21">
        <v>53</v>
      </c>
      <c r="AD420" s="21" t="s">
        <v>283</v>
      </c>
      <c r="AE420" s="173">
        <f t="shared" si="220"/>
        <v>30</v>
      </c>
      <c r="AF420" s="181">
        <f t="shared" si="221"/>
        <v>27</v>
      </c>
      <c r="AG420" s="84">
        <f t="shared" si="228"/>
        <v>0.39750000000000002</v>
      </c>
      <c r="AH420" s="237">
        <f t="shared" si="222"/>
        <v>0.159</v>
      </c>
      <c r="AI420" s="76">
        <f t="shared" si="223"/>
        <v>1.5600000000000002E-3</v>
      </c>
      <c r="AJ420" s="179">
        <f t="shared" si="224"/>
        <v>5.5650000000000005E-2</v>
      </c>
      <c r="AK420" s="180">
        <f t="shared" si="225"/>
        <v>2.3077257367928001</v>
      </c>
      <c r="AM420" s="199">
        <f t="shared" si="191"/>
        <v>2.3649357367928001</v>
      </c>
      <c r="AN420" s="200">
        <f t="shared" si="231"/>
        <v>2.2960541133910679</v>
      </c>
      <c r="AO420" s="200">
        <f t="shared" si="231"/>
        <v>2.2291787508651146</v>
      </c>
      <c r="AP420" s="200">
        <f t="shared" si="234"/>
        <v>2.16425121443215</v>
      </c>
      <c r="AQ420" s="200">
        <f t="shared" si="234"/>
        <v>2.1012147712933498</v>
      </c>
      <c r="AR420" s="200">
        <f t="shared" si="234"/>
        <v>2.0400143410615046</v>
      </c>
      <c r="AS420" s="200">
        <f t="shared" si="234"/>
        <v>1.9805964476325288</v>
      </c>
      <c r="AT420" s="200">
        <f t="shared" si="234"/>
        <v>1.9229091724587657</v>
      </c>
      <c r="AU420" s="200">
        <f t="shared" si="234"/>
        <v>1.8669021091832678</v>
      </c>
      <c r="AV420" s="200">
        <f t="shared" si="234"/>
        <v>1.8125263195954056</v>
      </c>
      <c r="AW420" s="200">
        <f t="shared" si="234"/>
        <v>1.7597342908693259</v>
      </c>
      <c r="AX420" s="200">
        <f t="shared" si="234"/>
        <v>1.7084798940478891</v>
      </c>
      <c r="AY420" s="200">
        <f t="shared" si="234"/>
        <v>1.6587183437358151</v>
      </c>
      <c r="AZ420" s="200">
        <f t="shared" si="235"/>
        <v>1.6104061589668108</v>
      </c>
      <c r="BA420" s="200">
        <f t="shared" si="235"/>
        <v>1.5635011252104958</v>
      </c>
      <c r="BB420" s="200">
        <f t="shared" si="235"/>
        <v>1.517962257485918</v>
      </c>
      <c r="BC420" s="200">
        <f t="shared" si="235"/>
        <v>1.4737497645494353</v>
      </c>
      <c r="BD420" s="200">
        <f t="shared" si="235"/>
        <v>1.4308250141256653</v>
      </c>
      <c r="BE420" s="200">
        <f t="shared" si="235"/>
        <v>1.3891504991511314</v>
      </c>
      <c r="BF420" s="200">
        <f t="shared" si="235"/>
        <v>1.3486898050010985</v>
      </c>
      <c r="BG420" s="201">
        <f t="shared" si="193"/>
        <v>36.239800129849542</v>
      </c>
    </row>
    <row r="421" spans="27:59" x14ac:dyDescent="0.3">
      <c r="AA421" s="178">
        <f t="shared" si="198"/>
        <v>1134000000</v>
      </c>
      <c r="AB421" s="41">
        <f t="shared" si="219"/>
        <v>1425</v>
      </c>
      <c r="AC421" s="21">
        <v>54</v>
      </c>
      <c r="AD421" s="21" t="s">
        <v>283</v>
      </c>
      <c r="AE421" s="173">
        <f t="shared" si="220"/>
        <v>30</v>
      </c>
      <c r="AF421" s="181">
        <f t="shared" si="221"/>
        <v>27</v>
      </c>
      <c r="AG421" s="84">
        <f t="shared" si="228"/>
        <v>0.39750000000000002</v>
      </c>
      <c r="AH421" s="237">
        <f t="shared" si="222"/>
        <v>0.159</v>
      </c>
      <c r="AI421" s="76">
        <f t="shared" si="223"/>
        <v>1.5600000000000002E-3</v>
      </c>
      <c r="AJ421" s="179">
        <f t="shared" si="224"/>
        <v>5.5650000000000005E-2</v>
      </c>
      <c r="AK421" s="180">
        <f t="shared" si="225"/>
        <v>2.3077257367928001</v>
      </c>
      <c r="AM421" s="199">
        <f t="shared" si="191"/>
        <v>2.3649357367928001</v>
      </c>
      <c r="AN421" s="200">
        <f t="shared" si="231"/>
        <v>2.2960541133910679</v>
      </c>
      <c r="AO421" s="200">
        <f t="shared" si="231"/>
        <v>2.2291787508651146</v>
      </c>
      <c r="AP421" s="200">
        <f t="shared" si="234"/>
        <v>2.16425121443215</v>
      </c>
      <c r="AQ421" s="200">
        <f t="shared" si="234"/>
        <v>2.1012147712933498</v>
      </c>
      <c r="AR421" s="200">
        <f t="shared" si="234"/>
        <v>2.0400143410615046</v>
      </c>
      <c r="AS421" s="200">
        <f t="shared" si="234"/>
        <v>1.9805964476325288</v>
      </c>
      <c r="AT421" s="200">
        <f t="shared" si="234"/>
        <v>1.9229091724587657</v>
      </c>
      <c r="AU421" s="200">
        <f t="shared" si="234"/>
        <v>1.8669021091832678</v>
      </c>
      <c r="AV421" s="200">
        <f t="shared" si="234"/>
        <v>1.8125263195954056</v>
      </c>
      <c r="AW421" s="200">
        <f t="shared" si="234"/>
        <v>1.7597342908693259</v>
      </c>
      <c r="AX421" s="200">
        <f t="shared" si="234"/>
        <v>1.7084798940478891</v>
      </c>
      <c r="AY421" s="200">
        <f t="shared" si="234"/>
        <v>1.6587183437358151</v>
      </c>
      <c r="AZ421" s="200">
        <f t="shared" si="235"/>
        <v>1.6104061589668108</v>
      </c>
      <c r="BA421" s="200">
        <f t="shared" si="235"/>
        <v>1.5635011252104958</v>
      </c>
      <c r="BB421" s="200">
        <f t="shared" si="235"/>
        <v>1.517962257485918</v>
      </c>
      <c r="BC421" s="200">
        <f t="shared" si="235"/>
        <v>1.4737497645494353</v>
      </c>
      <c r="BD421" s="200">
        <f t="shared" si="235"/>
        <v>1.4308250141256653</v>
      </c>
      <c r="BE421" s="200">
        <f t="shared" si="235"/>
        <v>1.3891504991511314</v>
      </c>
      <c r="BF421" s="200">
        <f t="shared" si="235"/>
        <v>1.3486898050010985</v>
      </c>
      <c r="BG421" s="201">
        <f t="shared" si="193"/>
        <v>36.239800129849542</v>
      </c>
    </row>
    <row r="422" spans="27:59" x14ac:dyDescent="0.3">
      <c r="AA422" s="178">
        <f t="shared" si="198"/>
        <v>1155000000</v>
      </c>
      <c r="AB422" s="41">
        <f t="shared" si="219"/>
        <v>1450</v>
      </c>
      <c r="AC422" s="21">
        <v>55</v>
      </c>
      <c r="AD422" s="21" t="s">
        <v>283</v>
      </c>
      <c r="AE422" s="173">
        <f t="shared" si="220"/>
        <v>30</v>
      </c>
      <c r="AF422" s="181">
        <f t="shared" si="221"/>
        <v>27</v>
      </c>
      <c r="AG422" s="84">
        <f t="shared" si="228"/>
        <v>0.39750000000000002</v>
      </c>
      <c r="AH422" s="237">
        <f t="shared" si="222"/>
        <v>0.159</v>
      </c>
      <c r="AI422" s="76">
        <f t="shared" si="223"/>
        <v>1.5600000000000002E-3</v>
      </c>
      <c r="AJ422" s="179">
        <f t="shared" si="224"/>
        <v>5.5650000000000005E-2</v>
      </c>
      <c r="AK422" s="180">
        <f t="shared" si="225"/>
        <v>2.3077257367928001</v>
      </c>
      <c r="AM422" s="199">
        <f t="shared" si="191"/>
        <v>2.3649357367928001</v>
      </c>
      <c r="AN422" s="200">
        <f t="shared" si="231"/>
        <v>2.2960541133910679</v>
      </c>
      <c r="AO422" s="200">
        <f t="shared" si="231"/>
        <v>2.2291787508651146</v>
      </c>
      <c r="AP422" s="200">
        <f t="shared" si="234"/>
        <v>2.16425121443215</v>
      </c>
      <c r="AQ422" s="200">
        <f t="shared" si="234"/>
        <v>2.1012147712933498</v>
      </c>
      <c r="AR422" s="200">
        <f t="shared" si="234"/>
        <v>2.0400143410615046</v>
      </c>
      <c r="AS422" s="200">
        <f t="shared" si="234"/>
        <v>1.9805964476325288</v>
      </c>
      <c r="AT422" s="200">
        <f t="shared" si="234"/>
        <v>1.9229091724587657</v>
      </c>
      <c r="AU422" s="200">
        <f t="shared" si="234"/>
        <v>1.8669021091832678</v>
      </c>
      <c r="AV422" s="200">
        <f t="shared" si="234"/>
        <v>1.8125263195954056</v>
      </c>
      <c r="AW422" s="200">
        <f t="shared" si="234"/>
        <v>1.7597342908693259</v>
      </c>
      <c r="AX422" s="200">
        <f t="shared" si="234"/>
        <v>1.7084798940478891</v>
      </c>
      <c r="AY422" s="200">
        <f t="shared" si="234"/>
        <v>1.6587183437358151</v>
      </c>
      <c r="AZ422" s="200">
        <f t="shared" si="235"/>
        <v>1.6104061589668108</v>
      </c>
      <c r="BA422" s="200">
        <f t="shared" si="235"/>
        <v>1.5635011252104958</v>
      </c>
      <c r="BB422" s="200">
        <f t="shared" si="235"/>
        <v>1.517962257485918</v>
      </c>
      <c r="BC422" s="200">
        <f t="shared" si="235"/>
        <v>1.4737497645494353</v>
      </c>
      <c r="BD422" s="200">
        <f t="shared" si="235"/>
        <v>1.4308250141256653</v>
      </c>
      <c r="BE422" s="200">
        <f t="shared" si="235"/>
        <v>1.3891504991511314</v>
      </c>
      <c r="BF422" s="200">
        <f t="shared" si="235"/>
        <v>1.3486898050010985</v>
      </c>
      <c r="BG422" s="201">
        <f t="shared" si="193"/>
        <v>36.239800129849542</v>
      </c>
    </row>
    <row r="423" spans="27:59" x14ac:dyDescent="0.3">
      <c r="AA423" s="178">
        <f t="shared" si="198"/>
        <v>1176000000</v>
      </c>
      <c r="AB423" s="41">
        <f t="shared" si="219"/>
        <v>1475</v>
      </c>
      <c r="AC423" s="21">
        <v>56</v>
      </c>
      <c r="AD423" s="21" t="s">
        <v>283</v>
      </c>
      <c r="AE423" s="173">
        <f t="shared" si="220"/>
        <v>30</v>
      </c>
      <c r="AF423" s="181">
        <f t="shared" si="221"/>
        <v>27</v>
      </c>
      <c r="AG423" s="84">
        <f t="shared" si="228"/>
        <v>0.39750000000000002</v>
      </c>
      <c r="AH423" s="237">
        <f t="shared" si="222"/>
        <v>0.159</v>
      </c>
      <c r="AI423" s="76">
        <f t="shared" si="223"/>
        <v>1.5600000000000002E-3</v>
      </c>
      <c r="AJ423" s="179">
        <f t="shared" si="224"/>
        <v>5.5650000000000005E-2</v>
      </c>
      <c r="AK423" s="180">
        <f t="shared" si="225"/>
        <v>2.3077257367928001</v>
      </c>
      <c r="AM423" s="199">
        <f t="shared" si="191"/>
        <v>2.3649357367928001</v>
      </c>
      <c r="AN423" s="200">
        <f t="shared" si="231"/>
        <v>2.2960541133910679</v>
      </c>
      <c r="AO423" s="200">
        <f t="shared" si="231"/>
        <v>2.2291787508651146</v>
      </c>
      <c r="AP423" s="200">
        <f t="shared" si="234"/>
        <v>2.16425121443215</v>
      </c>
      <c r="AQ423" s="200">
        <f t="shared" si="234"/>
        <v>2.1012147712933498</v>
      </c>
      <c r="AR423" s="200">
        <f t="shared" si="234"/>
        <v>2.0400143410615046</v>
      </c>
      <c r="AS423" s="200">
        <f t="shared" si="234"/>
        <v>1.9805964476325288</v>
      </c>
      <c r="AT423" s="200">
        <f t="shared" si="234"/>
        <v>1.9229091724587657</v>
      </c>
      <c r="AU423" s="200">
        <f t="shared" si="234"/>
        <v>1.8669021091832678</v>
      </c>
      <c r="AV423" s="200">
        <f t="shared" si="234"/>
        <v>1.8125263195954056</v>
      </c>
      <c r="AW423" s="200">
        <f t="shared" si="234"/>
        <v>1.7597342908693259</v>
      </c>
      <c r="AX423" s="200">
        <f t="shared" si="234"/>
        <v>1.7084798940478891</v>
      </c>
      <c r="AY423" s="200">
        <f t="shared" si="234"/>
        <v>1.6587183437358151</v>
      </c>
      <c r="AZ423" s="200">
        <f t="shared" si="235"/>
        <v>1.6104061589668108</v>
      </c>
      <c r="BA423" s="200">
        <f t="shared" si="235"/>
        <v>1.5635011252104958</v>
      </c>
      <c r="BB423" s="200">
        <f t="shared" si="235"/>
        <v>1.517962257485918</v>
      </c>
      <c r="BC423" s="200">
        <f t="shared" si="235"/>
        <v>1.4737497645494353</v>
      </c>
      <c r="BD423" s="200">
        <f t="shared" si="235"/>
        <v>1.4308250141256653</v>
      </c>
      <c r="BE423" s="200">
        <f t="shared" si="235"/>
        <v>1.3891504991511314</v>
      </c>
      <c r="BF423" s="200">
        <f t="shared" si="235"/>
        <v>1.3486898050010985</v>
      </c>
      <c r="BG423" s="201">
        <f t="shared" si="193"/>
        <v>36.239800129849542</v>
      </c>
    </row>
    <row r="424" spans="27:59" x14ac:dyDescent="0.3">
      <c r="AA424" s="178">
        <f t="shared" si="198"/>
        <v>1197000000</v>
      </c>
      <c r="AB424" s="41">
        <f t="shared" si="219"/>
        <v>1500</v>
      </c>
      <c r="AC424" s="21">
        <v>57</v>
      </c>
      <c r="AD424" s="21" t="s">
        <v>283</v>
      </c>
      <c r="AE424" s="173">
        <f t="shared" si="220"/>
        <v>30</v>
      </c>
      <c r="AF424" s="181">
        <f t="shared" si="221"/>
        <v>27</v>
      </c>
      <c r="AG424" s="84">
        <f t="shared" si="228"/>
        <v>0.39750000000000002</v>
      </c>
      <c r="AH424" s="237">
        <f t="shared" si="222"/>
        <v>0.159</v>
      </c>
      <c r="AI424" s="76">
        <f t="shared" si="223"/>
        <v>1.5600000000000002E-3</v>
      </c>
      <c r="AJ424" s="179">
        <f t="shared" si="224"/>
        <v>5.5650000000000005E-2</v>
      </c>
      <c r="AK424" s="180">
        <f t="shared" si="225"/>
        <v>2.3077257367928001</v>
      </c>
      <c r="AM424" s="199">
        <f t="shared" si="191"/>
        <v>2.3649357367928001</v>
      </c>
      <c r="AN424" s="200">
        <f t="shared" si="231"/>
        <v>2.2960541133910679</v>
      </c>
      <c r="AO424" s="200">
        <f t="shared" si="231"/>
        <v>2.2291787508651146</v>
      </c>
      <c r="AP424" s="200">
        <f t="shared" si="234"/>
        <v>2.16425121443215</v>
      </c>
      <c r="AQ424" s="200">
        <f t="shared" si="234"/>
        <v>2.1012147712933498</v>
      </c>
      <c r="AR424" s="200">
        <f t="shared" si="234"/>
        <v>2.0400143410615046</v>
      </c>
      <c r="AS424" s="200">
        <f t="shared" si="234"/>
        <v>1.9805964476325288</v>
      </c>
      <c r="AT424" s="200">
        <f t="shared" si="234"/>
        <v>1.9229091724587657</v>
      </c>
      <c r="AU424" s="200">
        <f t="shared" si="234"/>
        <v>1.8669021091832678</v>
      </c>
      <c r="AV424" s="200">
        <f t="shared" si="234"/>
        <v>1.8125263195954056</v>
      </c>
      <c r="AW424" s="200">
        <f t="shared" si="234"/>
        <v>1.7597342908693259</v>
      </c>
      <c r="AX424" s="200">
        <f t="shared" si="234"/>
        <v>1.7084798940478891</v>
      </c>
      <c r="AY424" s="200">
        <f t="shared" si="234"/>
        <v>1.6587183437358151</v>
      </c>
      <c r="AZ424" s="200">
        <f t="shared" si="235"/>
        <v>1.6104061589668108</v>
      </c>
      <c r="BA424" s="200">
        <f t="shared" si="235"/>
        <v>1.5635011252104958</v>
      </c>
      <c r="BB424" s="200">
        <f t="shared" si="235"/>
        <v>1.517962257485918</v>
      </c>
      <c r="BC424" s="200">
        <f t="shared" si="235"/>
        <v>1.4737497645494353</v>
      </c>
      <c r="BD424" s="200">
        <f t="shared" si="235"/>
        <v>1.4308250141256653</v>
      </c>
      <c r="BE424" s="200">
        <f t="shared" si="235"/>
        <v>1.3891504991511314</v>
      </c>
      <c r="BF424" s="200">
        <f t="shared" si="235"/>
        <v>1.3486898050010985</v>
      </c>
      <c r="BG424" s="201">
        <f t="shared" si="193"/>
        <v>36.239800129849542</v>
      </c>
    </row>
    <row r="425" spans="27:59" x14ac:dyDescent="0.3">
      <c r="AA425" s="178">
        <f t="shared" si="198"/>
        <v>1218000000</v>
      </c>
      <c r="AB425" s="41">
        <f t="shared" si="219"/>
        <v>1525</v>
      </c>
      <c r="AC425" s="21">
        <v>58</v>
      </c>
      <c r="AD425" s="21" t="s">
        <v>283</v>
      </c>
      <c r="AE425" s="173">
        <f t="shared" si="220"/>
        <v>30</v>
      </c>
      <c r="AF425" s="181">
        <f t="shared" si="221"/>
        <v>27</v>
      </c>
      <c r="AG425" s="84">
        <f t="shared" si="228"/>
        <v>0.39750000000000002</v>
      </c>
      <c r="AH425" s="237">
        <f t="shared" si="222"/>
        <v>0.159</v>
      </c>
      <c r="AI425" s="76">
        <f t="shared" si="223"/>
        <v>1.5600000000000002E-3</v>
      </c>
      <c r="AJ425" s="179">
        <f t="shared" si="224"/>
        <v>5.5650000000000005E-2</v>
      </c>
      <c r="AK425" s="180">
        <f t="shared" si="225"/>
        <v>2.3077257367928001</v>
      </c>
      <c r="AM425" s="199">
        <f t="shared" si="191"/>
        <v>2.3649357367928001</v>
      </c>
      <c r="AN425" s="200">
        <f t="shared" si="231"/>
        <v>2.2960541133910679</v>
      </c>
      <c r="AO425" s="200">
        <f t="shared" si="231"/>
        <v>2.2291787508651146</v>
      </c>
      <c r="AP425" s="200">
        <f t="shared" si="234"/>
        <v>2.16425121443215</v>
      </c>
      <c r="AQ425" s="200">
        <f t="shared" si="234"/>
        <v>2.1012147712933498</v>
      </c>
      <c r="AR425" s="200">
        <f t="shared" si="234"/>
        <v>2.0400143410615046</v>
      </c>
      <c r="AS425" s="200">
        <f t="shared" si="234"/>
        <v>1.9805964476325288</v>
      </c>
      <c r="AT425" s="200">
        <f t="shared" si="234"/>
        <v>1.9229091724587657</v>
      </c>
      <c r="AU425" s="200">
        <f t="shared" si="234"/>
        <v>1.8669021091832678</v>
      </c>
      <c r="AV425" s="200">
        <f t="shared" si="234"/>
        <v>1.8125263195954056</v>
      </c>
      <c r="AW425" s="200">
        <f t="shared" si="234"/>
        <v>1.7597342908693259</v>
      </c>
      <c r="AX425" s="200">
        <f t="shared" si="234"/>
        <v>1.7084798940478891</v>
      </c>
      <c r="AY425" s="200">
        <f t="shared" si="234"/>
        <v>1.6587183437358151</v>
      </c>
      <c r="AZ425" s="200">
        <f t="shared" si="235"/>
        <v>1.6104061589668108</v>
      </c>
      <c r="BA425" s="200">
        <f t="shared" si="235"/>
        <v>1.5635011252104958</v>
      </c>
      <c r="BB425" s="200">
        <f t="shared" si="235"/>
        <v>1.517962257485918</v>
      </c>
      <c r="BC425" s="200">
        <f t="shared" si="235"/>
        <v>1.4737497645494353</v>
      </c>
      <c r="BD425" s="200">
        <f t="shared" si="235"/>
        <v>1.4308250141256653</v>
      </c>
      <c r="BE425" s="200">
        <f t="shared" si="235"/>
        <v>1.3891504991511314</v>
      </c>
      <c r="BF425" s="200">
        <f t="shared" si="235"/>
        <v>1.3486898050010985</v>
      </c>
      <c r="BG425" s="201">
        <f t="shared" si="193"/>
        <v>36.239800129849542</v>
      </c>
    </row>
    <row r="426" spans="27:59" x14ac:dyDescent="0.3">
      <c r="AA426" s="178">
        <f t="shared" si="198"/>
        <v>1239000000</v>
      </c>
      <c r="AB426" s="41">
        <f t="shared" si="219"/>
        <v>1550</v>
      </c>
      <c r="AC426" s="21">
        <v>59</v>
      </c>
      <c r="AD426" s="21" t="s">
        <v>283</v>
      </c>
      <c r="AE426" s="173">
        <f t="shared" si="220"/>
        <v>30</v>
      </c>
      <c r="AF426" s="181">
        <f t="shared" si="221"/>
        <v>27</v>
      </c>
      <c r="AG426" s="84">
        <f t="shared" si="228"/>
        <v>0.39750000000000002</v>
      </c>
      <c r="AH426" s="237">
        <f t="shared" si="222"/>
        <v>0.159</v>
      </c>
      <c r="AI426" s="76">
        <f t="shared" si="223"/>
        <v>1.5600000000000002E-3</v>
      </c>
      <c r="AJ426" s="179">
        <f t="shared" si="224"/>
        <v>5.5650000000000005E-2</v>
      </c>
      <c r="AK426" s="180">
        <f t="shared" si="225"/>
        <v>2.3077257367928001</v>
      </c>
      <c r="AM426" s="199">
        <f t="shared" si="191"/>
        <v>2.3649357367928001</v>
      </c>
      <c r="AN426" s="200">
        <f t="shared" si="231"/>
        <v>2.2960541133910679</v>
      </c>
      <c r="AO426" s="200">
        <f t="shared" si="231"/>
        <v>2.2291787508651146</v>
      </c>
      <c r="AP426" s="200">
        <f t="shared" si="234"/>
        <v>2.16425121443215</v>
      </c>
      <c r="AQ426" s="200">
        <f t="shared" si="234"/>
        <v>2.1012147712933498</v>
      </c>
      <c r="AR426" s="200">
        <f t="shared" si="234"/>
        <v>2.0400143410615046</v>
      </c>
      <c r="AS426" s="200">
        <f t="shared" si="234"/>
        <v>1.9805964476325288</v>
      </c>
      <c r="AT426" s="200">
        <f t="shared" si="234"/>
        <v>1.9229091724587657</v>
      </c>
      <c r="AU426" s="200">
        <f t="shared" si="234"/>
        <v>1.8669021091832678</v>
      </c>
      <c r="AV426" s="200">
        <f t="shared" si="234"/>
        <v>1.8125263195954056</v>
      </c>
      <c r="AW426" s="200">
        <f t="shared" si="234"/>
        <v>1.7597342908693259</v>
      </c>
      <c r="AX426" s="200">
        <f t="shared" si="234"/>
        <v>1.7084798940478891</v>
      </c>
      <c r="AY426" s="200">
        <f t="shared" si="234"/>
        <v>1.6587183437358151</v>
      </c>
      <c r="AZ426" s="200">
        <f t="shared" si="235"/>
        <v>1.6104061589668108</v>
      </c>
      <c r="BA426" s="200">
        <f t="shared" si="235"/>
        <v>1.5635011252104958</v>
      </c>
      <c r="BB426" s="200">
        <f t="shared" si="235"/>
        <v>1.517962257485918</v>
      </c>
      <c r="BC426" s="200">
        <f t="shared" si="235"/>
        <v>1.4737497645494353</v>
      </c>
      <c r="BD426" s="200">
        <f t="shared" si="235"/>
        <v>1.4308250141256653</v>
      </c>
      <c r="BE426" s="200">
        <f t="shared" si="235"/>
        <v>1.3891504991511314</v>
      </c>
      <c r="BF426" s="200">
        <f t="shared" si="235"/>
        <v>1.3486898050010985</v>
      </c>
      <c r="BG426" s="201">
        <f t="shared" si="193"/>
        <v>36.239800129849542</v>
      </c>
    </row>
    <row r="427" spans="27:59" x14ac:dyDescent="0.3">
      <c r="AA427" s="178">
        <f t="shared" si="198"/>
        <v>1260000000</v>
      </c>
      <c r="AB427" s="41">
        <f t="shared" si="219"/>
        <v>1575</v>
      </c>
      <c r="AC427" s="21">
        <v>60</v>
      </c>
      <c r="AD427" s="21" t="s">
        <v>283</v>
      </c>
      <c r="AE427" s="173">
        <f t="shared" si="220"/>
        <v>30</v>
      </c>
      <c r="AF427" s="181">
        <f t="shared" si="221"/>
        <v>27</v>
      </c>
      <c r="AG427" s="84">
        <f t="shared" si="228"/>
        <v>0.39750000000000002</v>
      </c>
      <c r="AH427" s="237">
        <f t="shared" si="222"/>
        <v>0.159</v>
      </c>
      <c r="AI427" s="76">
        <f t="shared" si="223"/>
        <v>1.5600000000000002E-3</v>
      </c>
      <c r="AJ427" s="179">
        <f t="shared" si="224"/>
        <v>5.5650000000000005E-2</v>
      </c>
      <c r="AK427" s="180">
        <f t="shared" si="225"/>
        <v>2.3077257367928001</v>
      </c>
      <c r="AM427" s="199">
        <f t="shared" si="191"/>
        <v>2.3649357367928001</v>
      </c>
      <c r="AN427" s="200">
        <f t="shared" ref="AN427:AO446" si="236">$AM427/POWER(1+($B$10/100),AN$366-2024)</f>
        <v>2.2960541133910679</v>
      </c>
      <c r="AO427" s="200">
        <f t="shared" si="236"/>
        <v>2.2291787508651146</v>
      </c>
      <c r="AP427" s="200">
        <f t="shared" si="234"/>
        <v>2.16425121443215</v>
      </c>
      <c r="AQ427" s="200">
        <f t="shared" si="234"/>
        <v>2.1012147712933498</v>
      </c>
      <c r="AR427" s="200">
        <f t="shared" si="234"/>
        <v>2.0400143410615046</v>
      </c>
      <c r="AS427" s="200">
        <f t="shared" si="234"/>
        <v>1.9805964476325288</v>
      </c>
      <c r="AT427" s="200">
        <f t="shared" si="234"/>
        <v>1.9229091724587657</v>
      </c>
      <c r="AU427" s="200">
        <f t="shared" si="234"/>
        <v>1.8669021091832678</v>
      </c>
      <c r="AV427" s="200">
        <f t="shared" si="234"/>
        <v>1.8125263195954056</v>
      </c>
      <c r="AW427" s="200">
        <f t="shared" si="234"/>
        <v>1.7597342908693259</v>
      </c>
      <c r="AX427" s="200">
        <f t="shared" si="234"/>
        <v>1.7084798940478891</v>
      </c>
      <c r="AY427" s="200">
        <f t="shared" si="234"/>
        <v>1.6587183437358151</v>
      </c>
      <c r="AZ427" s="200">
        <f t="shared" si="235"/>
        <v>1.6104061589668108</v>
      </c>
      <c r="BA427" s="200">
        <f t="shared" si="235"/>
        <v>1.5635011252104958</v>
      </c>
      <c r="BB427" s="200">
        <f t="shared" si="235"/>
        <v>1.517962257485918</v>
      </c>
      <c r="BC427" s="200">
        <f t="shared" si="235"/>
        <v>1.4737497645494353</v>
      </c>
      <c r="BD427" s="200">
        <f t="shared" si="235"/>
        <v>1.4308250141256653</v>
      </c>
      <c r="BE427" s="200">
        <f t="shared" si="235"/>
        <v>1.3891504991511314</v>
      </c>
      <c r="BF427" s="200">
        <f t="shared" si="235"/>
        <v>1.3486898050010985</v>
      </c>
      <c r="BG427" s="201">
        <f t="shared" si="193"/>
        <v>36.239800129849542</v>
      </c>
    </row>
    <row r="428" spans="27:59" x14ac:dyDescent="0.3">
      <c r="AA428" s="178">
        <f t="shared" si="198"/>
        <v>1281000000</v>
      </c>
      <c r="AB428" s="41">
        <f t="shared" si="219"/>
        <v>1600</v>
      </c>
      <c r="AC428" s="21">
        <v>61</v>
      </c>
      <c r="AD428" s="21" t="s">
        <v>283</v>
      </c>
      <c r="AE428" s="173">
        <f t="shared" si="220"/>
        <v>30</v>
      </c>
      <c r="AF428" s="181">
        <f t="shared" si="221"/>
        <v>27</v>
      </c>
      <c r="AG428" s="84">
        <f t="shared" si="228"/>
        <v>0.39750000000000002</v>
      </c>
      <c r="AH428" s="237">
        <f t="shared" si="222"/>
        <v>0.159</v>
      </c>
      <c r="AI428" s="76">
        <f t="shared" si="223"/>
        <v>1.5600000000000002E-3</v>
      </c>
      <c r="AJ428" s="179">
        <f t="shared" si="224"/>
        <v>5.5650000000000005E-2</v>
      </c>
      <c r="AK428" s="180">
        <f t="shared" si="225"/>
        <v>2.3077257367928001</v>
      </c>
      <c r="AM428" s="199">
        <f t="shared" si="191"/>
        <v>2.3649357367928001</v>
      </c>
      <c r="AN428" s="200">
        <f t="shared" si="236"/>
        <v>2.2960541133910679</v>
      </c>
      <c r="AO428" s="200">
        <f t="shared" si="236"/>
        <v>2.2291787508651146</v>
      </c>
      <c r="AP428" s="200">
        <f t="shared" ref="AP428:AY437" si="237">$AM428/POWER(1+($B$10/100),AP$366-2024)</f>
        <v>2.16425121443215</v>
      </c>
      <c r="AQ428" s="200">
        <f t="shared" si="237"/>
        <v>2.1012147712933498</v>
      </c>
      <c r="AR428" s="200">
        <f t="shared" si="237"/>
        <v>2.0400143410615046</v>
      </c>
      <c r="AS428" s="200">
        <f t="shared" si="237"/>
        <v>1.9805964476325288</v>
      </c>
      <c r="AT428" s="200">
        <f t="shared" si="237"/>
        <v>1.9229091724587657</v>
      </c>
      <c r="AU428" s="200">
        <f t="shared" si="237"/>
        <v>1.8669021091832678</v>
      </c>
      <c r="AV428" s="200">
        <f t="shared" si="237"/>
        <v>1.8125263195954056</v>
      </c>
      <c r="AW428" s="200">
        <f t="shared" si="237"/>
        <v>1.7597342908693259</v>
      </c>
      <c r="AX428" s="200">
        <f t="shared" si="237"/>
        <v>1.7084798940478891</v>
      </c>
      <c r="AY428" s="200">
        <f t="shared" si="237"/>
        <v>1.6587183437358151</v>
      </c>
      <c r="AZ428" s="200">
        <f t="shared" ref="AZ428:BF437" si="238">$AM428/POWER(1+($B$10/100),AZ$366-2024)</f>
        <v>1.6104061589668108</v>
      </c>
      <c r="BA428" s="200">
        <f t="shared" si="238"/>
        <v>1.5635011252104958</v>
      </c>
      <c r="BB428" s="200">
        <f t="shared" si="238"/>
        <v>1.517962257485918</v>
      </c>
      <c r="BC428" s="200">
        <f t="shared" si="238"/>
        <v>1.4737497645494353</v>
      </c>
      <c r="BD428" s="200">
        <f t="shared" si="238"/>
        <v>1.4308250141256653</v>
      </c>
      <c r="BE428" s="200">
        <f t="shared" si="238"/>
        <v>1.3891504991511314</v>
      </c>
      <c r="BF428" s="200">
        <f t="shared" si="238"/>
        <v>1.3486898050010985</v>
      </c>
      <c r="BG428" s="201">
        <f t="shared" si="193"/>
        <v>36.239800129849542</v>
      </c>
    </row>
    <row r="429" spans="27:59" x14ac:dyDescent="0.3">
      <c r="AA429" s="178">
        <f t="shared" si="198"/>
        <v>1302000000</v>
      </c>
      <c r="AB429" s="41">
        <f t="shared" si="219"/>
        <v>1625</v>
      </c>
      <c r="AC429" s="21">
        <v>62</v>
      </c>
      <c r="AD429" s="21" t="s">
        <v>283</v>
      </c>
      <c r="AE429" s="173">
        <f t="shared" si="220"/>
        <v>30</v>
      </c>
      <c r="AF429" s="181">
        <f t="shared" si="221"/>
        <v>27</v>
      </c>
      <c r="AG429" s="84">
        <f t="shared" si="228"/>
        <v>0.39750000000000002</v>
      </c>
      <c r="AH429" s="237">
        <f t="shared" si="222"/>
        <v>0.159</v>
      </c>
      <c r="AI429" s="76">
        <f t="shared" si="223"/>
        <v>1.5600000000000002E-3</v>
      </c>
      <c r="AJ429" s="179">
        <f t="shared" si="224"/>
        <v>5.5650000000000005E-2</v>
      </c>
      <c r="AK429" s="180">
        <f t="shared" si="225"/>
        <v>2.3077257367928001</v>
      </c>
      <c r="AM429" s="199">
        <f t="shared" si="191"/>
        <v>2.3649357367928001</v>
      </c>
      <c r="AN429" s="200">
        <f t="shared" si="236"/>
        <v>2.2960541133910679</v>
      </c>
      <c r="AO429" s="200">
        <f t="shared" si="236"/>
        <v>2.2291787508651146</v>
      </c>
      <c r="AP429" s="200">
        <f t="shared" si="237"/>
        <v>2.16425121443215</v>
      </c>
      <c r="AQ429" s="200">
        <f t="shared" si="237"/>
        <v>2.1012147712933498</v>
      </c>
      <c r="AR429" s="200">
        <f t="shared" si="237"/>
        <v>2.0400143410615046</v>
      </c>
      <c r="AS429" s="200">
        <f t="shared" si="237"/>
        <v>1.9805964476325288</v>
      </c>
      <c r="AT429" s="200">
        <f t="shared" si="237"/>
        <v>1.9229091724587657</v>
      </c>
      <c r="AU429" s="200">
        <f t="shared" si="237"/>
        <v>1.8669021091832678</v>
      </c>
      <c r="AV429" s="200">
        <f t="shared" si="237"/>
        <v>1.8125263195954056</v>
      </c>
      <c r="AW429" s="200">
        <f t="shared" si="237"/>
        <v>1.7597342908693259</v>
      </c>
      <c r="AX429" s="200">
        <f t="shared" si="237"/>
        <v>1.7084798940478891</v>
      </c>
      <c r="AY429" s="200">
        <f t="shared" si="237"/>
        <v>1.6587183437358151</v>
      </c>
      <c r="AZ429" s="200">
        <f t="shared" si="238"/>
        <v>1.6104061589668108</v>
      </c>
      <c r="BA429" s="200">
        <f t="shared" si="238"/>
        <v>1.5635011252104958</v>
      </c>
      <c r="BB429" s="200">
        <f t="shared" si="238"/>
        <v>1.517962257485918</v>
      </c>
      <c r="BC429" s="200">
        <f t="shared" si="238"/>
        <v>1.4737497645494353</v>
      </c>
      <c r="BD429" s="200">
        <f t="shared" si="238"/>
        <v>1.4308250141256653</v>
      </c>
      <c r="BE429" s="200">
        <f t="shared" si="238"/>
        <v>1.3891504991511314</v>
      </c>
      <c r="BF429" s="200">
        <f t="shared" si="238"/>
        <v>1.3486898050010985</v>
      </c>
      <c r="BG429" s="201">
        <f t="shared" si="193"/>
        <v>36.239800129849542</v>
      </c>
    </row>
    <row r="430" spans="27:59" x14ac:dyDescent="0.3">
      <c r="AA430" s="178">
        <f t="shared" si="198"/>
        <v>1323000000</v>
      </c>
      <c r="AB430" s="41">
        <f t="shared" si="219"/>
        <v>1650</v>
      </c>
      <c r="AC430" s="21">
        <v>63</v>
      </c>
      <c r="AD430" s="21" t="s">
        <v>283</v>
      </c>
      <c r="AE430" s="173">
        <f t="shared" si="220"/>
        <v>30</v>
      </c>
      <c r="AF430" s="181">
        <f t="shared" si="221"/>
        <v>27</v>
      </c>
      <c r="AG430" s="84">
        <f t="shared" si="228"/>
        <v>0.39750000000000002</v>
      </c>
      <c r="AH430" s="237">
        <f t="shared" si="222"/>
        <v>0.159</v>
      </c>
      <c r="AI430" s="76">
        <f t="shared" si="223"/>
        <v>1.5600000000000002E-3</v>
      </c>
      <c r="AJ430" s="179">
        <f t="shared" si="224"/>
        <v>5.5650000000000005E-2</v>
      </c>
      <c r="AK430" s="180">
        <f t="shared" si="225"/>
        <v>2.3077257367928001</v>
      </c>
      <c r="AM430" s="199">
        <f t="shared" si="191"/>
        <v>2.3649357367928001</v>
      </c>
      <c r="AN430" s="200">
        <f t="shared" si="236"/>
        <v>2.2960541133910679</v>
      </c>
      <c r="AO430" s="200">
        <f t="shared" si="236"/>
        <v>2.2291787508651146</v>
      </c>
      <c r="AP430" s="200">
        <f t="shared" si="237"/>
        <v>2.16425121443215</v>
      </c>
      <c r="AQ430" s="200">
        <f t="shared" si="237"/>
        <v>2.1012147712933498</v>
      </c>
      <c r="AR430" s="200">
        <f t="shared" si="237"/>
        <v>2.0400143410615046</v>
      </c>
      <c r="AS430" s="200">
        <f t="shared" si="237"/>
        <v>1.9805964476325288</v>
      </c>
      <c r="AT430" s="200">
        <f t="shared" si="237"/>
        <v>1.9229091724587657</v>
      </c>
      <c r="AU430" s="200">
        <f t="shared" si="237"/>
        <v>1.8669021091832678</v>
      </c>
      <c r="AV430" s="200">
        <f t="shared" si="237"/>
        <v>1.8125263195954056</v>
      </c>
      <c r="AW430" s="200">
        <f t="shared" si="237"/>
        <v>1.7597342908693259</v>
      </c>
      <c r="AX430" s="200">
        <f t="shared" si="237"/>
        <v>1.7084798940478891</v>
      </c>
      <c r="AY430" s="200">
        <f t="shared" si="237"/>
        <v>1.6587183437358151</v>
      </c>
      <c r="AZ430" s="200">
        <f t="shared" si="238"/>
        <v>1.6104061589668108</v>
      </c>
      <c r="BA430" s="200">
        <f t="shared" si="238"/>
        <v>1.5635011252104958</v>
      </c>
      <c r="BB430" s="200">
        <f t="shared" si="238"/>
        <v>1.517962257485918</v>
      </c>
      <c r="BC430" s="200">
        <f t="shared" si="238"/>
        <v>1.4737497645494353</v>
      </c>
      <c r="BD430" s="200">
        <f t="shared" si="238"/>
        <v>1.4308250141256653</v>
      </c>
      <c r="BE430" s="200">
        <f t="shared" si="238"/>
        <v>1.3891504991511314</v>
      </c>
      <c r="BF430" s="200">
        <f t="shared" si="238"/>
        <v>1.3486898050010985</v>
      </c>
      <c r="BG430" s="201">
        <f t="shared" si="193"/>
        <v>36.239800129849542</v>
      </c>
    </row>
    <row r="431" spans="27:59" x14ac:dyDescent="0.3">
      <c r="AA431" s="178">
        <f t="shared" si="198"/>
        <v>1344000000</v>
      </c>
      <c r="AB431" s="41">
        <f t="shared" si="219"/>
        <v>1675</v>
      </c>
      <c r="AC431" s="21">
        <v>64</v>
      </c>
      <c r="AD431" s="21" t="s">
        <v>283</v>
      </c>
      <c r="AE431" s="173">
        <f t="shared" si="220"/>
        <v>30</v>
      </c>
      <c r="AF431" s="181">
        <f t="shared" si="221"/>
        <v>27</v>
      </c>
      <c r="AG431" s="84">
        <f t="shared" si="228"/>
        <v>0.39750000000000002</v>
      </c>
      <c r="AH431" s="237">
        <f t="shared" si="222"/>
        <v>0.159</v>
      </c>
      <c r="AI431" s="76">
        <f t="shared" si="223"/>
        <v>1.5600000000000002E-3</v>
      </c>
      <c r="AJ431" s="179">
        <f t="shared" si="224"/>
        <v>5.5650000000000005E-2</v>
      </c>
      <c r="AK431" s="180">
        <f t="shared" si="225"/>
        <v>2.3077257367928001</v>
      </c>
      <c r="AM431" s="199">
        <f t="shared" ref="AM431:AM494" si="239">(AI431+AJ431+AK431)</f>
        <v>2.3649357367928001</v>
      </c>
      <c r="AN431" s="200">
        <f t="shared" si="236"/>
        <v>2.2960541133910679</v>
      </c>
      <c r="AO431" s="200">
        <f t="shared" si="236"/>
        <v>2.2291787508651146</v>
      </c>
      <c r="AP431" s="200">
        <f t="shared" si="237"/>
        <v>2.16425121443215</v>
      </c>
      <c r="AQ431" s="200">
        <f t="shared" si="237"/>
        <v>2.1012147712933498</v>
      </c>
      <c r="AR431" s="200">
        <f t="shared" si="237"/>
        <v>2.0400143410615046</v>
      </c>
      <c r="AS431" s="200">
        <f t="shared" si="237"/>
        <v>1.9805964476325288</v>
      </c>
      <c r="AT431" s="200">
        <f t="shared" si="237"/>
        <v>1.9229091724587657</v>
      </c>
      <c r="AU431" s="200">
        <f t="shared" si="237"/>
        <v>1.8669021091832678</v>
      </c>
      <c r="AV431" s="200">
        <f t="shared" si="237"/>
        <v>1.8125263195954056</v>
      </c>
      <c r="AW431" s="200">
        <f t="shared" si="237"/>
        <v>1.7597342908693259</v>
      </c>
      <c r="AX431" s="200">
        <f t="shared" si="237"/>
        <v>1.7084798940478891</v>
      </c>
      <c r="AY431" s="200">
        <f t="shared" si="237"/>
        <v>1.6587183437358151</v>
      </c>
      <c r="AZ431" s="200">
        <f t="shared" si="238"/>
        <v>1.6104061589668108</v>
      </c>
      <c r="BA431" s="200">
        <f t="shared" si="238"/>
        <v>1.5635011252104958</v>
      </c>
      <c r="BB431" s="200">
        <f t="shared" si="238"/>
        <v>1.517962257485918</v>
      </c>
      <c r="BC431" s="200">
        <f t="shared" si="238"/>
        <v>1.4737497645494353</v>
      </c>
      <c r="BD431" s="200">
        <f t="shared" si="238"/>
        <v>1.4308250141256653</v>
      </c>
      <c r="BE431" s="200">
        <f t="shared" si="238"/>
        <v>1.3891504991511314</v>
      </c>
      <c r="BF431" s="200">
        <f t="shared" si="238"/>
        <v>1.3486898050010985</v>
      </c>
      <c r="BG431" s="201">
        <f t="shared" ref="BG431:BG494" si="240">SUM(AM431:BF431)</f>
        <v>36.239800129849542</v>
      </c>
    </row>
    <row r="432" spans="27:59" x14ac:dyDescent="0.3">
      <c r="AA432" s="178">
        <f t="shared" si="198"/>
        <v>1365000000</v>
      </c>
      <c r="AB432" s="41">
        <f t="shared" si="219"/>
        <v>1700</v>
      </c>
      <c r="AC432" s="21">
        <v>65</v>
      </c>
      <c r="AD432" s="21" t="s">
        <v>283</v>
      </c>
      <c r="AE432" s="173">
        <f t="shared" si="220"/>
        <v>30</v>
      </c>
      <c r="AF432" s="181">
        <f t="shared" si="221"/>
        <v>27</v>
      </c>
      <c r="AG432" s="84">
        <f t="shared" si="228"/>
        <v>0.39750000000000002</v>
      </c>
      <c r="AH432" s="237">
        <f t="shared" si="222"/>
        <v>0.159</v>
      </c>
      <c r="AI432" s="76">
        <f t="shared" si="223"/>
        <v>1.5600000000000002E-3</v>
      </c>
      <c r="AJ432" s="179">
        <f t="shared" si="224"/>
        <v>5.5650000000000005E-2</v>
      </c>
      <c r="AK432" s="180">
        <f t="shared" si="225"/>
        <v>2.3077257367928001</v>
      </c>
      <c r="AM432" s="199">
        <f t="shared" si="239"/>
        <v>2.3649357367928001</v>
      </c>
      <c r="AN432" s="200">
        <f t="shared" si="236"/>
        <v>2.2960541133910679</v>
      </c>
      <c r="AO432" s="200">
        <f t="shared" si="236"/>
        <v>2.2291787508651146</v>
      </c>
      <c r="AP432" s="200">
        <f t="shared" si="237"/>
        <v>2.16425121443215</v>
      </c>
      <c r="AQ432" s="200">
        <f t="shared" si="237"/>
        <v>2.1012147712933498</v>
      </c>
      <c r="AR432" s="200">
        <f t="shared" si="237"/>
        <v>2.0400143410615046</v>
      </c>
      <c r="AS432" s="200">
        <f t="shared" si="237"/>
        <v>1.9805964476325288</v>
      </c>
      <c r="AT432" s="200">
        <f t="shared" si="237"/>
        <v>1.9229091724587657</v>
      </c>
      <c r="AU432" s="200">
        <f t="shared" si="237"/>
        <v>1.8669021091832678</v>
      </c>
      <c r="AV432" s="200">
        <f t="shared" si="237"/>
        <v>1.8125263195954056</v>
      </c>
      <c r="AW432" s="200">
        <f t="shared" si="237"/>
        <v>1.7597342908693259</v>
      </c>
      <c r="AX432" s="200">
        <f t="shared" si="237"/>
        <v>1.7084798940478891</v>
      </c>
      <c r="AY432" s="200">
        <f t="shared" si="237"/>
        <v>1.6587183437358151</v>
      </c>
      <c r="AZ432" s="200">
        <f t="shared" si="238"/>
        <v>1.6104061589668108</v>
      </c>
      <c r="BA432" s="200">
        <f t="shared" si="238"/>
        <v>1.5635011252104958</v>
      </c>
      <c r="BB432" s="200">
        <f t="shared" si="238"/>
        <v>1.517962257485918</v>
      </c>
      <c r="BC432" s="200">
        <f t="shared" si="238"/>
        <v>1.4737497645494353</v>
      </c>
      <c r="BD432" s="200">
        <f t="shared" si="238"/>
        <v>1.4308250141256653</v>
      </c>
      <c r="BE432" s="200">
        <f t="shared" si="238"/>
        <v>1.3891504991511314</v>
      </c>
      <c r="BF432" s="200">
        <f t="shared" si="238"/>
        <v>1.3486898050010985</v>
      </c>
      <c r="BG432" s="201">
        <f t="shared" si="240"/>
        <v>36.239800129849542</v>
      </c>
    </row>
    <row r="433" spans="27:59" x14ac:dyDescent="0.3">
      <c r="AA433" s="178">
        <f t="shared" ref="AA433:AA496" si="241">AA251</f>
        <v>1386000000</v>
      </c>
      <c r="AB433" s="41">
        <f t="shared" ref="AB433:AB496" si="242">AB251</f>
        <v>1725</v>
      </c>
      <c r="AC433" s="21">
        <v>66</v>
      </c>
      <c r="AD433" s="21" t="s">
        <v>283</v>
      </c>
      <c r="AE433" s="173">
        <f t="shared" si="220"/>
        <v>30</v>
      </c>
      <c r="AF433" s="181">
        <f t="shared" si="221"/>
        <v>27</v>
      </c>
      <c r="AG433" s="84">
        <f t="shared" si="228"/>
        <v>0.39750000000000002</v>
      </c>
      <c r="AH433" s="237">
        <f t="shared" si="222"/>
        <v>0.159</v>
      </c>
      <c r="AI433" s="76">
        <f t="shared" si="223"/>
        <v>1.5600000000000002E-3</v>
      </c>
      <c r="AJ433" s="179">
        <f t="shared" si="224"/>
        <v>5.5650000000000005E-2</v>
      </c>
      <c r="AK433" s="180">
        <f t="shared" si="225"/>
        <v>2.3077257367928001</v>
      </c>
      <c r="AM433" s="199">
        <f t="shared" si="239"/>
        <v>2.3649357367928001</v>
      </c>
      <c r="AN433" s="200">
        <f t="shared" si="236"/>
        <v>2.2960541133910679</v>
      </c>
      <c r="AO433" s="200">
        <f t="shared" si="236"/>
        <v>2.2291787508651146</v>
      </c>
      <c r="AP433" s="200">
        <f t="shared" si="237"/>
        <v>2.16425121443215</v>
      </c>
      <c r="AQ433" s="200">
        <f t="shared" si="237"/>
        <v>2.1012147712933498</v>
      </c>
      <c r="AR433" s="200">
        <f t="shared" si="237"/>
        <v>2.0400143410615046</v>
      </c>
      <c r="AS433" s="200">
        <f t="shared" si="237"/>
        <v>1.9805964476325288</v>
      </c>
      <c r="AT433" s="200">
        <f t="shared" si="237"/>
        <v>1.9229091724587657</v>
      </c>
      <c r="AU433" s="200">
        <f t="shared" si="237"/>
        <v>1.8669021091832678</v>
      </c>
      <c r="AV433" s="200">
        <f t="shared" si="237"/>
        <v>1.8125263195954056</v>
      </c>
      <c r="AW433" s="200">
        <f t="shared" si="237"/>
        <v>1.7597342908693259</v>
      </c>
      <c r="AX433" s="200">
        <f t="shared" si="237"/>
        <v>1.7084798940478891</v>
      </c>
      <c r="AY433" s="200">
        <f t="shared" si="237"/>
        <v>1.6587183437358151</v>
      </c>
      <c r="AZ433" s="200">
        <f t="shared" si="238"/>
        <v>1.6104061589668108</v>
      </c>
      <c r="BA433" s="200">
        <f t="shared" si="238"/>
        <v>1.5635011252104958</v>
      </c>
      <c r="BB433" s="200">
        <f t="shared" si="238"/>
        <v>1.517962257485918</v>
      </c>
      <c r="BC433" s="200">
        <f t="shared" si="238"/>
        <v>1.4737497645494353</v>
      </c>
      <c r="BD433" s="200">
        <f t="shared" si="238"/>
        <v>1.4308250141256653</v>
      </c>
      <c r="BE433" s="200">
        <f t="shared" si="238"/>
        <v>1.3891504991511314</v>
      </c>
      <c r="BF433" s="200">
        <f t="shared" si="238"/>
        <v>1.3486898050010985</v>
      </c>
      <c r="BG433" s="201">
        <f t="shared" si="240"/>
        <v>36.239800129849542</v>
      </c>
    </row>
    <row r="434" spans="27:59" x14ac:dyDescent="0.3">
      <c r="AA434" s="178">
        <f t="shared" si="241"/>
        <v>1407000000</v>
      </c>
      <c r="AB434" s="41">
        <f t="shared" si="242"/>
        <v>1750</v>
      </c>
      <c r="AC434" s="21">
        <v>67</v>
      </c>
      <c r="AD434" s="21" t="s">
        <v>283</v>
      </c>
      <c r="AE434" s="173">
        <f t="shared" si="220"/>
        <v>30</v>
      </c>
      <c r="AF434" s="181">
        <f t="shared" si="221"/>
        <v>27</v>
      </c>
      <c r="AG434" s="84">
        <f t="shared" si="228"/>
        <v>0.39750000000000002</v>
      </c>
      <c r="AH434" s="237">
        <f t="shared" si="222"/>
        <v>0.159</v>
      </c>
      <c r="AI434" s="76">
        <f t="shared" si="223"/>
        <v>1.5600000000000002E-3</v>
      </c>
      <c r="AJ434" s="179">
        <f t="shared" si="224"/>
        <v>5.5650000000000005E-2</v>
      </c>
      <c r="AK434" s="180">
        <f t="shared" si="225"/>
        <v>2.3077257367928001</v>
      </c>
      <c r="AM434" s="199">
        <f t="shared" si="239"/>
        <v>2.3649357367928001</v>
      </c>
      <c r="AN434" s="200">
        <f t="shared" si="236"/>
        <v>2.2960541133910679</v>
      </c>
      <c r="AO434" s="200">
        <f t="shared" si="236"/>
        <v>2.2291787508651146</v>
      </c>
      <c r="AP434" s="200">
        <f t="shared" si="237"/>
        <v>2.16425121443215</v>
      </c>
      <c r="AQ434" s="200">
        <f t="shared" si="237"/>
        <v>2.1012147712933498</v>
      </c>
      <c r="AR434" s="200">
        <f t="shared" si="237"/>
        <v>2.0400143410615046</v>
      </c>
      <c r="AS434" s="200">
        <f t="shared" si="237"/>
        <v>1.9805964476325288</v>
      </c>
      <c r="AT434" s="200">
        <f t="shared" si="237"/>
        <v>1.9229091724587657</v>
      </c>
      <c r="AU434" s="200">
        <f t="shared" si="237"/>
        <v>1.8669021091832678</v>
      </c>
      <c r="AV434" s="200">
        <f t="shared" si="237"/>
        <v>1.8125263195954056</v>
      </c>
      <c r="AW434" s="200">
        <f t="shared" si="237"/>
        <v>1.7597342908693259</v>
      </c>
      <c r="AX434" s="200">
        <f t="shared" si="237"/>
        <v>1.7084798940478891</v>
      </c>
      <c r="AY434" s="200">
        <f t="shared" si="237"/>
        <v>1.6587183437358151</v>
      </c>
      <c r="AZ434" s="200">
        <f t="shared" si="238"/>
        <v>1.6104061589668108</v>
      </c>
      <c r="BA434" s="200">
        <f t="shared" si="238"/>
        <v>1.5635011252104958</v>
      </c>
      <c r="BB434" s="200">
        <f t="shared" si="238"/>
        <v>1.517962257485918</v>
      </c>
      <c r="BC434" s="200">
        <f t="shared" si="238"/>
        <v>1.4737497645494353</v>
      </c>
      <c r="BD434" s="200">
        <f t="shared" si="238"/>
        <v>1.4308250141256653</v>
      </c>
      <c r="BE434" s="200">
        <f t="shared" si="238"/>
        <v>1.3891504991511314</v>
      </c>
      <c r="BF434" s="200">
        <f t="shared" si="238"/>
        <v>1.3486898050010985</v>
      </c>
      <c r="BG434" s="201">
        <f t="shared" si="240"/>
        <v>36.239800129849542</v>
      </c>
    </row>
    <row r="435" spans="27:59" x14ac:dyDescent="0.3">
      <c r="AA435" s="178">
        <f t="shared" si="241"/>
        <v>1428000000</v>
      </c>
      <c r="AB435" s="41">
        <f t="shared" si="242"/>
        <v>1775</v>
      </c>
      <c r="AC435" s="21">
        <v>68</v>
      </c>
      <c r="AD435" s="21" t="s">
        <v>283</v>
      </c>
      <c r="AE435" s="173">
        <f t="shared" si="220"/>
        <v>30</v>
      </c>
      <c r="AF435" s="181">
        <f t="shared" si="221"/>
        <v>27</v>
      </c>
      <c r="AG435" s="84">
        <f t="shared" si="228"/>
        <v>0.39750000000000002</v>
      </c>
      <c r="AH435" s="237">
        <f t="shared" si="222"/>
        <v>0.159</v>
      </c>
      <c r="AI435" s="76">
        <f t="shared" si="223"/>
        <v>1.5600000000000002E-3</v>
      </c>
      <c r="AJ435" s="179">
        <f t="shared" si="224"/>
        <v>5.5650000000000005E-2</v>
      </c>
      <c r="AK435" s="180">
        <f t="shared" si="225"/>
        <v>2.3077257367928001</v>
      </c>
      <c r="AM435" s="199">
        <f t="shared" si="239"/>
        <v>2.3649357367928001</v>
      </c>
      <c r="AN435" s="200">
        <f t="shared" si="236"/>
        <v>2.2960541133910679</v>
      </c>
      <c r="AO435" s="200">
        <f t="shared" si="236"/>
        <v>2.2291787508651146</v>
      </c>
      <c r="AP435" s="200">
        <f t="shared" si="237"/>
        <v>2.16425121443215</v>
      </c>
      <c r="AQ435" s="200">
        <f t="shared" si="237"/>
        <v>2.1012147712933498</v>
      </c>
      <c r="AR435" s="200">
        <f t="shared" si="237"/>
        <v>2.0400143410615046</v>
      </c>
      <c r="AS435" s="200">
        <f t="shared" si="237"/>
        <v>1.9805964476325288</v>
      </c>
      <c r="AT435" s="200">
        <f t="shared" si="237"/>
        <v>1.9229091724587657</v>
      </c>
      <c r="AU435" s="200">
        <f t="shared" si="237"/>
        <v>1.8669021091832678</v>
      </c>
      <c r="AV435" s="200">
        <f t="shared" si="237"/>
        <v>1.8125263195954056</v>
      </c>
      <c r="AW435" s="200">
        <f t="shared" si="237"/>
        <v>1.7597342908693259</v>
      </c>
      <c r="AX435" s="200">
        <f t="shared" si="237"/>
        <v>1.7084798940478891</v>
      </c>
      <c r="AY435" s="200">
        <f t="shared" si="237"/>
        <v>1.6587183437358151</v>
      </c>
      <c r="AZ435" s="200">
        <f t="shared" si="238"/>
        <v>1.6104061589668108</v>
      </c>
      <c r="BA435" s="200">
        <f t="shared" si="238"/>
        <v>1.5635011252104958</v>
      </c>
      <c r="BB435" s="200">
        <f t="shared" si="238"/>
        <v>1.517962257485918</v>
      </c>
      <c r="BC435" s="200">
        <f t="shared" si="238"/>
        <v>1.4737497645494353</v>
      </c>
      <c r="BD435" s="200">
        <f t="shared" si="238"/>
        <v>1.4308250141256653</v>
      </c>
      <c r="BE435" s="200">
        <f t="shared" si="238"/>
        <v>1.3891504991511314</v>
      </c>
      <c r="BF435" s="200">
        <f t="shared" si="238"/>
        <v>1.3486898050010985</v>
      </c>
      <c r="BG435" s="201">
        <f t="shared" si="240"/>
        <v>36.239800129849542</v>
      </c>
    </row>
    <row r="436" spans="27:59" x14ac:dyDescent="0.3">
      <c r="AA436" s="178">
        <f t="shared" si="241"/>
        <v>1449000000</v>
      </c>
      <c r="AB436" s="41">
        <f t="shared" si="242"/>
        <v>1800</v>
      </c>
      <c r="AC436" s="21">
        <v>69</v>
      </c>
      <c r="AD436" s="21" t="s">
        <v>283</v>
      </c>
      <c r="AE436" s="173">
        <f t="shared" si="220"/>
        <v>30</v>
      </c>
      <c r="AF436" s="181">
        <f t="shared" si="221"/>
        <v>27</v>
      </c>
      <c r="AG436" s="84">
        <f t="shared" si="228"/>
        <v>0.39750000000000002</v>
      </c>
      <c r="AH436" s="237">
        <f t="shared" si="222"/>
        <v>0.159</v>
      </c>
      <c r="AI436" s="76">
        <f t="shared" si="223"/>
        <v>1.5600000000000002E-3</v>
      </c>
      <c r="AJ436" s="179">
        <f t="shared" si="224"/>
        <v>5.5650000000000005E-2</v>
      </c>
      <c r="AK436" s="180">
        <f t="shared" si="225"/>
        <v>2.3077257367928001</v>
      </c>
      <c r="AM436" s="199">
        <f t="shared" si="239"/>
        <v>2.3649357367928001</v>
      </c>
      <c r="AN436" s="200">
        <f t="shared" si="236"/>
        <v>2.2960541133910679</v>
      </c>
      <c r="AO436" s="200">
        <f t="shared" si="236"/>
        <v>2.2291787508651146</v>
      </c>
      <c r="AP436" s="200">
        <f t="shared" si="237"/>
        <v>2.16425121443215</v>
      </c>
      <c r="AQ436" s="200">
        <f t="shared" si="237"/>
        <v>2.1012147712933498</v>
      </c>
      <c r="AR436" s="200">
        <f t="shared" si="237"/>
        <v>2.0400143410615046</v>
      </c>
      <c r="AS436" s="200">
        <f t="shared" si="237"/>
        <v>1.9805964476325288</v>
      </c>
      <c r="AT436" s="200">
        <f t="shared" si="237"/>
        <v>1.9229091724587657</v>
      </c>
      <c r="AU436" s="200">
        <f t="shared" si="237"/>
        <v>1.8669021091832678</v>
      </c>
      <c r="AV436" s="200">
        <f t="shared" si="237"/>
        <v>1.8125263195954056</v>
      </c>
      <c r="AW436" s="200">
        <f t="shared" si="237"/>
        <v>1.7597342908693259</v>
      </c>
      <c r="AX436" s="200">
        <f t="shared" si="237"/>
        <v>1.7084798940478891</v>
      </c>
      <c r="AY436" s="200">
        <f t="shared" si="237"/>
        <v>1.6587183437358151</v>
      </c>
      <c r="AZ436" s="200">
        <f t="shared" si="238"/>
        <v>1.6104061589668108</v>
      </c>
      <c r="BA436" s="200">
        <f t="shared" si="238"/>
        <v>1.5635011252104958</v>
      </c>
      <c r="BB436" s="200">
        <f t="shared" si="238"/>
        <v>1.517962257485918</v>
      </c>
      <c r="BC436" s="200">
        <f t="shared" si="238"/>
        <v>1.4737497645494353</v>
      </c>
      <c r="BD436" s="200">
        <f t="shared" si="238"/>
        <v>1.4308250141256653</v>
      </c>
      <c r="BE436" s="200">
        <f t="shared" si="238"/>
        <v>1.3891504991511314</v>
      </c>
      <c r="BF436" s="200">
        <f t="shared" si="238"/>
        <v>1.3486898050010985</v>
      </c>
      <c r="BG436" s="201">
        <f t="shared" si="240"/>
        <v>36.239800129849542</v>
      </c>
    </row>
    <row r="437" spans="27:59" x14ac:dyDescent="0.3">
      <c r="AA437" s="178">
        <f t="shared" si="241"/>
        <v>1470000000</v>
      </c>
      <c r="AB437" s="41">
        <f t="shared" si="242"/>
        <v>1825</v>
      </c>
      <c r="AC437" s="21">
        <v>70</v>
      </c>
      <c r="AD437" s="21" t="s">
        <v>283</v>
      </c>
      <c r="AE437" s="173">
        <f t="shared" si="220"/>
        <v>30</v>
      </c>
      <c r="AF437" s="181">
        <f t="shared" si="221"/>
        <v>27</v>
      </c>
      <c r="AG437" s="84">
        <f t="shared" si="228"/>
        <v>0.39750000000000002</v>
      </c>
      <c r="AH437" s="237">
        <f t="shared" si="222"/>
        <v>0.159</v>
      </c>
      <c r="AI437" s="76">
        <f t="shared" si="223"/>
        <v>1.5600000000000002E-3</v>
      </c>
      <c r="AJ437" s="179">
        <f t="shared" si="224"/>
        <v>5.5650000000000005E-2</v>
      </c>
      <c r="AK437" s="180">
        <f t="shared" si="225"/>
        <v>2.3077257367928001</v>
      </c>
      <c r="AM437" s="199">
        <f t="shared" si="239"/>
        <v>2.3649357367928001</v>
      </c>
      <c r="AN437" s="200">
        <f t="shared" si="236"/>
        <v>2.2960541133910679</v>
      </c>
      <c r="AO437" s="200">
        <f t="shared" si="236"/>
        <v>2.2291787508651146</v>
      </c>
      <c r="AP437" s="200">
        <f t="shared" si="237"/>
        <v>2.16425121443215</v>
      </c>
      <c r="AQ437" s="200">
        <f t="shared" si="237"/>
        <v>2.1012147712933498</v>
      </c>
      <c r="AR437" s="200">
        <f t="shared" si="237"/>
        <v>2.0400143410615046</v>
      </c>
      <c r="AS437" s="200">
        <f t="shared" si="237"/>
        <v>1.9805964476325288</v>
      </c>
      <c r="AT437" s="200">
        <f t="shared" si="237"/>
        <v>1.9229091724587657</v>
      </c>
      <c r="AU437" s="200">
        <f t="shared" si="237"/>
        <v>1.8669021091832678</v>
      </c>
      <c r="AV437" s="200">
        <f t="shared" si="237"/>
        <v>1.8125263195954056</v>
      </c>
      <c r="AW437" s="200">
        <f t="shared" si="237"/>
        <v>1.7597342908693259</v>
      </c>
      <c r="AX437" s="200">
        <f t="shared" si="237"/>
        <v>1.7084798940478891</v>
      </c>
      <c r="AY437" s="200">
        <f t="shared" si="237"/>
        <v>1.6587183437358151</v>
      </c>
      <c r="AZ437" s="200">
        <f t="shared" si="238"/>
        <v>1.6104061589668108</v>
      </c>
      <c r="BA437" s="200">
        <f t="shared" si="238"/>
        <v>1.5635011252104958</v>
      </c>
      <c r="BB437" s="200">
        <f t="shared" si="238"/>
        <v>1.517962257485918</v>
      </c>
      <c r="BC437" s="200">
        <f t="shared" si="238"/>
        <v>1.4737497645494353</v>
      </c>
      <c r="BD437" s="200">
        <f t="shared" si="238"/>
        <v>1.4308250141256653</v>
      </c>
      <c r="BE437" s="200">
        <f t="shared" si="238"/>
        <v>1.3891504991511314</v>
      </c>
      <c r="BF437" s="200">
        <f t="shared" si="238"/>
        <v>1.3486898050010985</v>
      </c>
      <c r="BG437" s="201">
        <f t="shared" si="240"/>
        <v>36.239800129849542</v>
      </c>
    </row>
    <row r="438" spans="27:59" x14ac:dyDescent="0.3">
      <c r="AA438" s="178">
        <f t="shared" si="241"/>
        <v>1491000000</v>
      </c>
      <c r="AB438" s="41">
        <f t="shared" si="242"/>
        <v>1850</v>
      </c>
      <c r="AC438" s="21">
        <v>71</v>
      </c>
      <c r="AD438" s="21" t="s">
        <v>283</v>
      </c>
      <c r="AE438" s="173">
        <f t="shared" si="220"/>
        <v>30</v>
      </c>
      <c r="AF438" s="181">
        <f t="shared" si="221"/>
        <v>27</v>
      </c>
      <c r="AG438" s="84">
        <f t="shared" si="228"/>
        <v>0.39750000000000002</v>
      </c>
      <c r="AH438" s="237">
        <f t="shared" si="222"/>
        <v>0.159</v>
      </c>
      <c r="AI438" s="76">
        <f t="shared" si="223"/>
        <v>1.5600000000000002E-3</v>
      </c>
      <c r="AJ438" s="179">
        <f t="shared" si="224"/>
        <v>5.5650000000000005E-2</v>
      </c>
      <c r="AK438" s="180">
        <f t="shared" si="225"/>
        <v>2.3077257367928001</v>
      </c>
      <c r="AM438" s="199">
        <f t="shared" si="239"/>
        <v>2.3649357367928001</v>
      </c>
      <c r="AN438" s="200">
        <f t="shared" si="236"/>
        <v>2.2960541133910679</v>
      </c>
      <c r="AO438" s="200">
        <f t="shared" si="236"/>
        <v>2.2291787508651146</v>
      </c>
      <c r="AP438" s="200">
        <f t="shared" ref="AP438:AY447" si="243">$AM438/POWER(1+($B$10/100),AP$366-2024)</f>
        <v>2.16425121443215</v>
      </c>
      <c r="AQ438" s="200">
        <f t="shared" si="243"/>
        <v>2.1012147712933498</v>
      </c>
      <c r="AR438" s="200">
        <f t="shared" si="243"/>
        <v>2.0400143410615046</v>
      </c>
      <c r="AS438" s="200">
        <f t="shared" si="243"/>
        <v>1.9805964476325288</v>
      </c>
      <c r="AT438" s="200">
        <f t="shared" si="243"/>
        <v>1.9229091724587657</v>
      </c>
      <c r="AU438" s="200">
        <f t="shared" si="243"/>
        <v>1.8669021091832678</v>
      </c>
      <c r="AV438" s="200">
        <f t="shared" si="243"/>
        <v>1.8125263195954056</v>
      </c>
      <c r="AW438" s="200">
        <f t="shared" si="243"/>
        <v>1.7597342908693259</v>
      </c>
      <c r="AX438" s="200">
        <f t="shared" si="243"/>
        <v>1.7084798940478891</v>
      </c>
      <c r="AY438" s="200">
        <f t="shared" si="243"/>
        <v>1.6587183437358151</v>
      </c>
      <c r="AZ438" s="200">
        <f t="shared" ref="AZ438:BF447" si="244">$AM438/POWER(1+($B$10/100),AZ$366-2024)</f>
        <v>1.6104061589668108</v>
      </c>
      <c r="BA438" s="200">
        <f t="shared" si="244"/>
        <v>1.5635011252104958</v>
      </c>
      <c r="BB438" s="200">
        <f t="shared" si="244"/>
        <v>1.517962257485918</v>
      </c>
      <c r="BC438" s="200">
        <f t="shared" si="244"/>
        <v>1.4737497645494353</v>
      </c>
      <c r="BD438" s="200">
        <f t="shared" si="244"/>
        <v>1.4308250141256653</v>
      </c>
      <c r="BE438" s="200">
        <f t="shared" si="244"/>
        <v>1.3891504991511314</v>
      </c>
      <c r="BF438" s="200">
        <f t="shared" si="244"/>
        <v>1.3486898050010985</v>
      </c>
      <c r="BG438" s="201">
        <f t="shared" si="240"/>
        <v>36.239800129849542</v>
      </c>
    </row>
    <row r="439" spans="27:59" x14ac:dyDescent="0.3">
      <c r="AA439" s="178">
        <f t="shared" si="241"/>
        <v>1512000000</v>
      </c>
      <c r="AB439" s="41">
        <f t="shared" si="242"/>
        <v>1875</v>
      </c>
      <c r="AC439" s="21">
        <v>72</v>
      </c>
      <c r="AD439" s="21" t="s">
        <v>283</v>
      </c>
      <c r="AE439" s="173">
        <f t="shared" si="220"/>
        <v>30</v>
      </c>
      <c r="AF439" s="181">
        <f t="shared" si="221"/>
        <v>27</v>
      </c>
      <c r="AG439" s="84">
        <f t="shared" si="228"/>
        <v>0.39750000000000002</v>
      </c>
      <c r="AH439" s="237">
        <f t="shared" si="222"/>
        <v>0.159</v>
      </c>
      <c r="AI439" s="76">
        <f t="shared" si="223"/>
        <v>1.5600000000000002E-3</v>
      </c>
      <c r="AJ439" s="179">
        <f t="shared" si="224"/>
        <v>5.5650000000000005E-2</v>
      </c>
      <c r="AK439" s="180">
        <f t="shared" si="225"/>
        <v>2.3077257367928001</v>
      </c>
      <c r="AM439" s="199">
        <f t="shared" si="239"/>
        <v>2.3649357367928001</v>
      </c>
      <c r="AN439" s="200">
        <f t="shared" si="236"/>
        <v>2.2960541133910679</v>
      </c>
      <c r="AO439" s="200">
        <f t="shared" si="236"/>
        <v>2.2291787508651146</v>
      </c>
      <c r="AP439" s="200">
        <f t="shared" si="243"/>
        <v>2.16425121443215</v>
      </c>
      <c r="AQ439" s="200">
        <f t="shared" si="243"/>
        <v>2.1012147712933498</v>
      </c>
      <c r="AR439" s="200">
        <f t="shared" si="243"/>
        <v>2.0400143410615046</v>
      </c>
      <c r="AS439" s="200">
        <f t="shared" si="243"/>
        <v>1.9805964476325288</v>
      </c>
      <c r="AT439" s="200">
        <f t="shared" si="243"/>
        <v>1.9229091724587657</v>
      </c>
      <c r="AU439" s="200">
        <f t="shared" si="243"/>
        <v>1.8669021091832678</v>
      </c>
      <c r="AV439" s="200">
        <f t="shared" si="243"/>
        <v>1.8125263195954056</v>
      </c>
      <c r="AW439" s="200">
        <f t="shared" si="243"/>
        <v>1.7597342908693259</v>
      </c>
      <c r="AX439" s="200">
        <f t="shared" si="243"/>
        <v>1.7084798940478891</v>
      </c>
      <c r="AY439" s="200">
        <f t="shared" si="243"/>
        <v>1.6587183437358151</v>
      </c>
      <c r="AZ439" s="200">
        <f t="shared" si="244"/>
        <v>1.6104061589668108</v>
      </c>
      <c r="BA439" s="200">
        <f t="shared" si="244"/>
        <v>1.5635011252104958</v>
      </c>
      <c r="BB439" s="200">
        <f t="shared" si="244"/>
        <v>1.517962257485918</v>
      </c>
      <c r="BC439" s="200">
        <f t="shared" si="244"/>
        <v>1.4737497645494353</v>
      </c>
      <c r="BD439" s="200">
        <f t="shared" si="244"/>
        <v>1.4308250141256653</v>
      </c>
      <c r="BE439" s="200">
        <f t="shared" si="244"/>
        <v>1.3891504991511314</v>
      </c>
      <c r="BF439" s="200">
        <f t="shared" si="244"/>
        <v>1.3486898050010985</v>
      </c>
      <c r="BG439" s="201">
        <f t="shared" si="240"/>
        <v>36.239800129849542</v>
      </c>
    </row>
    <row r="440" spans="27:59" x14ac:dyDescent="0.3">
      <c r="AA440" s="178">
        <f t="shared" si="241"/>
        <v>1533000000</v>
      </c>
      <c r="AB440" s="41">
        <f t="shared" si="242"/>
        <v>1900</v>
      </c>
      <c r="AC440" s="21">
        <v>73</v>
      </c>
      <c r="AD440" s="21" t="s">
        <v>283</v>
      </c>
      <c r="AE440" s="173">
        <f t="shared" si="220"/>
        <v>30</v>
      </c>
      <c r="AF440" s="181">
        <f t="shared" si="221"/>
        <v>27</v>
      </c>
      <c r="AG440" s="84">
        <f t="shared" si="228"/>
        <v>0.39750000000000002</v>
      </c>
      <c r="AH440" s="237">
        <f t="shared" si="222"/>
        <v>0.159</v>
      </c>
      <c r="AI440" s="76">
        <f t="shared" si="223"/>
        <v>1.5600000000000002E-3</v>
      </c>
      <c r="AJ440" s="179">
        <f t="shared" si="224"/>
        <v>5.5650000000000005E-2</v>
      </c>
      <c r="AK440" s="180">
        <f t="shared" si="225"/>
        <v>2.3077257367928001</v>
      </c>
      <c r="AM440" s="199">
        <f t="shared" si="239"/>
        <v>2.3649357367928001</v>
      </c>
      <c r="AN440" s="200">
        <f t="shared" si="236"/>
        <v>2.2960541133910679</v>
      </c>
      <c r="AO440" s="200">
        <f t="shared" si="236"/>
        <v>2.2291787508651146</v>
      </c>
      <c r="AP440" s="200">
        <f t="shared" si="243"/>
        <v>2.16425121443215</v>
      </c>
      <c r="AQ440" s="200">
        <f t="shared" si="243"/>
        <v>2.1012147712933498</v>
      </c>
      <c r="AR440" s="200">
        <f t="shared" si="243"/>
        <v>2.0400143410615046</v>
      </c>
      <c r="AS440" s="200">
        <f t="shared" si="243"/>
        <v>1.9805964476325288</v>
      </c>
      <c r="AT440" s="200">
        <f t="shared" si="243"/>
        <v>1.9229091724587657</v>
      </c>
      <c r="AU440" s="200">
        <f t="shared" si="243"/>
        <v>1.8669021091832678</v>
      </c>
      <c r="AV440" s="200">
        <f t="shared" si="243"/>
        <v>1.8125263195954056</v>
      </c>
      <c r="AW440" s="200">
        <f t="shared" si="243"/>
        <v>1.7597342908693259</v>
      </c>
      <c r="AX440" s="200">
        <f t="shared" si="243"/>
        <v>1.7084798940478891</v>
      </c>
      <c r="AY440" s="200">
        <f t="shared" si="243"/>
        <v>1.6587183437358151</v>
      </c>
      <c r="AZ440" s="200">
        <f t="shared" si="244"/>
        <v>1.6104061589668108</v>
      </c>
      <c r="BA440" s="200">
        <f t="shared" si="244"/>
        <v>1.5635011252104958</v>
      </c>
      <c r="BB440" s="200">
        <f t="shared" si="244"/>
        <v>1.517962257485918</v>
      </c>
      <c r="BC440" s="200">
        <f t="shared" si="244"/>
        <v>1.4737497645494353</v>
      </c>
      <c r="BD440" s="200">
        <f t="shared" si="244"/>
        <v>1.4308250141256653</v>
      </c>
      <c r="BE440" s="200">
        <f t="shared" si="244"/>
        <v>1.3891504991511314</v>
      </c>
      <c r="BF440" s="200">
        <f t="shared" si="244"/>
        <v>1.3486898050010985</v>
      </c>
      <c r="BG440" s="201">
        <f t="shared" si="240"/>
        <v>36.239800129849542</v>
      </c>
    </row>
    <row r="441" spans="27:59" x14ac:dyDescent="0.3">
      <c r="AA441" s="178">
        <f t="shared" si="241"/>
        <v>1554000000</v>
      </c>
      <c r="AB441" s="41">
        <f t="shared" si="242"/>
        <v>1925</v>
      </c>
      <c r="AC441" s="21">
        <v>74</v>
      </c>
      <c r="AD441" s="21" t="s">
        <v>283</v>
      </c>
      <c r="AE441" s="173">
        <f t="shared" si="220"/>
        <v>30</v>
      </c>
      <c r="AF441" s="181">
        <f t="shared" si="221"/>
        <v>27</v>
      </c>
      <c r="AG441" s="84">
        <f t="shared" si="228"/>
        <v>0.39750000000000002</v>
      </c>
      <c r="AH441" s="237">
        <f t="shared" si="222"/>
        <v>0.159</v>
      </c>
      <c r="AI441" s="76">
        <f t="shared" si="223"/>
        <v>1.5600000000000002E-3</v>
      </c>
      <c r="AJ441" s="179">
        <f t="shared" si="224"/>
        <v>5.5650000000000005E-2</v>
      </c>
      <c r="AK441" s="180">
        <f t="shared" si="225"/>
        <v>2.3077257367928001</v>
      </c>
      <c r="AM441" s="199">
        <f t="shared" si="239"/>
        <v>2.3649357367928001</v>
      </c>
      <c r="AN441" s="200">
        <f t="shared" si="236"/>
        <v>2.2960541133910679</v>
      </c>
      <c r="AO441" s="200">
        <f t="shared" si="236"/>
        <v>2.2291787508651146</v>
      </c>
      <c r="AP441" s="200">
        <f t="shared" si="243"/>
        <v>2.16425121443215</v>
      </c>
      <c r="AQ441" s="200">
        <f t="shared" si="243"/>
        <v>2.1012147712933498</v>
      </c>
      <c r="AR441" s="200">
        <f t="shared" si="243"/>
        <v>2.0400143410615046</v>
      </c>
      <c r="AS441" s="200">
        <f t="shared" si="243"/>
        <v>1.9805964476325288</v>
      </c>
      <c r="AT441" s="200">
        <f t="shared" si="243"/>
        <v>1.9229091724587657</v>
      </c>
      <c r="AU441" s="200">
        <f t="shared" si="243"/>
        <v>1.8669021091832678</v>
      </c>
      <c r="AV441" s="200">
        <f t="shared" si="243"/>
        <v>1.8125263195954056</v>
      </c>
      <c r="AW441" s="200">
        <f t="shared" si="243"/>
        <v>1.7597342908693259</v>
      </c>
      <c r="AX441" s="200">
        <f t="shared" si="243"/>
        <v>1.7084798940478891</v>
      </c>
      <c r="AY441" s="200">
        <f t="shared" si="243"/>
        <v>1.6587183437358151</v>
      </c>
      <c r="AZ441" s="200">
        <f t="shared" si="244"/>
        <v>1.6104061589668108</v>
      </c>
      <c r="BA441" s="200">
        <f t="shared" si="244"/>
        <v>1.5635011252104958</v>
      </c>
      <c r="BB441" s="200">
        <f t="shared" si="244"/>
        <v>1.517962257485918</v>
      </c>
      <c r="BC441" s="200">
        <f t="shared" si="244"/>
        <v>1.4737497645494353</v>
      </c>
      <c r="BD441" s="200">
        <f t="shared" si="244"/>
        <v>1.4308250141256653</v>
      </c>
      <c r="BE441" s="200">
        <f t="shared" si="244"/>
        <v>1.3891504991511314</v>
      </c>
      <c r="BF441" s="200">
        <f t="shared" si="244"/>
        <v>1.3486898050010985</v>
      </c>
      <c r="BG441" s="201">
        <f t="shared" si="240"/>
        <v>36.239800129849542</v>
      </c>
    </row>
    <row r="442" spans="27:59" x14ac:dyDescent="0.3">
      <c r="AA442" s="178">
        <f t="shared" si="241"/>
        <v>1575000000</v>
      </c>
      <c r="AB442" s="41">
        <f t="shared" si="242"/>
        <v>1950</v>
      </c>
      <c r="AC442" s="21">
        <v>75</v>
      </c>
      <c r="AD442" s="21" t="s">
        <v>283</v>
      </c>
      <c r="AE442" s="173">
        <f t="shared" si="220"/>
        <v>30</v>
      </c>
      <c r="AF442" s="181">
        <f t="shared" si="221"/>
        <v>27</v>
      </c>
      <c r="AG442" s="84">
        <f t="shared" si="228"/>
        <v>0.39750000000000002</v>
      </c>
      <c r="AH442" s="237">
        <f t="shared" si="222"/>
        <v>0.159</v>
      </c>
      <c r="AI442" s="76">
        <f t="shared" si="223"/>
        <v>1.5600000000000002E-3</v>
      </c>
      <c r="AJ442" s="179">
        <f t="shared" si="224"/>
        <v>5.5650000000000005E-2</v>
      </c>
      <c r="AK442" s="180">
        <f t="shared" si="225"/>
        <v>2.3077257367928001</v>
      </c>
      <c r="AM442" s="199">
        <f t="shared" si="239"/>
        <v>2.3649357367928001</v>
      </c>
      <c r="AN442" s="200">
        <f t="shared" si="236"/>
        <v>2.2960541133910679</v>
      </c>
      <c r="AO442" s="200">
        <f t="shared" si="236"/>
        <v>2.2291787508651146</v>
      </c>
      <c r="AP442" s="200">
        <f t="shared" si="243"/>
        <v>2.16425121443215</v>
      </c>
      <c r="AQ442" s="200">
        <f t="shared" si="243"/>
        <v>2.1012147712933498</v>
      </c>
      <c r="AR442" s="200">
        <f t="shared" si="243"/>
        <v>2.0400143410615046</v>
      </c>
      <c r="AS442" s="200">
        <f t="shared" si="243"/>
        <v>1.9805964476325288</v>
      </c>
      <c r="AT442" s="200">
        <f t="shared" si="243"/>
        <v>1.9229091724587657</v>
      </c>
      <c r="AU442" s="200">
        <f t="shared" si="243"/>
        <v>1.8669021091832678</v>
      </c>
      <c r="AV442" s="200">
        <f t="shared" si="243"/>
        <v>1.8125263195954056</v>
      </c>
      <c r="AW442" s="200">
        <f t="shared" si="243"/>
        <v>1.7597342908693259</v>
      </c>
      <c r="AX442" s="200">
        <f t="shared" si="243"/>
        <v>1.7084798940478891</v>
      </c>
      <c r="AY442" s="200">
        <f t="shared" si="243"/>
        <v>1.6587183437358151</v>
      </c>
      <c r="AZ442" s="200">
        <f t="shared" si="244"/>
        <v>1.6104061589668108</v>
      </c>
      <c r="BA442" s="200">
        <f t="shared" si="244"/>
        <v>1.5635011252104958</v>
      </c>
      <c r="BB442" s="200">
        <f t="shared" si="244"/>
        <v>1.517962257485918</v>
      </c>
      <c r="BC442" s="200">
        <f t="shared" si="244"/>
        <v>1.4737497645494353</v>
      </c>
      <c r="BD442" s="200">
        <f t="shared" si="244"/>
        <v>1.4308250141256653</v>
      </c>
      <c r="BE442" s="200">
        <f t="shared" si="244"/>
        <v>1.3891504991511314</v>
      </c>
      <c r="BF442" s="200">
        <f t="shared" si="244"/>
        <v>1.3486898050010985</v>
      </c>
      <c r="BG442" s="201">
        <f t="shared" si="240"/>
        <v>36.239800129849542</v>
      </c>
    </row>
    <row r="443" spans="27:59" x14ac:dyDescent="0.3">
      <c r="AA443" s="178">
        <f t="shared" si="241"/>
        <v>1596000000</v>
      </c>
      <c r="AB443" s="41">
        <f t="shared" si="242"/>
        <v>1975</v>
      </c>
      <c r="AC443" s="21">
        <v>76</v>
      </c>
      <c r="AD443" s="21" t="s">
        <v>283</v>
      </c>
      <c r="AE443" s="173">
        <f t="shared" si="220"/>
        <v>30</v>
      </c>
      <c r="AF443" s="181">
        <f t="shared" si="221"/>
        <v>27</v>
      </c>
      <c r="AG443" s="84">
        <f t="shared" si="228"/>
        <v>0.39750000000000002</v>
      </c>
      <c r="AH443" s="237">
        <f t="shared" si="222"/>
        <v>0.159</v>
      </c>
      <c r="AI443" s="76">
        <f t="shared" si="223"/>
        <v>1.5600000000000002E-3</v>
      </c>
      <c r="AJ443" s="179">
        <f t="shared" si="224"/>
        <v>5.5650000000000005E-2</v>
      </c>
      <c r="AK443" s="180">
        <f t="shared" si="225"/>
        <v>2.3077257367928001</v>
      </c>
      <c r="AM443" s="199">
        <f t="shared" si="239"/>
        <v>2.3649357367928001</v>
      </c>
      <c r="AN443" s="200">
        <f t="shared" si="236"/>
        <v>2.2960541133910679</v>
      </c>
      <c r="AO443" s="200">
        <f t="shared" si="236"/>
        <v>2.2291787508651146</v>
      </c>
      <c r="AP443" s="200">
        <f t="shared" si="243"/>
        <v>2.16425121443215</v>
      </c>
      <c r="AQ443" s="200">
        <f t="shared" si="243"/>
        <v>2.1012147712933498</v>
      </c>
      <c r="AR443" s="200">
        <f t="shared" si="243"/>
        <v>2.0400143410615046</v>
      </c>
      <c r="AS443" s="200">
        <f t="shared" si="243"/>
        <v>1.9805964476325288</v>
      </c>
      <c r="AT443" s="200">
        <f t="shared" si="243"/>
        <v>1.9229091724587657</v>
      </c>
      <c r="AU443" s="200">
        <f t="shared" si="243"/>
        <v>1.8669021091832678</v>
      </c>
      <c r="AV443" s="200">
        <f t="shared" si="243"/>
        <v>1.8125263195954056</v>
      </c>
      <c r="AW443" s="200">
        <f t="shared" si="243"/>
        <v>1.7597342908693259</v>
      </c>
      <c r="AX443" s="200">
        <f t="shared" si="243"/>
        <v>1.7084798940478891</v>
      </c>
      <c r="AY443" s="200">
        <f t="shared" si="243"/>
        <v>1.6587183437358151</v>
      </c>
      <c r="AZ443" s="200">
        <f t="shared" si="244"/>
        <v>1.6104061589668108</v>
      </c>
      <c r="BA443" s="200">
        <f t="shared" si="244"/>
        <v>1.5635011252104958</v>
      </c>
      <c r="BB443" s="200">
        <f t="shared" si="244"/>
        <v>1.517962257485918</v>
      </c>
      <c r="BC443" s="200">
        <f t="shared" si="244"/>
        <v>1.4737497645494353</v>
      </c>
      <c r="BD443" s="200">
        <f t="shared" si="244"/>
        <v>1.4308250141256653</v>
      </c>
      <c r="BE443" s="200">
        <f t="shared" si="244"/>
        <v>1.3891504991511314</v>
      </c>
      <c r="BF443" s="200">
        <f t="shared" si="244"/>
        <v>1.3486898050010985</v>
      </c>
      <c r="BG443" s="201">
        <f t="shared" si="240"/>
        <v>36.239800129849542</v>
      </c>
    </row>
    <row r="444" spans="27:59" x14ac:dyDescent="0.3">
      <c r="AA444" s="178">
        <f t="shared" si="241"/>
        <v>1617000000</v>
      </c>
      <c r="AB444" s="41">
        <f t="shared" si="242"/>
        <v>2000</v>
      </c>
      <c r="AC444" s="21">
        <v>77</v>
      </c>
      <c r="AD444" s="21" t="s">
        <v>283</v>
      </c>
      <c r="AE444" s="173">
        <f t="shared" si="220"/>
        <v>30</v>
      </c>
      <c r="AF444" s="181">
        <f t="shared" si="221"/>
        <v>27</v>
      </c>
      <c r="AG444" s="84">
        <f t="shared" si="228"/>
        <v>0.39750000000000002</v>
      </c>
      <c r="AH444" s="237">
        <f t="shared" si="222"/>
        <v>0.159</v>
      </c>
      <c r="AI444" s="76">
        <f t="shared" si="223"/>
        <v>1.5600000000000002E-3</v>
      </c>
      <c r="AJ444" s="179">
        <f t="shared" si="224"/>
        <v>5.5650000000000005E-2</v>
      </c>
      <c r="AK444" s="180">
        <f t="shared" si="225"/>
        <v>2.3077257367928001</v>
      </c>
      <c r="AM444" s="199">
        <f t="shared" si="239"/>
        <v>2.3649357367928001</v>
      </c>
      <c r="AN444" s="200">
        <f t="shared" si="236"/>
        <v>2.2960541133910679</v>
      </c>
      <c r="AO444" s="200">
        <f t="shared" si="236"/>
        <v>2.2291787508651146</v>
      </c>
      <c r="AP444" s="200">
        <f t="shared" si="243"/>
        <v>2.16425121443215</v>
      </c>
      <c r="AQ444" s="200">
        <f t="shared" si="243"/>
        <v>2.1012147712933498</v>
      </c>
      <c r="AR444" s="200">
        <f t="shared" si="243"/>
        <v>2.0400143410615046</v>
      </c>
      <c r="AS444" s="200">
        <f t="shared" si="243"/>
        <v>1.9805964476325288</v>
      </c>
      <c r="AT444" s="200">
        <f t="shared" si="243"/>
        <v>1.9229091724587657</v>
      </c>
      <c r="AU444" s="200">
        <f t="shared" si="243"/>
        <v>1.8669021091832678</v>
      </c>
      <c r="AV444" s="200">
        <f t="shared" si="243"/>
        <v>1.8125263195954056</v>
      </c>
      <c r="AW444" s="200">
        <f t="shared" si="243"/>
        <v>1.7597342908693259</v>
      </c>
      <c r="AX444" s="200">
        <f t="shared" si="243"/>
        <v>1.7084798940478891</v>
      </c>
      <c r="AY444" s="200">
        <f t="shared" si="243"/>
        <v>1.6587183437358151</v>
      </c>
      <c r="AZ444" s="200">
        <f t="shared" si="244"/>
        <v>1.6104061589668108</v>
      </c>
      <c r="BA444" s="200">
        <f t="shared" si="244"/>
        <v>1.5635011252104958</v>
      </c>
      <c r="BB444" s="200">
        <f t="shared" si="244"/>
        <v>1.517962257485918</v>
      </c>
      <c r="BC444" s="200">
        <f t="shared" si="244"/>
        <v>1.4737497645494353</v>
      </c>
      <c r="BD444" s="200">
        <f t="shared" si="244"/>
        <v>1.4308250141256653</v>
      </c>
      <c r="BE444" s="200">
        <f t="shared" si="244"/>
        <v>1.3891504991511314</v>
      </c>
      <c r="BF444" s="200">
        <f t="shared" si="244"/>
        <v>1.3486898050010985</v>
      </c>
      <c r="BG444" s="201">
        <f t="shared" si="240"/>
        <v>36.239800129849542</v>
      </c>
    </row>
    <row r="445" spans="27:59" x14ac:dyDescent="0.3">
      <c r="AA445" s="178">
        <f t="shared" si="241"/>
        <v>1638000000</v>
      </c>
      <c r="AB445" s="41">
        <f t="shared" si="242"/>
        <v>2025</v>
      </c>
      <c r="AC445" s="21">
        <v>78</v>
      </c>
      <c r="AD445" s="21" t="s">
        <v>283</v>
      </c>
      <c r="AE445" s="173">
        <f t="shared" si="220"/>
        <v>30</v>
      </c>
      <c r="AF445" s="181">
        <f t="shared" si="221"/>
        <v>27</v>
      </c>
      <c r="AG445" s="84">
        <f t="shared" si="228"/>
        <v>0.39750000000000002</v>
      </c>
      <c r="AH445" s="237">
        <f t="shared" si="222"/>
        <v>0.159</v>
      </c>
      <c r="AI445" s="76">
        <f t="shared" si="223"/>
        <v>1.5600000000000002E-3</v>
      </c>
      <c r="AJ445" s="179">
        <f t="shared" si="224"/>
        <v>5.5650000000000005E-2</v>
      </c>
      <c r="AK445" s="180">
        <f t="shared" si="225"/>
        <v>2.3077257367928001</v>
      </c>
      <c r="AM445" s="199">
        <f t="shared" si="239"/>
        <v>2.3649357367928001</v>
      </c>
      <c r="AN445" s="200">
        <f t="shared" si="236"/>
        <v>2.2960541133910679</v>
      </c>
      <c r="AO445" s="200">
        <f t="shared" si="236"/>
        <v>2.2291787508651146</v>
      </c>
      <c r="AP445" s="200">
        <f t="shared" si="243"/>
        <v>2.16425121443215</v>
      </c>
      <c r="AQ445" s="200">
        <f t="shared" si="243"/>
        <v>2.1012147712933498</v>
      </c>
      <c r="AR445" s="200">
        <f t="shared" si="243"/>
        <v>2.0400143410615046</v>
      </c>
      <c r="AS445" s="200">
        <f t="shared" si="243"/>
        <v>1.9805964476325288</v>
      </c>
      <c r="AT445" s="200">
        <f t="shared" si="243"/>
        <v>1.9229091724587657</v>
      </c>
      <c r="AU445" s="200">
        <f t="shared" si="243"/>
        <v>1.8669021091832678</v>
      </c>
      <c r="AV445" s="200">
        <f t="shared" si="243"/>
        <v>1.8125263195954056</v>
      </c>
      <c r="AW445" s="200">
        <f t="shared" si="243"/>
        <v>1.7597342908693259</v>
      </c>
      <c r="AX445" s="200">
        <f t="shared" si="243"/>
        <v>1.7084798940478891</v>
      </c>
      <c r="AY445" s="200">
        <f t="shared" si="243"/>
        <v>1.6587183437358151</v>
      </c>
      <c r="AZ445" s="200">
        <f t="shared" si="244"/>
        <v>1.6104061589668108</v>
      </c>
      <c r="BA445" s="200">
        <f t="shared" si="244"/>
        <v>1.5635011252104958</v>
      </c>
      <c r="BB445" s="200">
        <f t="shared" si="244"/>
        <v>1.517962257485918</v>
      </c>
      <c r="BC445" s="200">
        <f t="shared" si="244"/>
        <v>1.4737497645494353</v>
      </c>
      <c r="BD445" s="200">
        <f t="shared" si="244"/>
        <v>1.4308250141256653</v>
      </c>
      <c r="BE445" s="200">
        <f t="shared" si="244"/>
        <v>1.3891504991511314</v>
      </c>
      <c r="BF445" s="200">
        <f t="shared" si="244"/>
        <v>1.3486898050010985</v>
      </c>
      <c r="BG445" s="201">
        <f t="shared" si="240"/>
        <v>36.239800129849542</v>
      </c>
    </row>
    <row r="446" spans="27:59" x14ac:dyDescent="0.3">
      <c r="AA446" s="178">
        <f t="shared" si="241"/>
        <v>1659000000</v>
      </c>
      <c r="AB446" s="41">
        <f t="shared" si="242"/>
        <v>2050</v>
      </c>
      <c r="AC446" s="21">
        <v>79</v>
      </c>
      <c r="AD446" s="21" t="s">
        <v>283</v>
      </c>
      <c r="AE446" s="173">
        <f t="shared" si="220"/>
        <v>30</v>
      </c>
      <c r="AF446" s="181">
        <f t="shared" si="221"/>
        <v>27</v>
      </c>
      <c r="AG446" s="84">
        <f t="shared" si="228"/>
        <v>0.39750000000000002</v>
      </c>
      <c r="AH446" s="237">
        <f t="shared" si="222"/>
        <v>0.159</v>
      </c>
      <c r="AI446" s="76">
        <f t="shared" si="223"/>
        <v>1.5600000000000002E-3</v>
      </c>
      <c r="AJ446" s="179">
        <f t="shared" si="224"/>
        <v>5.5650000000000005E-2</v>
      </c>
      <c r="AK446" s="180">
        <f t="shared" si="225"/>
        <v>2.3077257367928001</v>
      </c>
      <c r="AM446" s="199">
        <f t="shared" si="239"/>
        <v>2.3649357367928001</v>
      </c>
      <c r="AN446" s="200">
        <f t="shared" si="236"/>
        <v>2.2960541133910679</v>
      </c>
      <c r="AO446" s="200">
        <f t="shared" si="236"/>
        <v>2.2291787508651146</v>
      </c>
      <c r="AP446" s="200">
        <f t="shared" si="243"/>
        <v>2.16425121443215</v>
      </c>
      <c r="AQ446" s="200">
        <f t="shared" si="243"/>
        <v>2.1012147712933498</v>
      </c>
      <c r="AR446" s="200">
        <f t="shared" si="243"/>
        <v>2.0400143410615046</v>
      </c>
      <c r="AS446" s="200">
        <f t="shared" si="243"/>
        <v>1.9805964476325288</v>
      </c>
      <c r="AT446" s="200">
        <f t="shared" si="243"/>
        <v>1.9229091724587657</v>
      </c>
      <c r="AU446" s="200">
        <f t="shared" si="243"/>
        <v>1.8669021091832678</v>
      </c>
      <c r="AV446" s="200">
        <f t="shared" si="243"/>
        <v>1.8125263195954056</v>
      </c>
      <c r="AW446" s="200">
        <f t="shared" si="243"/>
        <v>1.7597342908693259</v>
      </c>
      <c r="AX446" s="200">
        <f t="shared" si="243"/>
        <v>1.7084798940478891</v>
      </c>
      <c r="AY446" s="200">
        <f t="shared" si="243"/>
        <v>1.6587183437358151</v>
      </c>
      <c r="AZ446" s="200">
        <f t="shared" si="244"/>
        <v>1.6104061589668108</v>
      </c>
      <c r="BA446" s="200">
        <f t="shared" si="244"/>
        <v>1.5635011252104958</v>
      </c>
      <c r="BB446" s="200">
        <f t="shared" si="244"/>
        <v>1.517962257485918</v>
      </c>
      <c r="BC446" s="200">
        <f t="shared" si="244"/>
        <v>1.4737497645494353</v>
      </c>
      <c r="BD446" s="200">
        <f t="shared" si="244"/>
        <v>1.4308250141256653</v>
      </c>
      <c r="BE446" s="200">
        <f t="shared" si="244"/>
        <v>1.3891504991511314</v>
      </c>
      <c r="BF446" s="200">
        <f t="shared" si="244"/>
        <v>1.3486898050010985</v>
      </c>
      <c r="BG446" s="201">
        <f t="shared" si="240"/>
        <v>36.239800129849542</v>
      </c>
    </row>
    <row r="447" spans="27:59" x14ac:dyDescent="0.3">
      <c r="AA447" s="178">
        <f t="shared" si="241"/>
        <v>1680000000</v>
      </c>
      <c r="AB447" s="41">
        <f t="shared" si="242"/>
        <v>2075</v>
      </c>
      <c r="AC447" s="21">
        <v>80</v>
      </c>
      <c r="AD447" s="21" t="s">
        <v>283</v>
      </c>
      <c r="AE447" s="173">
        <f t="shared" si="220"/>
        <v>30</v>
      </c>
      <c r="AF447" s="181">
        <f t="shared" si="221"/>
        <v>27</v>
      </c>
      <c r="AG447" s="84">
        <f t="shared" si="228"/>
        <v>0.39750000000000002</v>
      </c>
      <c r="AH447" s="237">
        <f t="shared" si="222"/>
        <v>0.159</v>
      </c>
      <c r="AI447" s="76">
        <f t="shared" si="223"/>
        <v>1.5600000000000002E-3</v>
      </c>
      <c r="AJ447" s="179">
        <f t="shared" si="224"/>
        <v>5.5650000000000005E-2</v>
      </c>
      <c r="AK447" s="180">
        <f t="shared" si="225"/>
        <v>2.3077257367928001</v>
      </c>
      <c r="AM447" s="199">
        <f t="shared" si="239"/>
        <v>2.3649357367928001</v>
      </c>
      <c r="AN447" s="200">
        <f t="shared" ref="AN447:AO466" si="245">$AM447/POWER(1+($B$10/100),AN$366-2024)</f>
        <v>2.2960541133910679</v>
      </c>
      <c r="AO447" s="200">
        <f t="shared" si="245"/>
        <v>2.2291787508651146</v>
      </c>
      <c r="AP447" s="200">
        <f t="shared" si="243"/>
        <v>2.16425121443215</v>
      </c>
      <c r="AQ447" s="200">
        <f t="shared" si="243"/>
        <v>2.1012147712933498</v>
      </c>
      <c r="AR447" s="200">
        <f t="shared" si="243"/>
        <v>2.0400143410615046</v>
      </c>
      <c r="AS447" s="200">
        <f t="shared" si="243"/>
        <v>1.9805964476325288</v>
      </c>
      <c r="AT447" s="200">
        <f t="shared" si="243"/>
        <v>1.9229091724587657</v>
      </c>
      <c r="AU447" s="200">
        <f t="shared" si="243"/>
        <v>1.8669021091832678</v>
      </c>
      <c r="AV447" s="200">
        <f t="shared" si="243"/>
        <v>1.8125263195954056</v>
      </c>
      <c r="AW447" s="200">
        <f t="shared" si="243"/>
        <v>1.7597342908693259</v>
      </c>
      <c r="AX447" s="200">
        <f t="shared" si="243"/>
        <v>1.7084798940478891</v>
      </c>
      <c r="AY447" s="200">
        <f t="shared" si="243"/>
        <v>1.6587183437358151</v>
      </c>
      <c r="AZ447" s="200">
        <f t="shared" si="244"/>
        <v>1.6104061589668108</v>
      </c>
      <c r="BA447" s="200">
        <f t="shared" si="244"/>
        <v>1.5635011252104958</v>
      </c>
      <c r="BB447" s="200">
        <f t="shared" si="244"/>
        <v>1.517962257485918</v>
      </c>
      <c r="BC447" s="200">
        <f t="shared" si="244"/>
        <v>1.4737497645494353</v>
      </c>
      <c r="BD447" s="200">
        <f t="shared" si="244"/>
        <v>1.4308250141256653</v>
      </c>
      <c r="BE447" s="200">
        <f t="shared" si="244"/>
        <v>1.3891504991511314</v>
      </c>
      <c r="BF447" s="200">
        <f t="shared" si="244"/>
        <v>1.3486898050010985</v>
      </c>
      <c r="BG447" s="201">
        <f t="shared" si="240"/>
        <v>36.239800129849542</v>
      </c>
    </row>
    <row r="448" spans="27:59" x14ac:dyDescent="0.3">
      <c r="AA448" s="178">
        <f t="shared" si="241"/>
        <v>1701000000</v>
      </c>
      <c r="AB448" s="41">
        <f t="shared" si="242"/>
        <v>2100</v>
      </c>
      <c r="AC448" s="21">
        <v>81</v>
      </c>
      <c r="AD448" s="21" t="s">
        <v>283</v>
      </c>
      <c r="AE448" s="173">
        <f t="shared" si="220"/>
        <v>30</v>
      </c>
      <c r="AF448" s="181">
        <f t="shared" si="221"/>
        <v>27</v>
      </c>
      <c r="AG448" s="84">
        <f t="shared" si="228"/>
        <v>0.39750000000000002</v>
      </c>
      <c r="AH448" s="237">
        <f t="shared" si="222"/>
        <v>0.159</v>
      </c>
      <c r="AI448" s="76">
        <f t="shared" si="223"/>
        <v>1.5600000000000002E-3</v>
      </c>
      <c r="AJ448" s="179">
        <f t="shared" si="224"/>
        <v>5.5650000000000005E-2</v>
      </c>
      <c r="AK448" s="180">
        <f t="shared" si="225"/>
        <v>2.3077257367928001</v>
      </c>
      <c r="AM448" s="199">
        <f t="shared" si="239"/>
        <v>2.3649357367928001</v>
      </c>
      <c r="AN448" s="200">
        <f t="shared" si="245"/>
        <v>2.2960541133910679</v>
      </c>
      <c r="AO448" s="200">
        <f t="shared" si="245"/>
        <v>2.2291787508651146</v>
      </c>
      <c r="AP448" s="200">
        <f t="shared" ref="AP448:AY457" si="246">$AM448/POWER(1+($B$10/100),AP$366-2024)</f>
        <v>2.16425121443215</v>
      </c>
      <c r="AQ448" s="200">
        <f t="shared" si="246"/>
        <v>2.1012147712933498</v>
      </c>
      <c r="AR448" s="200">
        <f t="shared" si="246"/>
        <v>2.0400143410615046</v>
      </c>
      <c r="AS448" s="200">
        <f t="shared" si="246"/>
        <v>1.9805964476325288</v>
      </c>
      <c r="AT448" s="200">
        <f t="shared" si="246"/>
        <v>1.9229091724587657</v>
      </c>
      <c r="AU448" s="200">
        <f t="shared" si="246"/>
        <v>1.8669021091832678</v>
      </c>
      <c r="AV448" s="200">
        <f t="shared" si="246"/>
        <v>1.8125263195954056</v>
      </c>
      <c r="AW448" s="200">
        <f t="shared" si="246"/>
        <v>1.7597342908693259</v>
      </c>
      <c r="AX448" s="200">
        <f t="shared" si="246"/>
        <v>1.7084798940478891</v>
      </c>
      <c r="AY448" s="200">
        <f t="shared" si="246"/>
        <v>1.6587183437358151</v>
      </c>
      <c r="AZ448" s="200">
        <f t="shared" ref="AZ448:BF457" si="247">$AM448/POWER(1+($B$10/100),AZ$366-2024)</f>
        <v>1.6104061589668108</v>
      </c>
      <c r="BA448" s="200">
        <f t="shared" si="247"/>
        <v>1.5635011252104958</v>
      </c>
      <c r="BB448" s="200">
        <f t="shared" si="247"/>
        <v>1.517962257485918</v>
      </c>
      <c r="BC448" s="200">
        <f t="shared" si="247"/>
        <v>1.4737497645494353</v>
      </c>
      <c r="BD448" s="200">
        <f t="shared" si="247"/>
        <v>1.4308250141256653</v>
      </c>
      <c r="BE448" s="200">
        <f t="shared" si="247"/>
        <v>1.3891504991511314</v>
      </c>
      <c r="BF448" s="200">
        <f t="shared" si="247"/>
        <v>1.3486898050010985</v>
      </c>
      <c r="BG448" s="201">
        <f t="shared" si="240"/>
        <v>36.239800129849542</v>
      </c>
    </row>
    <row r="449" spans="27:59" x14ac:dyDescent="0.3">
      <c r="AA449" s="178">
        <f t="shared" si="241"/>
        <v>1722000000</v>
      </c>
      <c r="AB449" s="41">
        <f t="shared" si="242"/>
        <v>2125</v>
      </c>
      <c r="AC449" s="21">
        <v>82</v>
      </c>
      <c r="AD449" s="21" t="s">
        <v>283</v>
      </c>
      <c r="AE449" s="173">
        <f t="shared" si="220"/>
        <v>30</v>
      </c>
      <c r="AF449" s="181">
        <f t="shared" si="221"/>
        <v>27</v>
      </c>
      <c r="AG449" s="84">
        <f t="shared" si="228"/>
        <v>0.39750000000000002</v>
      </c>
      <c r="AH449" s="237">
        <f t="shared" si="222"/>
        <v>0.159</v>
      </c>
      <c r="AI449" s="76">
        <f t="shared" si="223"/>
        <v>1.5600000000000002E-3</v>
      </c>
      <c r="AJ449" s="179">
        <f t="shared" si="224"/>
        <v>5.5650000000000005E-2</v>
      </c>
      <c r="AK449" s="180">
        <f t="shared" si="225"/>
        <v>2.3077257367928001</v>
      </c>
      <c r="AM449" s="199">
        <f t="shared" si="239"/>
        <v>2.3649357367928001</v>
      </c>
      <c r="AN449" s="200">
        <f t="shared" si="245"/>
        <v>2.2960541133910679</v>
      </c>
      <c r="AO449" s="200">
        <f t="shared" si="245"/>
        <v>2.2291787508651146</v>
      </c>
      <c r="AP449" s="200">
        <f t="shared" si="246"/>
        <v>2.16425121443215</v>
      </c>
      <c r="AQ449" s="200">
        <f t="shared" si="246"/>
        <v>2.1012147712933498</v>
      </c>
      <c r="AR449" s="200">
        <f t="shared" si="246"/>
        <v>2.0400143410615046</v>
      </c>
      <c r="AS449" s="200">
        <f t="shared" si="246"/>
        <v>1.9805964476325288</v>
      </c>
      <c r="AT449" s="200">
        <f t="shared" si="246"/>
        <v>1.9229091724587657</v>
      </c>
      <c r="AU449" s="200">
        <f t="shared" si="246"/>
        <v>1.8669021091832678</v>
      </c>
      <c r="AV449" s="200">
        <f t="shared" si="246"/>
        <v>1.8125263195954056</v>
      </c>
      <c r="AW449" s="200">
        <f t="shared" si="246"/>
        <v>1.7597342908693259</v>
      </c>
      <c r="AX449" s="200">
        <f t="shared" si="246"/>
        <v>1.7084798940478891</v>
      </c>
      <c r="AY449" s="200">
        <f t="shared" si="246"/>
        <v>1.6587183437358151</v>
      </c>
      <c r="AZ449" s="200">
        <f t="shared" si="247"/>
        <v>1.6104061589668108</v>
      </c>
      <c r="BA449" s="200">
        <f t="shared" si="247"/>
        <v>1.5635011252104958</v>
      </c>
      <c r="BB449" s="200">
        <f t="shared" si="247"/>
        <v>1.517962257485918</v>
      </c>
      <c r="BC449" s="200">
        <f t="shared" si="247"/>
        <v>1.4737497645494353</v>
      </c>
      <c r="BD449" s="200">
        <f t="shared" si="247"/>
        <v>1.4308250141256653</v>
      </c>
      <c r="BE449" s="200">
        <f t="shared" si="247"/>
        <v>1.3891504991511314</v>
      </c>
      <c r="BF449" s="200">
        <f t="shared" si="247"/>
        <v>1.3486898050010985</v>
      </c>
      <c r="BG449" s="201">
        <f t="shared" si="240"/>
        <v>36.239800129849542</v>
      </c>
    </row>
    <row r="450" spans="27:59" x14ac:dyDescent="0.3">
      <c r="AA450" s="178">
        <f t="shared" si="241"/>
        <v>1743000000</v>
      </c>
      <c r="AB450" s="41">
        <f t="shared" si="242"/>
        <v>2150</v>
      </c>
      <c r="AC450" s="21">
        <v>83</v>
      </c>
      <c r="AD450" s="21" t="s">
        <v>283</v>
      </c>
      <c r="AE450" s="173">
        <f t="shared" si="220"/>
        <v>30</v>
      </c>
      <c r="AF450" s="181">
        <f t="shared" si="221"/>
        <v>27</v>
      </c>
      <c r="AG450" s="84">
        <f t="shared" si="228"/>
        <v>0.39750000000000002</v>
      </c>
      <c r="AH450" s="237">
        <f t="shared" si="222"/>
        <v>0.159</v>
      </c>
      <c r="AI450" s="76">
        <f t="shared" si="223"/>
        <v>1.5600000000000002E-3</v>
      </c>
      <c r="AJ450" s="179">
        <f t="shared" si="224"/>
        <v>5.5650000000000005E-2</v>
      </c>
      <c r="AK450" s="180">
        <f t="shared" si="225"/>
        <v>2.3077257367928001</v>
      </c>
      <c r="AM450" s="199">
        <f t="shared" si="239"/>
        <v>2.3649357367928001</v>
      </c>
      <c r="AN450" s="200">
        <f t="shared" si="245"/>
        <v>2.2960541133910679</v>
      </c>
      <c r="AO450" s="200">
        <f t="shared" si="245"/>
        <v>2.2291787508651146</v>
      </c>
      <c r="AP450" s="200">
        <f t="shared" si="246"/>
        <v>2.16425121443215</v>
      </c>
      <c r="AQ450" s="200">
        <f t="shared" si="246"/>
        <v>2.1012147712933498</v>
      </c>
      <c r="AR450" s="200">
        <f t="shared" si="246"/>
        <v>2.0400143410615046</v>
      </c>
      <c r="AS450" s="200">
        <f t="shared" si="246"/>
        <v>1.9805964476325288</v>
      </c>
      <c r="AT450" s="200">
        <f t="shared" si="246"/>
        <v>1.9229091724587657</v>
      </c>
      <c r="AU450" s="200">
        <f t="shared" si="246"/>
        <v>1.8669021091832678</v>
      </c>
      <c r="AV450" s="200">
        <f t="shared" si="246"/>
        <v>1.8125263195954056</v>
      </c>
      <c r="AW450" s="200">
        <f t="shared" si="246"/>
        <v>1.7597342908693259</v>
      </c>
      <c r="AX450" s="200">
        <f t="shared" si="246"/>
        <v>1.7084798940478891</v>
      </c>
      <c r="AY450" s="200">
        <f t="shared" si="246"/>
        <v>1.6587183437358151</v>
      </c>
      <c r="AZ450" s="200">
        <f t="shared" si="247"/>
        <v>1.6104061589668108</v>
      </c>
      <c r="BA450" s="200">
        <f t="shared" si="247"/>
        <v>1.5635011252104958</v>
      </c>
      <c r="BB450" s="200">
        <f t="shared" si="247"/>
        <v>1.517962257485918</v>
      </c>
      <c r="BC450" s="200">
        <f t="shared" si="247"/>
        <v>1.4737497645494353</v>
      </c>
      <c r="BD450" s="200">
        <f t="shared" si="247"/>
        <v>1.4308250141256653</v>
      </c>
      <c r="BE450" s="200">
        <f t="shared" si="247"/>
        <v>1.3891504991511314</v>
      </c>
      <c r="BF450" s="200">
        <f t="shared" si="247"/>
        <v>1.3486898050010985</v>
      </c>
      <c r="BG450" s="201">
        <f t="shared" si="240"/>
        <v>36.239800129849542</v>
      </c>
    </row>
    <row r="451" spans="27:59" x14ac:dyDescent="0.3">
      <c r="AA451" s="178">
        <f t="shared" si="241"/>
        <v>1764000000</v>
      </c>
      <c r="AB451" s="41">
        <f t="shared" si="242"/>
        <v>2175</v>
      </c>
      <c r="AC451" s="21">
        <v>84</v>
      </c>
      <c r="AD451" s="21" t="s">
        <v>283</v>
      </c>
      <c r="AE451" s="173">
        <f t="shared" si="220"/>
        <v>30</v>
      </c>
      <c r="AF451" s="181">
        <f t="shared" si="221"/>
        <v>27</v>
      </c>
      <c r="AG451" s="84">
        <f t="shared" si="228"/>
        <v>0.39750000000000002</v>
      </c>
      <c r="AH451" s="237">
        <f t="shared" si="222"/>
        <v>0.159</v>
      </c>
      <c r="AI451" s="76">
        <f t="shared" si="223"/>
        <v>1.5600000000000002E-3</v>
      </c>
      <c r="AJ451" s="179">
        <f t="shared" si="224"/>
        <v>5.5650000000000005E-2</v>
      </c>
      <c r="AK451" s="180">
        <f t="shared" si="225"/>
        <v>2.3077257367928001</v>
      </c>
      <c r="AM451" s="199">
        <f t="shared" si="239"/>
        <v>2.3649357367928001</v>
      </c>
      <c r="AN451" s="200">
        <f t="shared" si="245"/>
        <v>2.2960541133910679</v>
      </c>
      <c r="AO451" s="200">
        <f t="shared" si="245"/>
        <v>2.2291787508651146</v>
      </c>
      <c r="AP451" s="200">
        <f t="shared" si="246"/>
        <v>2.16425121443215</v>
      </c>
      <c r="AQ451" s="200">
        <f t="shared" si="246"/>
        <v>2.1012147712933498</v>
      </c>
      <c r="AR451" s="200">
        <f t="shared" si="246"/>
        <v>2.0400143410615046</v>
      </c>
      <c r="AS451" s="200">
        <f t="shared" si="246"/>
        <v>1.9805964476325288</v>
      </c>
      <c r="AT451" s="200">
        <f t="shared" si="246"/>
        <v>1.9229091724587657</v>
      </c>
      <c r="AU451" s="200">
        <f t="shared" si="246"/>
        <v>1.8669021091832678</v>
      </c>
      <c r="AV451" s="200">
        <f t="shared" si="246"/>
        <v>1.8125263195954056</v>
      </c>
      <c r="AW451" s="200">
        <f t="shared" si="246"/>
        <v>1.7597342908693259</v>
      </c>
      <c r="AX451" s="200">
        <f t="shared" si="246"/>
        <v>1.7084798940478891</v>
      </c>
      <c r="AY451" s="200">
        <f t="shared" si="246"/>
        <v>1.6587183437358151</v>
      </c>
      <c r="AZ451" s="200">
        <f t="shared" si="247"/>
        <v>1.6104061589668108</v>
      </c>
      <c r="BA451" s="200">
        <f t="shared" si="247"/>
        <v>1.5635011252104958</v>
      </c>
      <c r="BB451" s="200">
        <f t="shared" si="247"/>
        <v>1.517962257485918</v>
      </c>
      <c r="BC451" s="200">
        <f t="shared" si="247"/>
        <v>1.4737497645494353</v>
      </c>
      <c r="BD451" s="200">
        <f t="shared" si="247"/>
        <v>1.4308250141256653</v>
      </c>
      <c r="BE451" s="200">
        <f t="shared" si="247"/>
        <v>1.3891504991511314</v>
      </c>
      <c r="BF451" s="200">
        <f t="shared" si="247"/>
        <v>1.3486898050010985</v>
      </c>
      <c r="BG451" s="201">
        <f t="shared" si="240"/>
        <v>36.239800129849542</v>
      </c>
    </row>
    <row r="452" spans="27:59" x14ac:dyDescent="0.3">
      <c r="AA452" s="178">
        <f t="shared" si="241"/>
        <v>1785000000</v>
      </c>
      <c r="AB452" s="41">
        <f t="shared" si="242"/>
        <v>2200</v>
      </c>
      <c r="AC452" s="21">
        <v>85</v>
      </c>
      <c r="AD452" s="21" t="s">
        <v>283</v>
      </c>
      <c r="AE452" s="173">
        <f t="shared" ref="AE452:AE515" si="248">AE270*$B$3</f>
        <v>30</v>
      </c>
      <c r="AF452" s="181">
        <f t="shared" ref="AF452:AF515" si="249">AF270*$B$4</f>
        <v>27</v>
      </c>
      <c r="AG452" s="84">
        <f t="shared" ref="AG452:AG515" si="250">AG270*$B$5</f>
        <v>0.39750000000000002</v>
      </c>
      <c r="AH452" s="237">
        <f t="shared" ref="AH452:AH515" si="251">AH270*$B$6</f>
        <v>0.159</v>
      </c>
      <c r="AI452" s="76">
        <f t="shared" ref="AI452:AI515" si="252">AI270*$B$7</f>
        <v>1.5600000000000002E-3</v>
      </c>
      <c r="AJ452" s="179">
        <f t="shared" ref="AJ452:AJ515" si="253">(AG452+AH452)*(AJ270/100)</f>
        <v>5.5650000000000005E-2</v>
      </c>
      <c r="AK452" s="180">
        <f t="shared" ref="AK452:AK515" si="254">AK270*$B$9</f>
        <v>2.3077257367928001</v>
      </c>
      <c r="AM452" s="199">
        <f t="shared" si="239"/>
        <v>2.3649357367928001</v>
      </c>
      <c r="AN452" s="200">
        <f t="shared" si="245"/>
        <v>2.2960541133910679</v>
      </c>
      <c r="AO452" s="200">
        <f t="shared" si="245"/>
        <v>2.2291787508651146</v>
      </c>
      <c r="AP452" s="200">
        <f t="shared" si="246"/>
        <v>2.16425121443215</v>
      </c>
      <c r="AQ452" s="200">
        <f t="shared" si="246"/>
        <v>2.1012147712933498</v>
      </c>
      <c r="AR452" s="200">
        <f t="shared" si="246"/>
        <v>2.0400143410615046</v>
      </c>
      <c r="AS452" s="200">
        <f t="shared" si="246"/>
        <v>1.9805964476325288</v>
      </c>
      <c r="AT452" s="200">
        <f t="shared" si="246"/>
        <v>1.9229091724587657</v>
      </c>
      <c r="AU452" s="200">
        <f t="shared" si="246"/>
        <v>1.8669021091832678</v>
      </c>
      <c r="AV452" s="200">
        <f t="shared" si="246"/>
        <v>1.8125263195954056</v>
      </c>
      <c r="AW452" s="200">
        <f t="shared" si="246"/>
        <v>1.7597342908693259</v>
      </c>
      <c r="AX452" s="200">
        <f t="shared" si="246"/>
        <v>1.7084798940478891</v>
      </c>
      <c r="AY452" s="200">
        <f t="shared" si="246"/>
        <v>1.6587183437358151</v>
      </c>
      <c r="AZ452" s="200">
        <f t="shared" si="247"/>
        <v>1.6104061589668108</v>
      </c>
      <c r="BA452" s="200">
        <f t="shared" si="247"/>
        <v>1.5635011252104958</v>
      </c>
      <c r="BB452" s="200">
        <f t="shared" si="247"/>
        <v>1.517962257485918</v>
      </c>
      <c r="BC452" s="200">
        <f t="shared" si="247"/>
        <v>1.4737497645494353</v>
      </c>
      <c r="BD452" s="200">
        <f t="shared" si="247"/>
        <v>1.4308250141256653</v>
      </c>
      <c r="BE452" s="200">
        <f t="shared" si="247"/>
        <v>1.3891504991511314</v>
      </c>
      <c r="BF452" s="200">
        <f t="shared" si="247"/>
        <v>1.3486898050010985</v>
      </c>
      <c r="BG452" s="201">
        <f t="shared" si="240"/>
        <v>36.239800129849542</v>
      </c>
    </row>
    <row r="453" spans="27:59" x14ac:dyDescent="0.3">
      <c r="AA453" s="178">
        <f t="shared" si="241"/>
        <v>1806000000</v>
      </c>
      <c r="AB453" s="41">
        <f t="shared" si="242"/>
        <v>2225</v>
      </c>
      <c r="AC453" s="21">
        <v>86</v>
      </c>
      <c r="AD453" s="21" t="s">
        <v>283</v>
      </c>
      <c r="AE453" s="173">
        <f t="shared" si="248"/>
        <v>30</v>
      </c>
      <c r="AF453" s="181">
        <f t="shared" si="249"/>
        <v>27</v>
      </c>
      <c r="AG453" s="84">
        <f t="shared" si="250"/>
        <v>0.39750000000000002</v>
      </c>
      <c r="AH453" s="237">
        <f t="shared" si="251"/>
        <v>0.159</v>
      </c>
      <c r="AI453" s="76">
        <f t="shared" si="252"/>
        <v>1.5600000000000002E-3</v>
      </c>
      <c r="AJ453" s="179">
        <f t="shared" si="253"/>
        <v>5.5650000000000005E-2</v>
      </c>
      <c r="AK453" s="180">
        <f t="shared" si="254"/>
        <v>2.3077257367928001</v>
      </c>
      <c r="AM453" s="199">
        <f t="shared" si="239"/>
        <v>2.3649357367928001</v>
      </c>
      <c r="AN453" s="200">
        <f t="shared" si="245"/>
        <v>2.2960541133910679</v>
      </c>
      <c r="AO453" s="200">
        <f t="shared" si="245"/>
        <v>2.2291787508651146</v>
      </c>
      <c r="AP453" s="200">
        <f t="shared" si="246"/>
        <v>2.16425121443215</v>
      </c>
      <c r="AQ453" s="200">
        <f t="shared" si="246"/>
        <v>2.1012147712933498</v>
      </c>
      <c r="AR453" s="200">
        <f t="shared" si="246"/>
        <v>2.0400143410615046</v>
      </c>
      <c r="AS453" s="200">
        <f t="shared" si="246"/>
        <v>1.9805964476325288</v>
      </c>
      <c r="AT453" s="200">
        <f t="shared" si="246"/>
        <v>1.9229091724587657</v>
      </c>
      <c r="AU453" s="200">
        <f t="shared" si="246"/>
        <v>1.8669021091832678</v>
      </c>
      <c r="AV453" s="200">
        <f t="shared" si="246"/>
        <v>1.8125263195954056</v>
      </c>
      <c r="AW453" s="200">
        <f t="shared" si="246"/>
        <v>1.7597342908693259</v>
      </c>
      <c r="AX453" s="200">
        <f t="shared" si="246"/>
        <v>1.7084798940478891</v>
      </c>
      <c r="AY453" s="200">
        <f t="shared" si="246"/>
        <v>1.6587183437358151</v>
      </c>
      <c r="AZ453" s="200">
        <f t="shared" si="247"/>
        <v>1.6104061589668108</v>
      </c>
      <c r="BA453" s="200">
        <f t="shared" si="247"/>
        <v>1.5635011252104958</v>
      </c>
      <c r="BB453" s="200">
        <f t="shared" si="247"/>
        <v>1.517962257485918</v>
      </c>
      <c r="BC453" s="200">
        <f t="shared" si="247"/>
        <v>1.4737497645494353</v>
      </c>
      <c r="BD453" s="200">
        <f t="shared" si="247"/>
        <v>1.4308250141256653</v>
      </c>
      <c r="BE453" s="200">
        <f t="shared" si="247"/>
        <v>1.3891504991511314</v>
      </c>
      <c r="BF453" s="200">
        <f t="shared" si="247"/>
        <v>1.3486898050010985</v>
      </c>
      <c r="BG453" s="201">
        <f t="shared" si="240"/>
        <v>36.239800129849542</v>
      </c>
    </row>
    <row r="454" spans="27:59" x14ac:dyDescent="0.3">
      <c r="AA454" s="178">
        <f t="shared" si="241"/>
        <v>1827000000</v>
      </c>
      <c r="AB454" s="41">
        <f t="shared" si="242"/>
        <v>2250</v>
      </c>
      <c r="AC454" s="21">
        <v>87</v>
      </c>
      <c r="AD454" s="21" t="s">
        <v>283</v>
      </c>
      <c r="AE454" s="173">
        <f t="shared" si="248"/>
        <v>30</v>
      </c>
      <c r="AF454" s="181">
        <f t="shared" si="249"/>
        <v>27</v>
      </c>
      <c r="AG454" s="84">
        <f t="shared" si="250"/>
        <v>0.39750000000000002</v>
      </c>
      <c r="AH454" s="237">
        <f t="shared" si="251"/>
        <v>0.159</v>
      </c>
      <c r="AI454" s="76">
        <f t="shared" si="252"/>
        <v>1.5600000000000002E-3</v>
      </c>
      <c r="AJ454" s="179">
        <f t="shared" si="253"/>
        <v>5.5650000000000005E-2</v>
      </c>
      <c r="AK454" s="180">
        <f t="shared" si="254"/>
        <v>2.3077257367928001</v>
      </c>
      <c r="AM454" s="199">
        <f t="shared" si="239"/>
        <v>2.3649357367928001</v>
      </c>
      <c r="AN454" s="200">
        <f t="shared" si="245"/>
        <v>2.2960541133910679</v>
      </c>
      <c r="AO454" s="200">
        <f t="shared" si="245"/>
        <v>2.2291787508651146</v>
      </c>
      <c r="AP454" s="200">
        <f t="shared" si="246"/>
        <v>2.16425121443215</v>
      </c>
      <c r="AQ454" s="200">
        <f t="shared" si="246"/>
        <v>2.1012147712933498</v>
      </c>
      <c r="AR454" s="200">
        <f t="shared" si="246"/>
        <v>2.0400143410615046</v>
      </c>
      <c r="AS454" s="200">
        <f t="shared" si="246"/>
        <v>1.9805964476325288</v>
      </c>
      <c r="AT454" s="200">
        <f t="shared" si="246"/>
        <v>1.9229091724587657</v>
      </c>
      <c r="AU454" s="200">
        <f t="shared" si="246"/>
        <v>1.8669021091832678</v>
      </c>
      <c r="AV454" s="200">
        <f t="shared" si="246"/>
        <v>1.8125263195954056</v>
      </c>
      <c r="AW454" s="200">
        <f t="shared" si="246"/>
        <v>1.7597342908693259</v>
      </c>
      <c r="AX454" s="200">
        <f t="shared" si="246"/>
        <v>1.7084798940478891</v>
      </c>
      <c r="AY454" s="200">
        <f t="shared" si="246"/>
        <v>1.6587183437358151</v>
      </c>
      <c r="AZ454" s="200">
        <f t="shared" si="247"/>
        <v>1.6104061589668108</v>
      </c>
      <c r="BA454" s="200">
        <f t="shared" si="247"/>
        <v>1.5635011252104958</v>
      </c>
      <c r="BB454" s="200">
        <f t="shared" si="247"/>
        <v>1.517962257485918</v>
      </c>
      <c r="BC454" s="200">
        <f t="shared" si="247"/>
        <v>1.4737497645494353</v>
      </c>
      <c r="BD454" s="200">
        <f t="shared" si="247"/>
        <v>1.4308250141256653</v>
      </c>
      <c r="BE454" s="200">
        <f t="shared" si="247"/>
        <v>1.3891504991511314</v>
      </c>
      <c r="BF454" s="200">
        <f t="shared" si="247"/>
        <v>1.3486898050010985</v>
      </c>
      <c r="BG454" s="201">
        <f t="shared" si="240"/>
        <v>36.239800129849542</v>
      </c>
    </row>
    <row r="455" spans="27:59" x14ac:dyDescent="0.3">
      <c r="AA455" s="178">
        <f t="shared" si="241"/>
        <v>1848000000</v>
      </c>
      <c r="AB455" s="41">
        <f t="shared" si="242"/>
        <v>2275</v>
      </c>
      <c r="AC455" s="21">
        <v>88</v>
      </c>
      <c r="AD455" s="21" t="s">
        <v>283</v>
      </c>
      <c r="AE455" s="173">
        <f t="shared" si="248"/>
        <v>30</v>
      </c>
      <c r="AF455" s="181">
        <f t="shared" si="249"/>
        <v>27</v>
      </c>
      <c r="AG455" s="84">
        <f t="shared" si="250"/>
        <v>0.39750000000000002</v>
      </c>
      <c r="AH455" s="237">
        <f t="shared" si="251"/>
        <v>0.159</v>
      </c>
      <c r="AI455" s="76">
        <f t="shared" si="252"/>
        <v>1.5600000000000002E-3</v>
      </c>
      <c r="AJ455" s="179">
        <f t="shared" si="253"/>
        <v>5.5650000000000005E-2</v>
      </c>
      <c r="AK455" s="180">
        <f t="shared" si="254"/>
        <v>2.3077257367928001</v>
      </c>
      <c r="AM455" s="199">
        <f t="shared" si="239"/>
        <v>2.3649357367928001</v>
      </c>
      <c r="AN455" s="200">
        <f t="shared" si="245"/>
        <v>2.2960541133910679</v>
      </c>
      <c r="AO455" s="200">
        <f t="shared" si="245"/>
        <v>2.2291787508651146</v>
      </c>
      <c r="AP455" s="200">
        <f t="shared" si="246"/>
        <v>2.16425121443215</v>
      </c>
      <c r="AQ455" s="200">
        <f t="shared" si="246"/>
        <v>2.1012147712933498</v>
      </c>
      <c r="AR455" s="200">
        <f t="shared" si="246"/>
        <v>2.0400143410615046</v>
      </c>
      <c r="AS455" s="200">
        <f t="shared" si="246"/>
        <v>1.9805964476325288</v>
      </c>
      <c r="AT455" s="200">
        <f t="shared" si="246"/>
        <v>1.9229091724587657</v>
      </c>
      <c r="AU455" s="200">
        <f t="shared" si="246"/>
        <v>1.8669021091832678</v>
      </c>
      <c r="AV455" s="200">
        <f t="shared" si="246"/>
        <v>1.8125263195954056</v>
      </c>
      <c r="AW455" s="200">
        <f t="shared" si="246"/>
        <v>1.7597342908693259</v>
      </c>
      <c r="AX455" s="200">
        <f t="shared" si="246"/>
        <v>1.7084798940478891</v>
      </c>
      <c r="AY455" s="200">
        <f t="shared" si="246"/>
        <v>1.6587183437358151</v>
      </c>
      <c r="AZ455" s="200">
        <f t="shared" si="247"/>
        <v>1.6104061589668108</v>
      </c>
      <c r="BA455" s="200">
        <f t="shared" si="247"/>
        <v>1.5635011252104958</v>
      </c>
      <c r="BB455" s="200">
        <f t="shared" si="247"/>
        <v>1.517962257485918</v>
      </c>
      <c r="BC455" s="200">
        <f t="shared" si="247"/>
        <v>1.4737497645494353</v>
      </c>
      <c r="BD455" s="200">
        <f t="shared" si="247"/>
        <v>1.4308250141256653</v>
      </c>
      <c r="BE455" s="200">
        <f t="shared" si="247"/>
        <v>1.3891504991511314</v>
      </c>
      <c r="BF455" s="200">
        <f t="shared" si="247"/>
        <v>1.3486898050010985</v>
      </c>
      <c r="BG455" s="201">
        <f t="shared" si="240"/>
        <v>36.239800129849542</v>
      </c>
    </row>
    <row r="456" spans="27:59" x14ac:dyDescent="0.3">
      <c r="AA456" s="178">
        <f t="shared" si="241"/>
        <v>1869000000</v>
      </c>
      <c r="AB456" s="41">
        <f t="shared" si="242"/>
        <v>2300</v>
      </c>
      <c r="AC456" s="21">
        <v>89</v>
      </c>
      <c r="AD456" s="21" t="s">
        <v>283</v>
      </c>
      <c r="AE456" s="173">
        <f t="shared" si="248"/>
        <v>30</v>
      </c>
      <c r="AF456" s="181">
        <f t="shared" si="249"/>
        <v>27</v>
      </c>
      <c r="AG456" s="84">
        <f t="shared" si="250"/>
        <v>0.39750000000000002</v>
      </c>
      <c r="AH456" s="237">
        <f t="shared" si="251"/>
        <v>0.159</v>
      </c>
      <c r="AI456" s="76">
        <f t="shared" si="252"/>
        <v>1.5600000000000002E-3</v>
      </c>
      <c r="AJ456" s="179">
        <f t="shared" si="253"/>
        <v>5.5650000000000005E-2</v>
      </c>
      <c r="AK456" s="180">
        <f t="shared" si="254"/>
        <v>2.3077257367928001</v>
      </c>
      <c r="AM456" s="199">
        <f t="shared" si="239"/>
        <v>2.3649357367928001</v>
      </c>
      <c r="AN456" s="200">
        <f t="shared" si="245"/>
        <v>2.2960541133910679</v>
      </c>
      <c r="AO456" s="200">
        <f t="shared" si="245"/>
        <v>2.2291787508651146</v>
      </c>
      <c r="AP456" s="200">
        <f t="shared" si="246"/>
        <v>2.16425121443215</v>
      </c>
      <c r="AQ456" s="200">
        <f t="shared" si="246"/>
        <v>2.1012147712933498</v>
      </c>
      <c r="AR456" s="200">
        <f t="shared" si="246"/>
        <v>2.0400143410615046</v>
      </c>
      <c r="AS456" s="200">
        <f t="shared" si="246"/>
        <v>1.9805964476325288</v>
      </c>
      <c r="AT456" s="200">
        <f t="shared" si="246"/>
        <v>1.9229091724587657</v>
      </c>
      <c r="AU456" s="200">
        <f t="shared" si="246"/>
        <v>1.8669021091832678</v>
      </c>
      <c r="AV456" s="200">
        <f t="shared" si="246"/>
        <v>1.8125263195954056</v>
      </c>
      <c r="AW456" s="200">
        <f t="shared" si="246"/>
        <v>1.7597342908693259</v>
      </c>
      <c r="AX456" s="200">
        <f t="shared" si="246"/>
        <v>1.7084798940478891</v>
      </c>
      <c r="AY456" s="200">
        <f t="shared" si="246"/>
        <v>1.6587183437358151</v>
      </c>
      <c r="AZ456" s="200">
        <f t="shared" si="247"/>
        <v>1.6104061589668108</v>
      </c>
      <c r="BA456" s="200">
        <f t="shared" si="247"/>
        <v>1.5635011252104958</v>
      </c>
      <c r="BB456" s="200">
        <f t="shared" si="247"/>
        <v>1.517962257485918</v>
      </c>
      <c r="BC456" s="200">
        <f t="shared" si="247"/>
        <v>1.4737497645494353</v>
      </c>
      <c r="BD456" s="200">
        <f t="shared" si="247"/>
        <v>1.4308250141256653</v>
      </c>
      <c r="BE456" s="200">
        <f t="shared" si="247"/>
        <v>1.3891504991511314</v>
      </c>
      <c r="BF456" s="200">
        <f t="shared" si="247"/>
        <v>1.3486898050010985</v>
      </c>
      <c r="BG456" s="201">
        <f t="shared" si="240"/>
        <v>36.239800129849542</v>
      </c>
    </row>
    <row r="457" spans="27:59" x14ac:dyDescent="0.3">
      <c r="AA457" s="178">
        <f t="shared" si="241"/>
        <v>1890000000</v>
      </c>
      <c r="AB457" s="41">
        <f t="shared" si="242"/>
        <v>2325</v>
      </c>
      <c r="AC457" s="21">
        <v>90</v>
      </c>
      <c r="AD457" s="21" t="s">
        <v>283</v>
      </c>
      <c r="AE457" s="173">
        <f t="shared" si="248"/>
        <v>30</v>
      </c>
      <c r="AF457" s="181">
        <f t="shared" si="249"/>
        <v>27</v>
      </c>
      <c r="AG457" s="84">
        <f t="shared" si="250"/>
        <v>0.39750000000000002</v>
      </c>
      <c r="AH457" s="237">
        <f t="shared" si="251"/>
        <v>0.159</v>
      </c>
      <c r="AI457" s="76">
        <f t="shared" si="252"/>
        <v>1.5600000000000002E-3</v>
      </c>
      <c r="AJ457" s="179">
        <f t="shared" si="253"/>
        <v>5.5650000000000005E-2</v>
      </c>
      <c r="AK457" s="180">
        <f t="shared" si="254"/>
        <v>2.3077257367928001</v>
      </c>
      <c r="AM457" s="199">
        <f t="shared" si="239"/>
        <v>2.3649357367928001</v>
      </c>
      <c r="AN457" s="200">
        <f t="shared" si="245"/>
        <v>2.2960541133910679</v>
      </c>
      <c r="AO457" s="200">
        <f t="shared" si="245"/>
        <v>2.2291787508651146</v>
      </c>
      <c r="AP457" s="200">
        <f t="shared" si="246"/>
        <v>2.16425121443215</v>
      </c>
      <c r="AQ457" s="200">
        <f t="shared" si="246"/>
        <v>2.1012147712933498</v>
      </c>
      <c r="AR457" s="200">
        <f t="shared" si="246"/>
        <v>2.0400143410615046</v>
      </c>
      <c r="AS457" s="200">
        <f t="shared" si="246"/>
        <v>1.9805964476325288</v>
      </c>
      <c r="AT457" s="200">
        <f t="shared" si="246"/>
        <v>1.9229091724587657</v>
      </c>
      <c r="AU457" s="200">
        <f t="shared" si="246"/>
        <v>1.8669021091832678</v>
      </c>
      <c r="AV457" s="200">
        <f t="shared" si="246"/>
        <v>1.8125263195954056</v>
      </c>
      <c r="AW457" s="200">
        <f t="shared" si="246"/>
        <v>1.7597342908693259</v>
      </c>
      <c r="AX457" s="200">
        <f t="shared" si="246"/>
        <v>1.7084798940478891</v>
      </c>
      <c r="AY457" s="200">
        <f t="shared" si="246"/>
        <v>1.6587183437358151</v>
      </c>
      <c r="AZ457" s="200">
        <f t="shared" si="247"/>
        <v>1.6104061589668108</v>
      </c>
      <c r="BA457" s="200">
        <f t="shared" si="247"/>
        <v>1.5635011252104958</v>
      </c>
      <c r="BB457" s="200">
        <f t="shared" si="247"/>
        <v>1.517962257485918</v>
      </c>
      <c r="BC457" s="200">
        <f t="shared" si="247"/>
        <v>1.4737497645494353</v>
      </c>
      <c r="BD457" s="200">
        <f t="shared" si="247"/>
        <v>1.4308250141256653</v>
      </c>
      <c r="BE457" s="200">
        <f t="shared" si="247"/>
        <v>1.3891504991511314</v>
      </c>
      <c r="BF457" s="200">
        <f t="shared" si="247"/>
        <v>1.3486898050010985</v>
      </c>
      <c r="BG457" s="201">
        <f t="shared" si="240"/>
        <v>36.239800129849542</v>
      </c>
    </row>
    <row r="458" spans="27:59" x14ac:dyDescent="0.3">
      <c r="AA458" s="178">
        <f t="shared" si="241"/>
        <v>1911000000</v>
      </c>
      <c r="AB458" s="41">
        <f t="shared" si="242"/>
        <v>2350</v>
      </c>
      <c r="AC458" s="21">
        <v>91</v>
      </c>
      <c r="AD458" s="21" t="s">
        <v>283</v>
      </c>
      <c r="AE458" s="173">
        <f t="shared" si="248"/>
        <v>30</v>
      </c>
      <c r="AF458" s="181">
        <f t="shared" si="249"/>
        <v>27</v>
      </c>
      <c r="AG458" s="84">
        <f t="shared" si="250"/>
        <v>0.39750000000000002</v>
      </c>
      <c r="AH458" s="237">
        <f t="shared" si="251"/>
        <v>0.159</v>
      </c>
      <c r="AI458" s="76">
        <f t="shared" si="252"/>
        <v>1.5600000000000002E-3</v>
      </c>
      <c r="AJ458" s="179">
        <f t="shared" si="253"/>
        <v>5.5650000000000005E-2</v>
      </c>
      <c r="AK458" s="180">
        <f t="shared" si="254"/>
        <v>2.3077257367928001</v>
      </c>
      <c r="AM458" s="199">
        <f t="shared" si="239"/>
        <v>2.3649357367928001</v>
      </c>
      <c r="AN458" s="200">
        <f t="shared" si="245"/>
        <v>2.2960541133910679</v>
      </c>
      <c r="AO458" s="200">
        <f t="shared" si="245"/>
        <v>2.2291787508651146</v>
      </c>
      <c r="AP458" s="200">
        <f t="shared" ref="AP458:AY467" si="255">$AM458/POWER(1+($B$10/100),AP$366-2024)</f>
        <v>2.16425121443215</v>
      </c>
      <c r="AQ458" s="200">
        <f t="shared" si="255"/>
        <v>2.1012147712933498</v>
      </c>
      <c r="AR458" s="200">
        <f t="shared" si="255"/>
        <v>2.0400143410615046</v>
      </c>
      <c r="AS458" s="200">
        <f t="shared" si="255"/>
        <v>1.9805964476325288</v>
      </c>
      <c r="AT458" s="200">
        <f t="shared" si="255"/>
        <v>1.9229091724587657</v>
      </c>
      <c r="AU458" s="200">
        <f t="shared" si="255"/>
        <v>1.8669021091832678</v>
      </c>
      <c r="AV458" s="200">
        <f t="shared" si="255"/>
        <v>1.8125263195954056</v>
      </c>
      <c r="AW458" s="200">
        <f t="shared" si="255"/>
        <v>1.7597342908693259</v>
      </c>
      <c r="AX458" s="200">
        <f t="shared" si="255"/>
        <v>1.7084798940478891</v>
      </c>
      <c r="AY458" s="200">
        <f t="shared" si="255"/>
        <v>1.6587183437358151</v>
      </c>
      <c r="AZ458" s="200">
        <f t="shared" ref="AZ458:BF467" si="256">$AM458/POWER(1+($B$10/100),AZ$366-2024)</f>
        <v>1.6104061589668108</v>
      </c>
      <c r="BA458" s="200">
        <f t="shared" si="256"/>
        <v>1.5635011252104958</v>
      </c>
      <c r="BB458" s="200">
        <f t="shared" si="256"/>
        <v>1.517962257485918</v>
      </c>
      <c r="BC458" s="200">
        <f t="shared" si="256"/>
        <v>1.4737497645494353</v>
      </c>
      <c r="BD458" s="200">
        <f t="shared" si="256"/>
        <v>1.4308250141256653</v>
      </c>
      <c r="BE458" s="200">
        <f t="shared" si="256"/>
        <v>1.3891504991511314</v>
      </c>
      <c r="BF458" s="200">
        <f t="shared" si="256"/>
        <v>1.3486898050010985</v>
      </c>
      <c r="BG458" s="201">
        <f t="shared" si="240"/>
        <v>36.239800129849542</v>
      </c>
    </row>
    <row r="459" spans="27:59" x14ac:dyDescent="0.3">
      <c r="AA459" s="178">
        <f t="shared" si="241"/>
        <v>1932000000</v>
      </c>
      <c r="AB459" s="41">
        <f t="shared" si="242"/>
        <v>2375</v>
      </c>
      <c r="AC459" s="21">
        <v>92</v>
      </c>
      <c r="AD459" s="21" t="s">
        <v>283</v>
      </c>
      <c r="AE459" s="173">
        <f t="shared" si="248"/>
        <v>30</v>
      </c>
      <c r="AF459" s="181">
        <f t="shared" si="249"/>
        <v>27</v>
      </c>
      <c r="AG459" s="84">
        <f t="shared" si="250"/>
        <v>0.39750000000000002</v>
      </c>
      <c r="AH459" s="237">
        <f t="shared" si="251"/>
        <v>0.159</v>
      </c>
      <c r="AI459" s="76">
        <f t="shared" si="252"/>
        <v>1.5600000000000002E-3</v>
      </c>
      <c r="AJ459" s="179">
        <f t="shared" si="253"/>
        <v>5.5650000000000005E-2</v>
      </c>
      <c r="AK459" s="180">
        <f t="shared" si="254"/>
        <v>2.3077257367928001</v>
      </c>
      <c r="AM459" s="199">
        <f t="shared" si="239"/>
        <v>2.3649357367928001</v>
      </c>
      <c r="AN459" s="200">
        <f t="shared" si="245"/>
        <v>2.2960541133910679</v>
      </c>
      <c r="AO459" s="200">
        <f t="shared" si="245"/>
        <v>2.2291787508651146</v>
      </c>
      <c r="AP459" s="200">
        <f t="shared" si="255"/>
        <v>2.16425121443215</v>
      </c>
      <c r="AQ459" s="200">
        <f t="shared" si="255"/>
        <v>2.1012147712933498</v>
      </c>
      <c r="AR459" s="200">
        <f t="shared" si="255"/>
        <v>2.0400143410615046</v>
      </c>
      <c r="AS459" s="200">
        <f t="shared" si="255"/>
        <v>1.9805964476325288</v>
      </c>
      <c r="AT459" s="200">
        <f t="shared" si="255"/>
        <v>1.9229091724587657</v>
      </c>
      <c r="AU459" s="200">
        <f t="shared" si="255"/>
        <v>1.8669021091832678</v>
      </c>
      <c r="AV459" s="200">
        <f t="shared" si="255"/>
        <v>1.8125263195954056</v>
      </c>
      <c r="AW459" s="200">
        <f t="shared" si="255"/>
        <v>1.7597342908693259</v>
      </c>
      <c r="AX459" s="200">
        <f t="shared" si="255"/>
        <v>1.7084798940478891</v>
      </c>
      <c r="AY459" s="200">
        <f t="shared" si="255"/>
        <v>1.6587183437358151</v>
      </c>
      <c r="AZ459" s="200">
        <f t="shared" si="256"/>
        <v>1.6104061589668108</v>
      </c>
      <c r="BA459" s="200">
        <f t="shared" si="256"/>
        <v>1.5635011252104958</v>
      </c>
      <c r="BB459" s="200">
        <f t="shared" si="256"/>
        <v>1.517962257485918</v>
      </c>
      <c r="BC459" s="200">
        <f t="shared" si="256"/>
        <v>1.4737497645494353</v>
      </c>
      <c r="BD459" s="200">
        <f t="shared" si="256"/>
        <v>1.4308250141256653</v>
      </c>
      <c r="BE459" s="200">
        <f t="shared" si="256"/>
        <v>1.3891504991511314</v>
      </c>
      <c r="BF459" s="200">
        <f t="shared" si="256"/>
        <v>1.3486898050010985</v>
      </c>
      <c r="BG459" s="201">
        <f t="shared" si="240"/>
        <v>36.239800129849542</v>
      </c>
    </row>
    <row r="460" spans="27:59" x14ac:dyDescent="0.3">
      <c r="AA460" s="178">
        <f t="shared" si="241"/>
        <v>1953000000</v>
      </c>
      <c r="AB460" s="41">
        <f t="shared" si="242"/>
        <v>2400</v>
      </c>
      <c r="AC460" s="21">
        <v>93</v>
      </c>
      <c r="AD460" s="21" t="s">
        <v>283</v>
      </c>
      <c r="AE460" s="173">
        <f t="shared" si="248"/>
        <v>30</v>
      </c>
      <c r="AF460" s="181">
        <f t="shared" si="249"/>
        <v>27</v>
      </c>
      <c r="AG460" s="84">
        <f t="shared" si="250"/>
        <v>0.39750000000000002</v>
      </c>
      <c r="AH460" s="237">
        <f t="shared" si="251"/>
        <v>0.159</v>
      </c>
      <c r="AI460" s="76">
        <f t="shared" si="252"/>
        <v>1.5600000000000002E-3</v>
      </c>
      <c r="AJ460" s="179">
        <f t="shared" si="253"/>
        <v>5.5650000000000005E-2</v>
      </c>
      <c r="AK460" s="180">
        <f t="shared" si="254"/>
        <v>2.3077257367928001</v>
      </c>
      <c r="AM460" s="199">
        <f t="shared" si="239"/>
        <v>2.3649357367928001</v>
      </c>
      <c r="AN460" s="200">
        <f t="shared" si="245"/>
        <v>2.2960541133910679</v>
      </c>
      <c r="AO460" s="200">
        <f t="shared" si="245"/>
        <v>2.2291787508651146</v>
      </c>
      <c r="AP460" s="200">
        <f t="shared" si="255"/>
        <v>2.16425121443215</v>
      </c>
      <c r="AQ460" s="200">
        <f t="shared" si="255"/>
        <v>2.1012147712933498</v>
      </c>
      <c r="AR460" s="200">
        <f t="shared" si="255"/>
        <v>2.0400143410615046</v>
      </c>
      <c r="AS460" s="200">
        <f t="shared" si="255"/>
        <v>1.9805964476325288</v>
      </c>
      <c r="AT460" s="200">
        <f t="shared" si="255"/>
        <v>1.9229091724587657</v>
      </c>
      <c r="AU460" s="200">
        <f t="shared" si="255"/>
        <v>1.8669021091832678</v>
      </c>
      <c r="AV460" s="200">
        <f t="shared" si="255"/>
        <v>1.8125263195954056</v>
      </c>
      <c r="AW460" s="200">
        <f t="shared" si="255"/>
        <v>1.7597342908693259</v>
      </c>
      <c r="AX460" s="200">
        <f t="shared" si="255"/>
        <v>1.7084798940478891</v>
      </c>
      <c r="AY460" s="200">
        <f t="shared" si="255"/>
        <v>1.6587183437358151</v>
      </c>
      <c r="AZ460" s="200">
        <f t="shared" si="256"/>
        <v>1.6104061589668108</v>
      </c>
      <c r="BA460" s="200">
        <f t="shared" si="256"/>
        <v>1.5635011252104958</v>
      </c>
      <c r="BB460" s="200">
        <f t="shared" si="256"/>
        <v>1.517962257485918</v>
      </c>
      <c r="BC460" s="200">
        <f t="shared" si="256"/>
        <v>1.4737497645494353</v>
      </c>
      <c r="BD460" s="200">
        <f t="shared" si="256"/>
        <v>1.4308250141256653</v>
      </c>
      <c r="BE460" s="200">
        <f t="shared" si="256"/>
        <v>1.3891504991511314</v>
      </c>
      <c r="BF460" s="200">
        <f t="shared" si="256"/>
        <v>1.3486898050010985</v>
      </c>
      <c r="BG460" s="201">
        <f t="shared" si="240"/>
        <v>36.239800129849542</v>
      </c>
    </row>
    <row r="461" spans="27:59" x14ac:dyDescent="0.3">
      <c r="AA461" s="178">
        <f t="shared" si="241"/>
        <v>1974000000</v>
      </c>
      <c r="AB461" s="41">
        <f t="shared" si="242"/>
        <v>2425</v>
      </c>
      <c r="AC461" s="21">
        <v>94</v>
      </c>
      <c r="AD461" s="21" t="s">
        <v>283</v>
      </c>
      <c r="AE461" s="173">
        <f t="shared" si="248"/>
        <v>30</v>
      </c>
      <c r="AF461" s="181">
        <f t="shared" si="249"/>
        <v>27</v>
      </c>
      <c r="AG461" s="84">
        <f t="shared" si="250"/>
        <v>0.39750000000000002</v>
      </c>
      <c r="AH461" s="237">
        <f t="shared" si="251"/>
        <v>0.159</v>
      </c>
      <c r="AI461" s="76">
        <f t="shared" si="252"/>
        <v>1.5600000000000002E-3</v>
      </c>
      <c r="AJ461" s="179">
        <f t="shared" si="253"/>
        <v>5.5650000000000005E-2</v>
      </c>
      <c r="AK461" s="180">
        <f t="shared" si="254"/>
        <v>2.3077257367928001</v>
      </c>
      <c r="AM461" s="199">
        <f t="shared" si="239"/>
        <v>2.3649357367928001</v>
      </c>
      <c r="AN461" s="200">
        <f t="shared" si="245"/>
        <v>2.2960541133910679</v>
      </c>
      <c r="AO461" s="200">
        <f t="shared" si="245"/>
        <v>2.2291787508651146</v>
      </c>
      <c r="AP461" s="200">
        <f t="shared" si="255"/>
        <v>2.16425121443215</v>
      </c>
      <c r="AQ461" s="200">
        <f t="shared" si="255"/>
        <v>2.1012147712933498</v>
      </c>
      <c r="AR461" s="200">
        <f t="shared" si="255"/>
        <v>2.0400143410615046</v>
      </c>
      <c r="AS461" s="200">
        <f t="shared" si="255"/>
        <v>1.9805964476325288</v>
      </c>
      <c r="AT461" s="200">
        <f t="shared" si="255"/>
        <v>1.9229091724587657</v>
      </c>
      <c r="AU461" s="200">
        <f t="shared" si="255"/>
        <v>1.8669021091832678</v>
      </c>
      <c r="AV461" s="200">
        <f t="shared" si="255"/>
        <v>1.8125263195954056</v>
      </c>
      <c r="AW461" s="200">
        <f t="shared" si="255"/>
        <v>1.7597342908693259</v>
      </c>
      <c r="AX461" s="200">
        <f t="shared" si="255"/>
        <v>1.7084798940478891</v>
      </c>
      <c r="AY461" s="200">
        <f t="shared" si="255"/>
        <v>1.6587183437358151</v>
      </c>
      <c r="AZ461" s="200">
        <f t="shared" si="256"/>
        <v>1.6104061589668108</v>
      </c>
      <c r="BA461" s="200">
        <f t="shared" si="256"/>
        <v>1.5635011252104958</v>
      </c>
      <c r="BB461" s="200">
        <f t="shared" si="256"/>
        <v>1.517962257485918</v>
      </c>
      <c r="BC461" s="200">
        <f t="shared" si="256"/>
        <v>1.4737497645494353</v>
      </c>
      <c r="BD461" s="200">
        <f t="shared" si="256"/>
        <v>1.4308250141256653</v>
      </c>
      <c r="BE461" s="200">
        <f t="shared" si="256"/>
        <v>1.3891504991511314</v>
      </c>
      <c r="BF461" s="200">
        <f t="shared" si="256"/>
        <v>1.3486898050010985</v>
      </c>
      <c r="BG461" s="201">
        <f t="shared" si="240"/>
        <v>36.239800129849542</v>
      </c>
    </row>
    <row r="462" spans="27:59" x14ac:dyDescent="0.3">
      <c r="AA462" s="178">
        <f t="shared" si="241"/>
        <v>1995000000</v>
      </c>
      <c r="AB462" s="41">
        <f t="shared" si="242"/>
        <v>2450</v>
      </c>
      <c r="AC462" s="21">
        <v>95</v>
      </c>
      <c r="AD462" s="21" t="s">
        <v>283</v>
      </c>
      <c r="AE462" s="173">
        <f t="shared" si="248"/>
        <v>30</v>
      </c>
      <c r="AF462" s="181">
        <f t="shared" si="249"/>
        <v>27</v>
      </c>
      <c r="AG462" s="84">
        <f t="shared" si="250"/>
        <v>0.39750000000000002</v>
      </c>
      <c r="AH462" s="237">
        <f t="shared" si="251"/>
        <v>0.159</v>
      </c>
      <c r="AI462" s="76">
        <f t="shared" si="252"/>
        <v>1.5600000000000002E-3</v>
      </c>
      <c r="AJ462" s="179">
        <f t="shared" si="253"/>
        <v>5.5650000000000005E-2</v>
      </c>
      <c r="AK462" s="180">
        <f t="shared" si="254"/>
        <v>2.3077257367928001</v>
      </c>
      <c r="AM462" s="199">
        <f t="shared" si="239"/>
        <v>2.3649357367928001</v>
      </c>
      <c r="AN462" s="200">
        <f t="shared" si="245"/>
        <v>2.2960541133910679</v>
      </c>
      <c r="AO462" s="200">
        <f t="shared" si="245"/>
        <v>2.2291787508651146</v>
      </c>
      <c r="AP462" s="200">
        <f t="shared" si="255"/>
        <v>2.16425121443215</v>
      </c>
      <c r="AQ462" s="200">
        <f t="shared" si="255"/>
        <v>2.1012147712933498</v>
      </c>
      <c r="AR462" s="200">
        <f t="shared" si="255"/>
        <v>2.0400143410615046</v>
      </c>
      <c r="AS462" s="200">
        <f t="shared" si="255"/>
        <v>1.9805964476325288</v>
      </c>
      <c r="AT462" s="200">
        <f t="shared" si="255"/>
        <v>1.9229091724587657</v>
      </c>
      <c r="AU462" s="200">
        <f t="shared" si="255"/>
        <v>1.8669021091832678</v>
      </c>
      <c r="AV462" s="200">
        <f t="shared" si="255"/>
        <v>1.8125263195954056</v>
      </c>
      <c r="AW462" s="200">
        <f t="shared" si="255"/>
        <v>1.7597342908693259</v>
      </c>
      <c r="AX462" s="200">
        <f t="shared" si="255"/>
        <v>1.7084798940478891</v>
      </c>
      <c r="AY462" s="200">
        <f t="shared" si="255"/>
        <v>1.6587183437358151</v>
      </c>
      <c r="AZ462" s="200">
        <f t="shared" si="256"/>
        <v>1.6104061589668108</v>
      </c>
      <c r="BA462" s="200">
        <f t="shared" si="256"/>
        <v>1.5635011252104958</v>
      </c>
      <c r="BB462" s="200">
        <f t="shared" si="256"/>
        <v>1.517962257485918</v>
      </c>
      <c r="BC462" s="200">
        <f t="shared" si="256"/>
        <v>1.4737497645494353</v>
      </c>
      <c r="BD462" s="200">
        <f t="shared" si="256"/>
        <v>1.4308250141256653</v>
      </c>
      <c r="BE462" s="200">
        <f t="shared" si="256"/>
        <v>1.3891504991511314</v>
      </c>
      <c r="BF462" s="200">
        <f t="shared" si="256"/>
        <v>1.3486898050010985</v>
      </c>
      <c r="BG462" s="201">
        <f t="shared" si="240"/>
        <v>36.239800129849542</v>
      </c>
    </row>
    <row r="463" spans="27:59" x14ac:dyDescent="0.3">
      <c r="AA463" s="178">
        <f t="shared" si="241"/>
        <v>2016000000</v>
      </c>
      <c r="AB463" s="41">
        <f t="shared" si="242"/>
        <v>2475</v>
      </c>
      <c r="AC463" s="21">
        <v>96</v>
      </c>
      <c r="AD463" s="21" t="s">
        <v>283</v>
      </c>
      <c r="AE463" s="173">
        <f t="shared" si="248"/>
        <v>30</v>
      </c>
      <c r="AF463" s="181">
        <f t="shared" si="249"/>
        <v>27</v>
      </c>
      <c r="AG463" s="84">
        <f t="shared" si="250"/>
        <v>0.39750000000000002</v>
      </c>
      <c r="AH463" s="237">
        <f t="shared" si="251"/>
        <v>0.159</v>
      </c>
      <c r="AI463" s="76">
        <f t="shared" si="252"/>
        <v>1.5600000000000002E-3</v>
      </c>
      <c r="AJ463" s="179">
        <f t="shared" si="253"/>
        <v>5.5650000000000005E-2</v>
      </c>
      <c r="AK463" s="180">
        <f t="shared" si="254"/>
        <v>2.3077257367928001</v>
      </c>
      <c r="AM463" s="199">
        <f t="shared" si="239"/>
        <v>2.3649357367928001</v>
      </c>
      <c r="AN463" s="200">
        <f t="shared" si="245"/>
        <v>2.2960541133910679</v>
      </c>
      <c r="AO463" s="200">
        <f t="shared" si="245"/>
        <v>2.2291787508651146</v>
      </c>
      <c r="AP463" s="200">
        <f t="shared" si="255"/>
        <v>2.16425121443215</v>
      </c>
      <c r="AQ463" s="200">
        <f t="shared" si="255"/>
        <v>2.1012147712933498</v>
      </c>
      <c r="AR463" s="200">
        <f t="shared" si="255"/>
        <v>2.0400143410615046</v>
      </c>
      <c r="AS463" s="200">
        <f t="shared" si="255"/>
        <v>1.9805964476325288</v>
      </c>
      <c r="AT463" s="200">
        <f t="shared" si="255"/>
        <v>1.9229091724587657</v>
      </c>
      <c r="AU463" s="200">
        <f t="shared" si="255"/>
        <v>1.8669021091832678</v>
      </c>
      <c r="AV463" s="200">
        <f t="shared" si="255"/>
        <v>1.8125263195954056</v>
      </c>
      <c r="AW463" s="200">
        <f t="shared" si="255"/>
        <v>1.7597342908693259</v>
      </c>
      <c r="AX463" s="200">
        <f t="shared" si="255"/>
        <v>1.7084798940478891</v>
      </c>
      <c r="AY463" s="200">
        <f t="shared" si="255"/>
        <v>1.6587183437358151</v>
      </c>
      <c r="AZ463" s="200">
        <f t="shared" si="256"/>
        <v>1.6104061589668108</v>
      </c>
      <c r="BA463" s="200">
        <f t="shared" si="256"/>
        <v>1.5635011252104958</v>
      </c>
      <c r="BB463" s="200">
        <f t="shared" si="256"/>
        <v>1.517962257485918</v>
      </c>
      <c r="BC463" s="200">
        <f t="shared" si="256"/>
        <v>1.4737497645494353</v>
      </c>
      <c r="BD463" s="200">
        <f t="shared" si="256"/>
        <v>1.4308250141256653</v>
      </c>
      <c r="BE463" s="200">
        <f t="shared" si="256"/>
        <v>1.3891504991511314</v>
      </c>
      <c r="BF463" s="200">
        <f t="shared" si="256"/>
        <v>1.3486898050010985</v>
      </c>
      <c r="BG463" s="201">
        <f t="shared" si="240"/>
        <v>36.239800129849542</v>
      </c>
    </row>
    <row r="464" spans="27:59" x14ac:dyDescent="0.3">
      <c r="AA464" s="178">
        <f t="shared" si="241"/>
        <v>2037000000</v>
      </c>
      <c r="AB464" s="41">
        <f t="shared" si="242"/>
        <v>2500</v>
      </c>
      <c r="AC464" s="21">
        <v>97</v>
      </c>
      <c r="AD464" s="21" t="s">
        <v>283</v>
      </c>
      <c r="AE464" s="173">
        <f t="shared" si="248"/>
        <v>30</v>
      </c>
      <c r="AF464" s="181">
        <f t="shared" si="249"/>
        <v>27</v>
      </c>
      <c r="AG464" s="84">
        <f t="shared" si="250"/>
        <v>0.39750000000000002</v>
      </c>
      <c r="AH464" s="237">
        <f t="shared" si="251"/>
        <v>0.159</v>
      </c>
      <c r="AI464" s="76">
        <f t="shared" si="252"/>
        <v>1.5600000000000002E-3</v>
      </c>
      <c r="AJ464" s="179">
        <f t="shared" si="253"/>
        <v>5.5650000000000005E-2</v>
      </c>
      <c r="AK464" s="180">
        <f t="shared" si="254"/>
        <v>2.3077257367928001</v>
      </c>
      <c r="AM464" s="199">
        <f t="shared" si="239"/>
        <v>2.3649357367928001</v>
      </c>
      <c r="AN464" s="200">
        <f t="shared" si="245"/>
        <v>2.2960541133910679</v>
      </c>
      <c r="AO464" s="200">
        <f t="shared" si="245"/>
        <v>2.2291787508651146</v>
      </c>
      <c r="AP464" s="200">
        <f t="shared" si="255"/>
        <v>2.16425121443215</v>
      </c>
      <c r="AQ464" s="200">
        <f t="shared" si="255"/>
        <v>2.1012147712933498</v>
      </c>
      <c r="AR464" s="200">
        <f t="shared" si="255"/>
        <v>2.0400143410615046</v>
      </c>
      <c r="AS464" s="200">
        <f t="shared" si="255"/>
        <v>1.9805964476325288</v>
      </c>
      <c r="AT464" s="200">
        <f t="shared" si="255"/>
        <v>1.9229091724587657</v>
      </c>
      <c r="AU464" s="200">
        <f t="shared" si="255"/>
        <v>1.8669021091832678</v>
      </c>
      <c r="AV464" s="200">
        <f t="shared" si="255"/>
        <v>1.8125263195954056</v>
      </c>
      <c r="AW464" s="200">
        <f t="shared" si="255"/>
        <v>1.7597342908693259</v>
      </c>
      <c r="AX464" s="200">
        <f t="shared" si="255"/>
        <v>1.7084798940478891</v>
      </c>
      <c r="AY464" s="200">
        <f t="shared" si="255"/>
        <v>1.6587183437358151</v>
      </c>
      <c r="AZ464" s="200">
        <f t="shared" si="256"/>
        <v>1.6104061589668108</v>
      </c>
      <c r="BA464" s="200">
        <f t="shared" si="256"/>
        <v>1.5635011252104958</v>
      </c>
      <c r="BB464" s="200">
        <f t="shared" si="256"/>
        <v>1.517962257485918</v>
      </c>
      <c r="BC464" s="200">
        <f t="shared" si="256"/>
        <v>1.4737497645494353</v>
      </c>
      <c r="BD464" s="200">
        <f t="shared" si="256"/>
        <v>1.4308250141256653</v>
      </c>
      <c r="BE464" s="200">
        <f t="shared" si="256"/>
        <v>1.3891504991511314</v>
      </c>
      <c r="BF464" s="200">
        <f t="shared" si="256"/>
        <v>1.3486898050010985</v>
      </c>
      <c r="BG464" s="201">
        <f t="shared" si="240"/>
        <v>36.239800129849542</v>
      </c>
    </row>
    <row r="465" spans="27:59" x14ac:dyDescent="0.3">
      <c r="AA465" s="178">
        <f t="shared" si="241"/>
        <v>2058000000</v>
      </c>
      <c r="AB465" s="41">
        <f t="shared" si="242"/>
        <v>2525</v>
      </c>
      <c r="AC465" s="21">
        <v>98</v>
      </c>
      <c r="AD465" s="21" t="s">
        <v>283</v>
      </c>
      <c r="AE465" s="173">
        <f t="shared" si="248"/>
        <v>30</v>
      </c>
      <c r="AF465" s="181">
        <f t="shared" si="249"/>
        <v>27</v>
      </c>
      <c r="AG465" s="84">
        <f t="shared" si="250"/>
        <v>0.39750000000000002</v>
      </c>
      <c r="AH465" s="237">
        <f t="shared" si="251"/>
        <v>0.159</v>
      </c>
      <c r="AI465" s="76">
        <f t="shared" si="252"/>
        <v>1.5600000000000002E-3</v>
      </c>
      <c r="AJ465" s="179">
        <f t="shared" si="253"/>
        <v>5.5650000000000005E-2</v>
      </c>
      <c r="AK465" s="180">
        <f t="shared" si="254"/>
        <v>2.3077257367928001</v>
      </c>
      <c r="AM465" s="199">
        <f t="shared" si="239"/>
        <v>2.3649357367928001</v>
      </c>
      <c r="AN465" s="200">
        <f t="shared" si="245"/>
        <v>2.2960541133910679</v>
      </c>
      <c r="AO465" s="200">
        <f t="shared" si="245"/>
        <v>2.2291787508651146</v>
      </c>
      <c r="AP465" s="200">
        <f t="shared" si="255"/>
        <v>2.16425121443215</v>
      </c>
      <c r="AQ465" s="200">
        <f t="shared" si="255"/>
        <v>2.1012147712933498</v>
      </c>
      <c r="AR465" s="200">
        <f t="shared" si="255"/>
        <v>2.0400143410615046</v>
      </c>
      <c r="AS465" s="200">
        <f t="shared" si="255"/>
        <v>1.9805964476325288</v>
      </c>
      <c r="AT465" s="200">
        <f t="shared" si="255"/>
        <v>1.9229091724587657</v>
      </c>
      <c r="AU465" s="200">
        <f t="shared" si="255"/>
        <v>1.8669021091832678</v>
      </c>
      <c r="AV465" s="200">
        <f t="shared" si="255"/>
        <v>1.8125263195954056</v>
      </c>
      <c r="AW465" s="200">
        <f t="shared" si="255"/>
        <v>1.7597342908693259</v>
      </c>
      <c r="AX465" s="200">
        <f t="shared" si="255"/>
        <v>1.7084798940478891</v>
      </c>
      <c r="AY465" s="200">
        <f t="shared" si="255"/>
        <v>1.6587183437358151</v>
      </c>
      <c r="AZ465" s="200">
        <f t="shared" si="256"/>
        <v>1.6104061589668108</v>
      </c>
      <c r="BA465" s="200">
        <f t="shared" si="256"/>
        <v>1.5635011252104958</v>
      </c>
      <c r="BB465" s="200">
        <f t="shared" si="256"/>
        <v>1.517962257485918</v>
      </c>
      <c r="BC465" s="200">
        <f t="shared" si="256"/>
        <v>1.4737497645494353</v>
      </c>
      <c r="BD465" s="200">
        <f t="shared" si="256"/>
        <v>1.4308250141256653</v>
      </c>
      <c r="BE465" s="200">
        <f t="shared" si="256"/>
        <v>1.3891504991511314</v>
      </c>
      <c r="BF465" s="200">
        <f t="shared" si="256"/>
        <v>1.3486898050010985</v>
      </c>
      <c r="BG465" s="201">
        <f t="shared" si="240"/>
        <v>36.239800129849542</v>
      </c>
    </row>
    <row r="466" spans="27:59" x14ac:dyDescent="0.3">
      <c r="AA466" s="178">
        <f t="shared" si="241"/>
        <v>2079000000</v>
      </c>
      <c r="AB466" s="41">
        <f t="shared" si="242"/>
        <v>2550</v>
      </c>
      <c r="AC466" s="21">
        <v>99</v>
      </c>
      <c r="AD466" s="21" t="s">
        <v>283</v>
      </c>
      <c r="AE466" s="173">
        <f t="shared" si="248"/>
        <v>30</v>
      </c>
      <c r="AF466" s="181">
        <f t="shared" si="249"/>
        <v>27</v>
      </c>
      <c r="AG466" s="84">
        <f t="shared" si="250"/>
        <v>0.39750000000000002</v>
      </c>
      <c r="AH466" s="237">
        <f t="shared" si="251"/>
        <v>0.159</v>
      </c>
      <c r="AI466" s="76">
        <f t="shared" si="252"/>
        <v>1.5600000000000002E-3</v>
      </c>
      <c r="AJ466" s="179">
        <f t="shared" si="253"/>
        <v>5.5650000000000005E-2</v>
      </c>
      <c r="AK466" s="180">
        <f t="shared" si="254"/>
        <v>2.3077257367928001</v>
      </c>
      <c r="AM466" s="199">
        <f t="shared" si="239"/>
        <v>2.3649357367928001</v>
      </c>
      <c r="AN466" s="200">
        <f t="shared" si="245"/>
        <v>2.2960541133910679</v>
      </c>
      <c r="AO466" s="200">
        <f t="shared" si="245"/>
        <v>2.2291787508651146</v>
      </c>
      <c r="AP466" s="200">
        <f t="shared" si="255"/>
        <v>2.16425121443215</v>
      </c>
      <c r="AQ466" s="200">
        <f t="shared" si="255"/>
        <v>2.1012147712933498</v>
      </c>
      <c r="AR466" s="200">
        <f t="shared" si="255"/>
        <v>2.0400143410615046</v>
      </c>
      <c r="AS466" s="200">
        <f t="shared" si="255"/>
        <v>1.9805964476325288</v>
      </c>
      <c r="AT466" s="200">
        <f t="shared" si="255"/>
        <v>1.9229091724587657</v>
      </c>
      <c r="AU466" s="200">
        <f t="shared" si="255"/>
        <v>1.8669021091832678</v>
      </c>
      <c r="AV466" s="200">
        <f t="shared" si="255"/>
        <v>1.8125263195954056</v>
      </c>
      <c r="AW466" s="200">
        <f t="shared" si="255"/>
        <v>1.7597342908693259</v>
      </c>
      <c r="AX466" s="200">
        <f t="shared" si="255"/>
        <v>1.7084798940478891</v>
      </c>
      <c r="AY466" s="200">
        <f t="shared" si="255"/>
        <v>1.6587183437358151</v>
      </c>
      <c r="AZ466" s="200">
        <f t="shared" si="256"/>
        <v>1.6104061589668108</v>
      </c>
      <c r="BA466" s="200">
        <f t="shared" si="256"/>
        <v>1.5635011252104958</v>
      </c>
      <c r="BB466" s="200">
        <f t="shared" si="256"/>
        <v>1.517962257485918</v>
      </c>
      <c r="BC466" s="200">
        <f t="shared" si="256"/>
        <v>1.4737497645494353</v>
      </c>
      <c r="BD466" s="200">
        <f t="shared" si="256"/>
        <v>1.4308250141256653</v>
      </c>
      <c r="BE466" s="200">
        <f t="shared" si="256"/>
        <v>1.3891504991511314</v>
      </c>
      <c r="BF466" s="200">
        <f t="shared" si="256"/>
        <v>1.3486898050010985</v>
      </c>
      <c r="BG466" s="201">
        <f t="shared" si="240"/>
        <v>36.239800129849542</v>
      </c>
    </row>
    <row r="467" spans="27:59" x14ac:dyDescent="0.3">
      <c r="AA467" s="178">
        <f t="shared" si="241"/>
        <v>2100000000</v>
      </c>
      <c r="AB467" s="41">
        <f t="shared" si="242"/>
        <v>2575</v>
      </c>
      <c r="AC467" s="21">
        <v>100</v>
      </c>
      <c r="AD467" s="21" t="s">
        <v>283</v>
      </c>
      <c r="AE467" s="173">
        <f t="shared" si="248"/>
        <v>30</v>
      </c>
      <c r="AF467" s="181">
        <f t="shared" si="249"/>
        <v>27</v>
      </c>
      <c r="AG467" s="84">
        <f t="shared" si="250"/>
        <v>0.39750000000000002</v>
      </c>
      <c r="AH467" s="237">
        <f t="shared" si="251"/>
        <v>0.159</v>
      </c>
      <c r="AI467" s="76">
        <f t="shared" si="252"/>
        <v>1.5600000000000002E-3</v>
      </c>
      <c r="AJ467" s="179">
        <f t="shared" si="253"/>
        <v>5.5650000000000005E-2</v>
      </c>
      <c r="AK467" s="180">
        <f t="shared" si="254"/>
        <v>2.3077257367928001</v>
      </c>
      <c r="AM467" s="199">
        <f t="shared" si="239"/>
        <v>2.3649357367928001</v>
      </c>
      <c r="AN467" s="200">
        <f t="shared" ref="AN467:AO486" si="257">$AM467/POWER(1+($B$10/100),AN$366-2024)</f>
        <v>2.2960541133910679</v>
      </c>
      <c r="AO467" s="200">
        <f t="shared" si="257"/>
        <v>2.2291787508651146</v>
      </c>
      <c r="AP467" s="200">
        <f t="shared" si="255"/>
        <v>2.16425121443215</v>
      </c>
      <c r="AQ467" s="200">
        <f t="shared" si="255"/>
        <v>2.1012147712933498</v>
      </c>
      <c r="AR467" s="200">
        <f t="shared" si="255"/>
        <v>2.0400143410615046</v>
      </c>
      <c r="AS467" s="200">
        <f t="shared" si="255"/>
        <v>1.9805964476325288</v>
      </c>
      <c r="AT467" s="200">
        <f t="shared" si="255"/>
        <v>1.9229091724587657</v>
      </c>
      <c r="AU467" s="200">
        <f t="shared" si="255"/>
        <v>1.8669021091832678</v>
      </c>
      <c r="AV467" s="200">
        <f t="shared" si="255"/>
        <v>1.8125263195954056</v>
      </c>
      <c r="AW467" s="200">
        <f t="shared" si="255"/>
        <v>1.7597342908693259</v>
      </c>
      <c r="AX467" s="200">
        <f t="shared" si="255"/>
        <v>1.7084798940478891</v>
      </c>
      <c r="AY467" s="200">
        <f t="shared" si="255"/>
        <v>1.6587183437358151</v>
      </c>
      <c r="AZ467" s="200">
        <f t="shared" si="256"/>
        <v>1.6104061589668108</v>
      </c>
      <c r="BA467" s="200">
        <f t="shared" si="256"/>
        <v>1.5635011252104958</v>
      </c>
      <c r="BB467" s="200">
        <f t="shared" si="256"/>
        <v>1.517962257485918</v>
      </c>
      <c r="BC467" s="200">
        <f t="shared" si="256"/>
        <v>1.4737497645494353</v>
      </c>
      <c r="BD467" s="200">
        <f t="shared" si="256"/>
        <v>1.4308250141256653</v>
      </c>
      <c r="BE467" s="200">
        <f t="shared" si="256"/>
        <v>1.3891504991511314</v>
      </c>
      <c r="BF467" s="200">
        <f t="shared" si="256"/>
        <v>1.3486898050010985</v>
      </c>
      <c r="BG467" s="201">
        <f t="shared" si="240"/>
        <v>36.239800129849542</v>
      </c>
    </row>
    <row r="468" spans="27:59" x14ac:dyDescent="0.3">
      <c r="AA468" s="178">
        <f t="shared" si="241"/>
        <v>2121000000</v>
      </c>
      <c r="AB468" s="41">
        <f t="shared" si="242"/>
        <v>2600</v>
      </c>
      <c r="AC468" s="21">
        <v>101</v>
      </c>
      <c r="AD468" s="21" t="s">
        <v>283</v>
      </c>
      <c r="AE468" s="173">
        <f t="shared" si="248"/>
        <v>30</v>
      </c>
      <c r="AF468" s="181">
        <f t="shared" si="249"/>
        <v>27</v>
      </c>
      <c r="AG468" s="84">
        <f t="shared" si="250"/>
        <v>0.39750000000000002</v>
      </c>
      <c r="AH468" s="237">
        <f t="shared" si="251"/>
        <v>0.159</v>
      </c>
      <c r="AI468" s="76">
        <f t="shared" si="252"/>
        <v>1.5600000000000002E-3</v>
      </c>
      <c r="AJ468" s="179">
        <f t="shared" si="253"/>
        <v>5.5650000000000005E-2</v>
      </c>
      <c r="AK468" s="180">
        <f t="shared" si="254"/>
        <v>2.3077257367928001</v>
      </c>
      <c r="AM468" s="199">
        <f t="shared" si="239"/>
        <v>2.3649357367928001</v>
      </c>
      <c r="AN468" s="200">
        <f t="shared" si="257"/>
        <v>2.2960541133910679</v>
      </c>
      <c r="AO468" s="200">
        <f t="shared" si="257"/>
        <v>2.2291787508651146</v>
      </c>
      <c r="AP468" s="200">
        <f t="shared" ref="AP468:AY477" si="258">$AM468/POWER(1+($B$10/100),AP$366-2024)</f>
        <v>2.16425121443215</v>
      </c>
      <c r="AQ468" s="200">
        <f t="shared" si="258"/>
        <v>2.1012147712933498</v>
      </c>
      <c r="AR468" s="200">
        <f t="shared" si="258"/>
        <v>2.0400143410615046</v>
      </c>
      <c r="AS468" s="200">
        <f t="shared" si="258"/>
        <v>1.9805964476325288</v>
      </c>
      <c r="AT468" s="200">
        <f t="shared" si="258"/>
        <v>1.9229091724587657</v>
      </c>
      <c r="AU468" s="200">
        <f t="shared" si="258"/>
        <v>1.8669021091832678</v>
      </c>
      <c r="AV468" s="200">
        <f t="shared" si="258"/>
        <v>1.8125263195954056</v>
      </c>
      <c r="AW468" s="200">
        <f t="shared" si="258"/>
        <v>1.7597342908693259</v>
      </c>
      <c r="AX468" s="200">
        <f t="shared" si="258"/>
        <v>1.7084798940478891</v>
      </c>
      <c r="AY468" s="200">
        <f t="shared" si="258"/>
        <v>1.6587183437358151</v>
      </c>
      <c r="AZ468" s="200">
        <f t="shared" ref="AZ468:BF477" si="259">$AM468/POWER(1+($B$10/100),AZ$366-2024)</f>
        <v>1.6104061589668108</v>
      </c>
      <c r="BA468" s="200">
        <f t="shared" si="259"/>
        <v>1.5635011252104958</v>
      </c>
      <c r="BB468" s="200">
        <f t="shared" si="259"/>
        <v>1.517962257485918</v>
      </c>
      <c r="BC468" s="200">
        <f t="shared" si="259"/>
        <v>1.4737497645494353</v>
      </c>
      <c r="BD468" s="200">
        <f t="shared" si="259"/>
        <v>1.4308250141256653</v>
      </c>
      <c r="BE468" s="200">
        <f t="shared" si="259"/>
        <v>1.3891504991511314</v>
      </c>
      <c r="BF468" s="200">
        <f t="shared" si="259"/>
        <v>1.3486898050010985</v>
      </c>
      <c r="BG468" s="201">
        <f t="shared" si="240"/>
        <v>36.239800129849542</v>
      </c>
    </row>
    <row r="469" spans="27:59" x14ac:dyDescent="0.3">
      <c r="AA469" s="178">
        <f t="shared" si="241"/>
        <v>2142000000</v>
      </c>
      <c r="AB469" s="41">
        <f t="shared" si="242"/>
        <v>2625</v>
      </c>
      <c r="AC469" s="21">
        <v>102</v>
      </c>
      <c r="AD469" s="21" t="s">
        <v>283</v>
      </c>
      <c r="AE469" s="173">
        <f t="shared" si="248"/>
        <v>30</v>
      </c>
      <c r="AF469" s="181">
        <f t="shared" si="249"/>
        <v>27</v>
      </c>
      <c r="AG469" s="84">
        <f t="shared" si="250"/>
        <v>0.39750000000000002</v>
      </c>
      <c r="AH469" s="237">
        <f t="shared" si="251"/>
        <v>0.159</v>
      </c>
      <c r="AI469" s="76">
        <f t="shared" si="252"/>
        <v>1.5600000000000002E-3</v>
      </c>
      <c r="AJ469" s="179">
        <f t="shared" si="253"/>
        <v>5.5650000000000005E-2</v>
      </c>
      <c r="AK469" s="180">
        <f t="shared" si="254"/>
        <v>2.3077257367928001</v>
      </c>
      <c r="AM469" s="199">
        <f t="shared" si="239"/>
        <v>2.3649357367928001</v>
      </c>
      <c r="AN469" s="200">
        <f t="shared" si="257"/>
        <v>2.2960541133910679</v>
      </c>
      <c r="AO469" s="200">
        <f t="shared" si="257"/>
        <v>2.2291787508651146</v>
      </c>
      <c r="AP469" s="200">
        <f t="shared" si="258"/>
        <v>2.16425121443215</v>
      </c>
      <c r="AQ469" s="200">
        <f t="shared" si="258"/>
        <v>2.1012147712933498</v>
      </c>
      <c r="AR469" s="200">
        <f t="shared" si="258"/>
        <v>2.0400143410615046</v>
      </c>
      <c r="AS469" s="200">
        <f t="shared" si="258"/>
        <v>1.9805964476325288</v>
      </c>
      <c r="AT469" s="200">
        <f t="shared" si="258"/>
        <v>1.9229091724587657</v>
      </c>
      <c r="AU469" s="200">
        <f t="shared" si="258"/>
        <v>1.8669021091832678</v>
      </c>
      <c r="AV469" s="200">
        <f t="shared" si="258"/>
        <v>1.8125263195954056</v>
      </c>
      <c r="AW469" s="200">
        <f t="shared" si="258"/>
        <v>1.7597342908693259</v>
      </c>
      <c r="AX469" s="200">
        <f t="shared" si="258"/>
        <v>1.7084798940478891</v>
      </c>
      <c r="AY469" s="200">
        <f t="shared" si="258"/>
        <v>1.6587183437358151</v>
      </c>
      <c r="AZ469" s="200">
        <f t="shared" si="259"/>
        <v>1.6104061589668108</v>
      </c>
      <c r="BA469" s="200">
        <f t="shared" si="259"/>
        <v>1.5635011252104958</v>
      </c>
      <c r="BB469" s="200">
        <f t="shared" si="259"/>
        <v>1.517962257485918</v>
      </c>
      <c r="BC469" s="200">
        <f t="shared" si="259"/>
        <v>1.4737497645494353</v>
      </c>
      <c r="BD469" s="200">
        <f t="shared" si="259"/>
        <v>1.4308250141256653</v>
      </c>
      <c r="BE469" s="200">
        <f t="shared" si="259"/>
        <v>1.3891504991511314</v>
      </c>
      <c r="BF469" s="200">
        <f t="shared" si="259"/>
        <v>1.3486898050010985</v>
      </c>
      <c r="BG469" s="201">
        <f t="shared" si="240"/>
        <v>36.239800129849542</v>
      </c>
    </row>
    <row r="470" spans="27:59" x14ac:dyDescent="0.3">
      <c r="AA470" s="178">
        <f t="shared" si="241"/>
        <v>2163000000</v>
      </c>
      <c r="AB470" s="41">
        <f t="shared" si="242"/>
        <v>2650</v>
      </c>
      <c r="AC470" s="21">
        <v>103</v>
      </c>
      <c r="AD470" s="21" t="s">
        <v>283</v>
      </c>
      <c r="AE470" s="173">
        <f t="shared" si="248"/>
        <v>30</v>
      </c>
      <c r="AF470" s="181">
        <f t="shared" si="249"/>
        <v>27</v>
      </c>
      <c r="AG470" s="84">
        <f t="shared" si="250"/>
        <v>0.39750000000000002</v>
      </c>
      <c r="AH470" s="237">
        <f t="shared" si="251"/>
        <v>0.159</v>
      </c>
      <c r="AI470" s="76">
        <f t="shared" si="252"/>
        <v>1.5600000000000002E-3</v>
      </c>
      <c r="AJ470" s="179">
        <f t="shared" si="253"/>
        <v>5.5650000000000005E-2</v>
      </c>
      <c r="AK470" s="180">
        <f t="shared" si="254"/>
        <v>2.3077257367928001</v>
      </c>
      <c r="AM470" s="199">
        <f t="shared" si="239"/>
        <v>2.3649357367928001</v>
      </c>
      <c r="AN470" s="200">
        <f t="shared" si="257"/>
        <v>2.2960541133910679</v>
      </c>
      <c r="AO470" s="200">
        <f t="shared" si="257"/>
        <v>2.2291787508651146</v>
      </c>
      <c r="AP470" s="200">
        <f t="shared" si="258"/>
        <v>2.16425121443215</v>
      </c>
      <c r="AQ470" s="200">
        <f t="shared" si="258"/>
        <v>2.1012147712933498</v>
      </c>
      <c r="AR470" s="200">
        <f t="shared" si="258"/>
        <v>2.0400143410615046</v>
      </c>
      <c r="AS470" s="200">
        <f t="shared" si="258"/>
        <v>1.9805964476325288</v>
      </c>
      <c r="AT470" s="200">
        <f t="shared" si="258"/>
        <v>1.9229091724587657</v>
      </c>
      <c r="AU470" s="200">
        <f t="shared" si="258"/>
        <v>1.8669021091832678</v>
      </c>
      <c r="AV470" s="200">
        <f t="shared" si="258"/>
        <v>1.8125263195954056</v>
      </c>
      <c r="AW470" s="200">
        <f t="shared" si="258"/>
        <v>1.7597342908693259</v>
      </c>
      <c r="AX470" s="200">
        <f t="shared" si="258"/>
        <v>1.7084798940478891</v>
      </c>
      <c r="AY470" s="200">
        <f t="shared" si="258"/>
        <v>1.6587183437358151</v>
      </c>
      <c r="AZ470" s="200">
        <f t="shared" si="259"/>
        <v>1.6104061589668108</v>
      </c>
      <c r="BA470" s="200">
        <f t="shared" si="259"/>
        <v>1.5635011252104958</v>
      </c>
      <c r="BB470" s="200">
        <f t="shared" si="259"/>
        <v>1.517962257485918</v>
      </c>
      <c r="BC470" s="200">
        <f t="shared" si="259"/>
        <v>1.4737497645494353</v>
      </c>
      <c r="BD470" s="200">
        <f t="shared" si="259"/>
        <v>1.4308250141256653</v>
      </c>
      <c r="BE470" s="200">
        <f t="shared" si="259"/>
        <v>1.3891504991511314</v>
      </c>
      <c r="BF470" s="200">
        <f t="shared" si="259"/>
        <v>1.3486898050010985</v>
      </c>
      <c r="BG470" s="201">
        <f t="shared" si="240"/>
        <v>36.239800129849542</v>
      </c>
    </row>
    <row r="471" spans="27:59" x14ac:dyDescent="0.3">
      <c r="AA471" s="178">
        <f t="shared" si="241"/>
        <v>2184000000</v>
      </c>
      <c r="AB471" s="41">
        <f t="shared" si="242"/>
        <v>2675</v>
      </c>
      <c r="AC471" s="21">
        <v>104</v>
      </c>
      <c r="AD471" s="21" t="s">
        <v>283</v>
      </c>
      <c r="AE471" s="173">
        <f t="shared" si="248"/>
        <v>30</v>
      </c>
      <c r="AF471" s="181">
        <f t="shared" si="249"/>
        <v>27</v>
      </c>
      <c r="AG471" s="84">
        <f t="shared" si="250"/>
        <v>0.39750000000000002</v>
      </c>
      <c r="AH471" s="237">
        <f t="shared" si="251"/>
        <v>0.159</v>
      </c>
      <c r="AI471" s="76">
        <f t="shared" si="252"/>
        <v>1.5600000000000002E-3</v>
      </c>
      <c r="AJ471" s="179">
        <f t="shared" si="253"/>
        <v>5.5650000000000005E-2</v>
      </c>
      <c r="AK471" s="180">
        <f t="shared" si="254"/>
        <v>2.3077257367928001</v>
      </c>
      <c r="AM471" s="199">
        <f t="shared" si="239"/>
        <v>2.3649357367928001</v>
      </c>
      <c r="AN471" s="200">
        <f t="shared" si="257"/>
        <v>2.2960541133910679</v>
      </c>
      <c r="AO471" s="200">
        <f t="shared" si="257"/>
        <v>2.2291787508651146</v>
      </c>
      <c r="AP471" s="200">
        <f t="shared" si="258"/>
        <v>2.16425121443215</v>
      </c>
      <c r="AQ471" s="200">
        <f t="shared" si="258"/>
        <v>2.1012147712933498</v>
      </c>
      <c r="AR471" s="200">
        <f t="shared" si="258"/>
        <v>2.0400143410615046</v>
      </c>
      <c r="AS471" s="200">
        <f t="shared" si="258"/>
        <v>1.9805964476325288</v>
      </c>
      <c r="AT471" s="200">
        <f t="shared" si="258"/>
        <v>1.9229091724587657</v>
      </c>
      <c r="AU471" s="200">
        <f t="shared" si="258"/>
        <v>1.8669021091832678</v>
      </c>
      <c r="AV471" s="200">
        <f t="shared" si="258"/>
        <v>1.8125263195954056</v>
      </c>
      <c r="AW471" s="200">
        <f t="shared" si="258"/>
        <v>1.7597342908693259</v>
      </c>
      <c r="AX471" s="200">
        <f t="shared" si="258"/>
        <v>1.7084798940478891</v>
      </c>
      <c r="AY471" s="200">
        <f t="shared" si="258"/>
        <v>1.6587183437358151</v>
      </c>
      <c r="AZ471" s="200">
        <f t="shared" si="259"/>
        <v>1.6104061589668108</v>
      </c>
      <c r="BA471" s="200">
        <f t="shared" si="259"/>
        <v>1.5635011252104958</v>
      </c>
      <c r="BB471" s="200">
        <f t="shared" si="259"/>
        <v>1.517962257485918</v>
      </c>
      <c r="BC471" s="200">
        <f t="shared" si="259"/>
        <v>1.4737497645494353</v>
      </c>
      <c r="BD471" s="200">
        <f t="shared" si="259"/>
        <v>1.4308250141256653</v>
      </c>
      <c r="BE471" s="200">
        <f t="shared" si="259"/>
        <v>1.3891504991511314</v>
      </c>
      <c r="BF471" s="200">
        <f t="shared" si="259"/>
        <v>1.3486898050010985</v>
      </c>
      <c r="BG471" s="201">
        <f t="shared" si="240"/>
        <v>36.239800129849542</v>
      </c>
    </row>
    <row r="472" spans="27:59" x14ac:dyDescent="0.3">
      <c r="AA472" s="178">
        <f t="shared" si="241"/>
        <v>2205000000</v>
      </c>
      <c r="AB472" s="41">
        <f t="shared" si="242"/>
        <v>2700</v>
      </c>
      <c r="AC472" s="21">
        <v>105</v>
      </c>
      <c r="AD472" s="21" t="s">
        <v>283</v>
      </c>
      <c r="AE472" s="173">
        <f t="shared" si="248"/>
        <v>30</v>
      </c>
      <c r="AF472" s="181">
        <f t="shared" si="249"/>
        <v>27</v>
      </c>
      <c r="AG472" s="84">
        <f t="shared" si="250"/>
        <v>0.39750000000000002</v>
      </c>
      <c r="AH472" s="237">
        <f t="shared" si="251"/>
        <v>0.159</v>
      </c>
      <c r="AI472" s="76">
        <f t="shared" si="252"/>
        <v>1.5600000000000002E-3</v>
      </c>
      <c r="AJ472" s="179">
        <f t="shared" si="253"/>
        <v>5.5650000000000005E-2</v>
      </c>
      <c r="AK472" s="180">
        <f t="shared" si="254"/>
        <v>2.3077257367928001</v>
      </c>
      <c r="AM472" s="199">
        <f t="shared" si="239"/>
        <v>2.3649357367928001</v>
      </c>
      <c r="AN472" s="200">
        <f t="shared" si="257"/>
        <v>2.2960541133910679</v>
      </c>
      <c r="AO472" s="200">
        <f t="shared" si="257"/>
        <v>2.2291787508651146</v>
      </c>
      <c r="AP472" s="200">
        <f t="shared" si="258"/>
        <v>2.16425121443215</v>
      </c>
      <c r="AQ472" s="200">
        <f t="shared" si="258"/>
        <v>2.1012147712933498</v>
      </c>
      <c r="AR472" s="200">
        <f t="shared" si="258"/>
        <v>2.0400143410615046</v>
      </c>
      <c r="AS472" s="200">
        <f t="shared" si="258"/>
        <v>1.9805964476325288</v>
      </c>
      <c r="AT472" s="200">
        <f t="shared" si="258"/>
        <v>1.9229091724587657</v>
      </c>
      <c r="AU472" s="200">
        <f t="shared" si="258"/>
        <v>1.8669021091832678</v>
      </c>
      <c r="AV472" s="200">
        <f t="shared" si="258"/>
        <v>1.8125263195954056</v>
      </c>
      <c r="AW472" s="200">
        <f t="shared" si="258"/>
        <v>1.7597342908693259</v>
      </c>
      <c r="AX472" s="200">
        <f t="shared" si="258"/>
        <v>1.7084798940478891</v>
      </c>
      <c r="AY472" s="200">
        <f t="shared" si="258"/>
        <v>1.6587183437358151</v>
      </c>
      <c r="AZ472" s="200">
        <f t="shared" si="259"/>
        <v>1.6104061589668108</v>
      </c>
      <c r="BA472" s="200">
        <f t="shared" si="259"/>
        <v>1.5635011252104958</v>
      </c>
      <c r="BB472" s="200">
        <f t="shared" si="259"/>
        <v>1.517962257485918</v>
      </c>
      <c r="BC472" s="200">
        <f t="shared" si="259"/>
        <v>1.4737497645494353</v>
      </c>
      <c r="BD472" s="200">
        <f t="shared" si="259"/>
        <v>1.4308250141256653</v>
      </c>
      <c r="BE472" s="200">
        <f t="shared" si="259"/>
        <v>1.3891504991511314</v>
      </c>
      <c r="BF472" s="200">
        <f t="shared" si="259"/>
        <v>1.3486898050010985</v>
      </c>
      <c r="BG472" s="201">
        <f t="shared" si="240"/>
        <v>36.239800129849542</v>
      </c>
    </row>
    <row r="473" spans="27:59" x14ac:dyDescent="0.3">
      <c r="AA473" s="178">
        <f t="shared" si="241"/>
        <v>2226000000</v>
      </c>
      <c r="AB473" s="41">
        <f t="shared" si="242"/>
        <v>2725</v>
      </c>
      <c r="AC473" s="21">
        <v>106</v>
      </c>
      <c r="AD473" s="21" t="s">
        <v>283</v>
      </c>
      <c r="AE473" s="173">
        <f t="shared" si="248"/>
        <v>30</v>
      </c>
      <c r="AF473" s="181">
        <f t="shared" si="249"/>
        <v>27</v>
      </c>
      <c r="AG473" s="84">
        <f t="shared" si="250"/>
        <v>0.39750000000000002</v>
      </c>
      <c r="AH473" s="237">
        <f t="shared" si="251"/>
        <v>0.159</v>
      </c>
      <c r="AI473" s="76">
        <f t="shared" si="252"/>
        <v>1.5600000000000002E-3</v>
      </c>
      <c r="AJ473" s="179">
        <f t="shared" si="253"/>
        <v>5.5650000000000005E-2</v>
      </c>
      <c r="AK473" s="180">
        <f t="shared" si="254"/>
        <v>2.3077257367928001</v>
      </c>
      <c r="AM473" s="199">
        <f t="shared" si="239"/>
        <v>2.3649357367928001</v>
      </c>
      <c r="AN473" s="200">
        <f t="shared" si="257"/>
        <v>2.2960541133910679</v>
      </c>
      <c r="AO473" s="200">
        <f t="shared" si="257"/>
        <v>2.2291787508651146</v>
      </c>
      <c r="AP473" s="200">
        <f t="shared" si="258"/>
        <v>2.16425121443215</v>
      </c>
      <c r="AQ473" s="200">
        <f t="shared" si="258"/>
        <v>2.1012147712933498</v>
      </c>
      <c r="AR473" s="200">
        <f t="shared" si="258"/>
        <v>2.0400143410615046</v>
      </c>
      <c r="AS473" s="200">
        <f t="shared" si="258"/>
        <v>1.9805964476325288</v>
      </c>
      <c r="AT473" s="200">
        <f t="shared" si="258"/>
        <v>1.9229091724587657</v>
      </c>
      <c r="AU473" s="200">
        <f t="shared" si="258"/>
        <v>1.8669021091832678</v>
      </c>
      <c r="AV473" s="200">
        <f t="shared" si="258"/>
        <v>1.8125263195954056</v>
      </c>
      <c r="AW473" s="200">
        <f t="shared" si="258"/>
        <v>1.7597342908693259</v>
      </c>
      <c r="AX473" s="200">
        <f t="shared" si="258"/>
        <v>1.7084798940478891</v>
      </c>
      <c r="AY473" s="200">
        <f t="shared" si="258"/>
        <v>1.6587183437358151</v>
      </c>
      <c r="AZ473" s="200">
        <f t="shared" si="259"/>
        <v>1.6104061589668108</v>
      </c>
      <c r="BA473" s="200">
        <f t="shared" si="259"/>
        <v>1.5635011252104958</v>
      </c>
      <c r="BB473" s="200">
        <f t="shared" si="259"/>
        <v>1.517962257485918</v>
      </c>
      <c r="BC473" s="200">
        <f t="shared" si="259"/>
        <v>1.4737497645494353</v>
      </c>
      <c r="BD473" s="200">
        <f t="shared" si="259"/>
        <v>1.4308250141256653</v>
      </c>
      <c r="BE473" s="200">
        <f t="shared" si="259"/>
        <v>1.3891504991511314</v>
      </c>
      <c r="BF473" s="200">
        <f t="shared" si="259"/>
        <v>1.3486898050010985</v>
      </c>
      <c r="BG473" s="201">
        <f t="shared" si="240"/>
        <v>36.239800129849542</v>
      </c>
    </row>
    <row r="474" spans="27:59" x14ac:dyDescent="0.3">
      <c r="AA474" s="178">
        <f t="shared" si="241"/>
        <v>2247000000</v>
      </c>
      <c r="AB474" s="41">
        <f t="shared" si="242"/>
        <v>2750</v>
      </c>
      <c r="AC474" s="21">
        <v>107</v>
      </c>
      <c r="AD474" s="21" t="s">
        <v>283</v>
      </c>
      <c r="AE474" s="173">
        <f t="shared" si="248"/>
        <v>30</v>
      </c>
      <c r="AF474" s="181">
        <f t="shared" si="249"/>
        <v>27</v>
      </c>
      <c r="AG474" s="84">
        <f t="shared" si="250"/>
        <v>0.39750000000000002</v>
      </c>
      <c r="AH474" s="237">
        <f t="shared" si="251"/>
        <v>0.159</v>
      </c>
      <c r="AI474" s="76">
        <f t="shared" si="252"/>
        <v>1.5600000000000002E-3</v>
      </c>
      <c r="AJ474" s="179">
        <f t="shared" si="253"/>
        <v>5.5650000000000005E-2</v>
      </c>
      <c r="AK474" s="180">
        <f t="shared" si="254"/>
        <v>2.3077257367928001</v>
      </c>
      <c r="AM474" s="199">
        <f t="shared" si="239"/>
        <v>2.3649357367928001</v>
      </c>
      <c r="AN474" s="200">
        <f t="shared" si="257"/>
        <v>2.2960541133910679</v>
      </c>
      <c r="AO474" s="200">
        <f t="shared" si="257"/>
        <v>2.2291787508651146</v>
      </c>
      <c r="AP474" s="200">
        <f t="shared" si="258"/>
        <v>2.16425121443215</v>
      </c>
      <c r="AQ474" s="200">
        <f t="shared" si="258"/>
        <v>2.1012147712933498</v>
      </c>
      <c r="AR474" s="200">
        <f t="shared" si="258"/>
        <v>2.0400143410615046</v>
      </c>
      <c r="AS474" s="200">
        <f t="shared" si="258"/>
        <v>1.9805964476325288</v>
      </c>
      <c r="AT474" s="200">
        <f t="shared" si="258"/>
        <v>1.9229091724587657</v>
      </c>
      <c r="AU474" s="200">
        <f t="shared" si="258"/>
        <v>1.8669021091832678</v>
      </c>
      <c r="AV474" s="200">
        <f t="shared" si="258"/>
        <v>1.8125263195954056</v>
      </c>
      <c r="AW474" s="200">
        <f t="shared" si="258"/>
        <v>1.7597342908693259</v>
      </c>
      <c r="AX474" s="200">
        <f t="shared" si="258"/>
        <v>1.7084798940478891</v>
      </c>
      <c r="AY474" s="200">
        <f t="shared" si="258"/>
        <v>1.6587183437358151</v>
      </c>
      <c r="AZ474" s="200">
        <f t="shared" si="259"/>
        <v>1.6104061589668108</v>
      </c>
      <c r="BA474" s="200">
        <f t="shared" si="259"/>
        <v>1.5635011252104958</v>
      </c>
      <c r="BB474" s="200">
        <f t="shared" si="259"/>
        <v>1.517962257485918</v>
      </c>
      <c r="BC474" s="200">
        <f t="shared" si="259"/>
        <v>1.4737497645494353</v>
      </c>
      <c r="BD474" s="200">
        <f t="shared" si="259"/>
        <v>1.4308250141256653</v>
      </c>
      <c r="BE474" s="200">
        <f t="shared" si="259"/>
        <v>1.3891504991511314</v>
      </c>
      <c r="BF474" s="200">
        <f t="shared" si="259"/>
        <v>1.3486898050010985</v>
      </c>
      <c r="BG474" s="201">
        <f t="shared" si="240"/>
        <v>36.239800129849542</v>
      </c>
    </row>
    <row r="475" spans="27:59" x14ac:dyDescent="0.3">
      <c r="AA475" s="178">
        <f t="shared" si="241"/>
        <v>2268000000</v>
      </c>
      <c r="AB475" s="41">
        <f t="shared" si="242"/>
        <v>2775</v>
      </c>
      <c r="AC475" s="21">
        <v>108</v>
      </c>
      <c r="AD475" s="21" t="s">
        <v>283</v>
      </c>
      <c r="AE475" s="173">
        <f t="shared" si="248"/>
        <v>30</v>
      </c>
      <c r="AF475" s="181">
        <f t="shared" si="249"/>
        <v>27</v>
      </c>
      <c r="AG475" s="84">
        <f t="shared" si="250"/>
        <v>0.39750000000000002</v>
      </c>
      <c r="AH475" s="237">
        <f t="shared" si="251"/>
        <v>0.159</v>
      </c>
      <c r="AI475" s="76">
        <f t="shared" si="252"/>
        <v>1.5600000000000002E-3</v>
      </c>
      <c r="AJ475" s="179">
        <f t="shared" si="253"/>
        <v>5.5650000000000005E-2</v>
      </c>
      <c r="AK475" s="180">
        <f t="shared" si="254"/>
        <v>2.3077257367928001</v>
      </c>
      <c r="AM475" s="199">
        <f t="shared" si="239"/>
        <v>2.3649357367928001</v>
      </c>
      <c r="AN475" s="200">
        <f t="shared" si="257"/>
        <v>2.2960541133910679</v>
      </c>
      <c r="AO475" s="200">
        <f t="shared" si="257"/>
        <v>2.2291787508651146</v>
      </c>
      <c r="AP475" s="200">
        <f t="shared" si="258"/>
        <v>2.16425121443215</v>
      </c>
      <c r="AQ475" s="200">
        <f t="shared" si="258"/>
        <v>2.1012147712933498</v>
      </c>
      <c r="AR475" s="200">
        <f t="shared" si="258"/>
        <v>2.0400143410615046</v>
      </c>
      <c r="AS475" s="200">
        <f t="shared" si="258"/>
        <v>1.9805964476325288</v>
      </c>
      <c r="AT475" s="200">
        <f t="shared" si="258"/>
        <v>1.9229091724587657</v>
      </c>
      <c r="AU475" s="200">
        <f t="shared" si="258"/>
        <v>1.8669021091832678</v>
      </c>
      <c r="AV475" s="200">
        <f t="shared" si="258"/>
        <v>1.8125263195954056</v>
      </c>
      <c r="AW475" s="200">
        <f t="shared" si="258"/>
        <v>1.7597342908693259</v>
      </c>
      <c r="AX475" s="200">
        <f t="shared" si="258"/>
        <v>1.7084798940478891</v>
      </c>
      <c r="AY475" s="200">
        <f t="shared" si="258"/>
        <v>1.6587183437358151</v>
      </c>
      <c r="AZ475" s="200">
        <f t="shared" si="259"/>
        <v>1.6104061589668108</v>
      </c>
      <c r="BA475" s="200">
        <f t="shared" si="259"/>
        <v>1.5635011252104958</v>
      </c>
      <c r="BB475" s="200">
        <f t="shared" si="259"/>
        <v>1.517962257485918</v>
      </c>
      <c r="BC475" s="200">
        <f t="shared" si="259"/>
        <v>1.4737497645494353</v>
      </c>
      <c r="BD475" s="200">
        <f t="shared" si="259"/>
        <v>1.4308250141256653</v>
      </c>
      <c r="BE475" s="200">
        <f t="shared" si="259"/>
        <v>1.3891504991511314</v>
      </c>
      <c r="BF475" s="200">
        <f t="shared" si="259"/>
        <v>1.3486898050010985</v>
      </c>
      <c r="BG475" s="201">
        <f t="shared" si="240"/>
        <v>36.239800129849542</v>
      </c>
    </row>
    <row r="476" spans="27:59" x14ac:dyDescent="0.3">
      <c r="AA476" s="178">
        <f t="shared" si="241"/>
        <v>2289000000</v>
      </c>
      <c r="AB476" s="41">
        <f t="shared" si="242"/>
        <v>2800</v>
      </c>
      <c r="AC476" s="21">
        <v>109</v>
      </c>
      <c r="AD476" s="21" t="s">
        <v>283</v>
      </c>
      <c r="AE476" s="173">
        <f t="shared" si="248"/>
        <v>30</v>
      </c>
      <c r="AF476" s="181">
        <f t="shared" si="249"/>
        <v>27</v>
      </c>
      <c r="AG476" s="84">
        <f t="shared" si="250"/>
        <v>0.39750000000000002</v>
      </c>
      <c r="AH476" s="237">
        <f t="shared" si="251"/>
        <v>0.159</v>
      </c>
      <c r="AI476" s="76">
        <f t="shared" si="252"/>
        <v>1.5600000000000002E-3</v>
      </c>
      <c r="AJ476" s="179">
        <f t="shared" si="253"/>
        <v>5.5650000000000005E-2</v>
      </c>
      <c r="AK476" s="180">
        <f t="shared" si="254"/>
        <v>2.3077257367928001</v>
      </c>
      <c r="AM476" s="199">
        <f t="shared" si="239"/>
        <v>2.3649357367928001</v>
      </c>
      <c r="AN476" s="200">
        <f t="shared" si="257"/>
        <v>2.2960541133910679</v>
      </c>
      <c r="AO476" s="200">
        <f t="shared" si="257"/>
        <v>2.2291787508651146</v>
      </c>
      <c r="AP476" s="200">
        <f t="shared" si="258"/>
        <v>2.16425121443215</v>
      </c>
      <c r="AQ476" s="200">
        <f t="shared" si="258"/>
        <v>2.1012147712933498</v>
      </c>
      <c r="AR476" s="200">
        <f t="shared" si="258"/>
        <v>2.0400143410615046</v>
      </c>
      <c r="AS476" s="200">
        <f t="shared" si="258"/>
        <v>1.9805964476325288</v>
      </c>
      <c r="AT476" s="200">
        <f t="shared" si="258"/>
        <v>1.9229091724587657</v>
      </c>
      <c r="AU476" s="200">
        <f t="shared" si="258"/>
        <v>1.8669021091832678</v>
      </c>
      <c r="AV476" s="200">
        <f t="shared" si="258"/>
        <v>1.8125263195954056</v>
      </c>
      <c r="AW476" s="200">
        <f t="shared" si="258"/>
        <v>1.7597342908693259</v>
      </c>
      <c r="AX476" s="200">
        <f t="shared" si="258"/>
        <v>1.7084798940478891</v>
      </c>
      <c r="AY476" s="200">
        <f t="shared" si="258"/>
        <v>1.6587183437358151</v>
      </c>
      <c r="AZ476" s="200">
        <f t="shared" si="259"/>
        <v>1.6104061589668108</v>
      </c>
      <c r="BA476" s="200">
        <f t="shared" si="259"/>
        <v>1.5635011252104958</v>
      </c>
      <c r="BB476" s="200">
        <f t="shared" si="259"/>
        <v>1.517962257485918</v>
      </c>
      <c r="BC476" s="200">
        <f t="shared" si="259"/>
        <v>1.4737497645494353</v>
      </c>
      <c r="BD476" s="200">
        <f t="shared" si="259"/>
        <v>1.4308250141256653</v>
      </c>
      <c r="BE476" s="200">
        <f t="shared" si="259"/>
        <v>1.3891504991511314</v>
      </c>
      <c r="BF476" s="200">
        <f t="shared" si="259"/>
        <v>1.3486898050010985</v>
      </c>
      <c r="BG476" s="201">
        <f t="shared" si="240"/>
        <v>36.239800129849542</v>
      </c>
    </row>
    <row r="477" spans="27:59" x14ac:dyDescent="0.3">
      <c r="AA477" s="178">
        <f t="shared" si="241"/>
        <v>2310000000</v>
      </c>
      <c r="AB477" s="41">
        <f t="shared" si="242"/>
        <v>2825</v>
      </c>
      <c r="AC477" s="21">
        <v>110</v>
      </c>
      <c r="AD477" s="21" t="s">
        <v>283</v>
      </c>
      <c r="AE477" s="173">
        <f t="shared" si="248"/>
        <v>30</v>
      </c>
      <c r="AF477" s="181">
        <f t="shared" si="249"/>
        <v>27</v>
      </c>
      <c r="AG477" s="84">
        <f t="shared" si="250"/>
        <v>0.39750000000000002</v>
      </c>
      <c r="AH477" s="237">
        <f t="shared" si="251"/>
        <v>0.159</v>
      </c>
      <c r="AI477" s="76">
        <f t="shared" si="252"/>
        <v>1.5600000000000002E-3</v>
      </c>
      <c r="AJ477" s="179">
        <f t="shared" si="253"/>
        <v>5.5650000000000005E-2</v>
      </c>
      <c r="AK477" s="180">
        <f t="shared" si="254"/>
        <v>2.3077257367928001</v>
      </c>
      <c r="AM477" s="199">
        <f t="shared" si="239"/>
        <v>2.3649357367928001</v>
      </c>
      <c r="AN477" s="200">
        <f t="shared" si="257"/>
        <v>2.2960541133910679</v>
      </c>
      <c r="AO477" s="200">
        <f t="shared" si="257"/>
        <v>2.2291787508651146</v>
      </c>
      <c r="AP477" s="200">
        <f t="shared" si="258"/>
        <v>2.16425121443215</v>
      </c>
      <c r="AQ477" s="200">
        <f t="shared" si="258"/>
        <v>2.1012147712933498</v>
      </c>
      <c r="AR477" s="200">
        <f t="shared" si="258"/>
        <v>2.0400143410615046</v>
      </c>
      <c r="AS477" s="200">
        <f t="shared" si="258"/>
        <v>1.9805964476325288</v>
      </c>
      <c r="AT477" s="200">
        <f t="shared" si="258"/>
        <v>1.9229091724587657</v>
      </c>
      <c r="AU477" s="200">
        <f t="shared" si="258"/>
        <v>1.8669021091832678</v>
      </c>
      <c r="AV477" s="200">
        <f t="shared" si="258"/>
        <v>1.8125263195954056</v>
      </c>
      <c r="AW477" s="200">
        <f t="shared" si="258"/>
        <v>1.7597342908693259</v>
      </c>
      <c r="AX477" s="200">
        <f t="shared" si="258"/>
        <v>1.7084798940478891</v>
      </c>
      <c r="AY477" s="200">
        <f t="shared" si="258"/>
        <v>1.6587183437358151</v>
      </c>
      <c r="AZ477" s="200">
        <f t="shared" si="259"/>
        <v>1.6104061589668108</v>
      </c>
      <c r="BA477" s="200">
        <f t="shared" si="259"/>
        <v>1.5635011252104958</v>
      </c>
      <c r="BB477" s="200">
        <f t="shared" si="259"/>
        <v>1.517962257485918</v>
      </c>
      <c r="BC477" s="200">
        <f t="shared" si="259"/>
        <v>1.4737497645494353</v>
      </c>
      <c r="BD477" s="200">
        <f t="shared" si="259"/>
        <v>1.4308250141256653</v>
      </c>
      <c r="BE477" s="200">
        <f t="shared" si="259"/>
        <v>1.3891504991511314</v>
      </c>
      <c r="BF477" s="200">
        <f t="shared" si="259"/>
        <v>1.3486898050010985</v>
      </c>
      <c r="BG477" s="201">
        <f t="shared" si="240"/>
        <v>36.239800129849542</v>
      </c>
    </row>
    <row r="478" spans="27:59" x14ac:dyDescent="0.3">
      <c r="AA478" s="178">
        <f t="shared" si="241"/>
        <v>2331000000</v>
      </c>
      <c r="AB478" s="41">
        <f t="shared" si="242"/>
        <v>2850</v>
      </c>
      <c r="AC478" s="21">
        <v>111</v>
      </c>
      <c r="AD478" s="21" t="s">
        <v>283</v>
      </c>
      <c r="AE478" s="173">
        <f t="shared" si="248"/>
        <v>30</v>
      </c>
      <c r="AF478" s="181">
        <f t="shared" si="249"/>
        <v>27</v>
      </c>
      <c r="AG478" s="84">
        <f t="shared" si="250"/>
        <v>0.39750000000000002</v>
      </c>
      <c r="AH478" s="237">
        <f t="shared" si="251"/>
        <v>0.159</v>
      </c>
      <c r="AI478" s="76">
        <f t="shared" si="252"/>
        <v>1.5600000000000002E-3</v>
      </c>
      <c r="AJ478" s="179">
        <f t="shared" si="253"/>
        <v>5.5650000000000005E-2</v>
      </c>
      <c r="AK478" s="180">
        <f t="shared" si="254"/>
        <v>2.3077257367928001</v>
      </c>
      <c r="AM478" s="199">
        <f t="shared" si="239"/>
        <v>2.3649357367928001</v>
      </c>
      <c r="AN478" s="200">
        <f t="shared" si="257"/>
        <v>2.2960541133910679</v>
      </c>
      <c r="AO478" s="200">
        <f t="shared" si="257"/>
        <v>2.2291787508651146</v>
      </c>
      <c r="AP478" s="200">
        <f t="shared" ref="AP478:AY487" si="260">$AM478/POWER(1+($B$10/100),AP$366-2024)</f>
        <v>2.16425121443215</v>
      </c>
      <c r="AQ478" s="200">
        <f t="shared" si="260"/>
        <v>2.1012147712933498</v>
      </c>
      <c r="AR478" s="200">
        <f t="shared" si="260"/>
        <v>2.0400143410615046</v>
      </c>
      <c r="AS478" s="200">
        <f t="shared" si="260"/>
        <v>1.9805964476325288</v>
      </c>
      <c r="AT478" s="200">
        <f t="shared" si="260"/>
        <v>1.9229091724587657</v>
      </c>
      <c r="AU478" s="200">
        <f t="shared" si="260"/>
        <v>1.8669021091832678</v>
      </c>
      <c r="AV478" s="200">
        <f t="shared" si="260"/>
        <v>1.8125263195954056</v>
      </c>
      <c r="AW478" s="200">
        <f t="shared" si="260"/>
        <v>1.7597342908693259</v>
      </c>
      <c r="AX478" s="200">
        <f t="shared" si="260"/>
        <v>1.7084798940478891</v>
      </c>
      <c r="AY478" s="200">
        <f t="shared" si="260"/>
        <v>1.6587183437358151</v>
      </c>
      <c r="AZ478" s="200">
        <f t="shared" ref="AZ478:BF487" si="261">$AM478/POWER(1+($B$10/100),AZ$366-2024)</f>
        <v>1.6104061589668108</v>
      </c>
      <c r="BA478" s="200">
        <f t="shared" si="261"/>
        <v>1.5635011252104958</v>
      </c>
      <c r="BB478" s="200">
        <f t="shared" si="261"/>
        <v>1.517962257485918</v>
      </c>
      <c r="BC478" s="200">
        <f t="shared" si="261"/>
        <v>1.4737497645494353</v>
      </c>
      <c r="BD478" s="200">
        <f t="shared" si="261"/>
        <v>1.4308250141256653</v>
      </c>
      <c r="BE478" s="200">
        <f t="shared" si="261"/>
        <v>1.3891504991511314</v>
      </c>
      <c r="BF478" s="200">
        <f t="shared" si="261"/>
        <v>1.3486898050010985</v>
      </c>
      <c r="BG478" s="201">
        <f t="shared" si="240"/>
        <v>36.239800129849542</v>
      </c>
    </row>
    <row r="479" spans="27:59" x14ac:dyDescent="0.3">
      <c r="AA479" s="178">
        <f t="shared" si="241"/>
        <v>2352000000</v>
      </c>
      <c r="AB479" s="41">
        <f t="shared" si="242"/>
        <v>2875</v>
      </c>
      <c r="AC479" s="21">
        <v>112</v>
      </c>
      <c r="AD479" s="21" t="s">
        <v>283</v>
      </c>
      <c r="AE479" s="173">
        <f t="shared" si="248"/>
        <v>30</v>
      </c>
      <c r="AF479" s="181">
        <f t="shared" si="249"/>
        <v>27</v>
      </c>
      <c r="AG479" s="84">
        <f t="shared" si="250"/>
        <v>0.39750000000000002</v>
      </c>
      <c r="AH479" s="237">
        <f t="shared" si="251"/>
        <v>0.159</v>
      </c>
      <c r="AI479" s="76">
        <f t="shared" si="252"/>
        <v>1.5600000000000002E-3</v>
      </c>
      <c r="AJ479" s="179">
        <f t="shared" si="253"/>
        <v>5.5650000000000005E-2</v>
      </c>
      <c r="AK479" s="180">
        <f t="shared" si="254"/>
        <v>2.3077257367928001</v>
      </c>
      <c r="AM479" s="199">
        <f t="shared" si="239"/>
        <v>2.3649357367928001</v>
      </c>
      <c r="AN479" s="200">
        <f t="shared" si="257"/>
        <v>2.2960541133910679</v>
      </c>
      <c r="AO479" s="200">
        <f t="shared" si="257"/>
        <v>2.2291787508651146</v>
      </c>
      <c r="AP479" s="200">
        <f t="shared" si="260"/>
        <v>2.16425121443215</v>
      </c>
      <c r="AQ479" s="200">
        <f t="shared" si="260"/>
        <v>2.1012147712933498</v>
      </c>
      <c r="AR479" s="200">
        <f t="shared" si="260"/>
        <v>2.0400143410615046</v>
      </c>
      <c r="AS479" s="200">
        <f t="shared" si="260"/>
        <v>1.9805964476325288</v>
      </c>
      <c r="AT479" s="200">
        <f t="shared" si="260"/>
        <v>1.9229091724587657</v>
      </c>
      <c r="AU479" s="200">
        <f t="shared" si="260"/>
        <v>1.8669021091832678</v>
      </c>
      <c r="AV479" s="200">
        <f t="shared" si="260"/>
        <v>1.8125263195954056</v>
      </c>
      <c r="AW479" s="200">
        <f t="shared" si="260"/>
        <v>1.7597342908693259</v>
      </c>
      <c r="AX479" s="200">
        <f t="shared" si="260"/>
        <v>1.7084798940478891</v>
      </c>
      <c r="AY479" s="200">
        <f t="shared" si="260"/>
        <v>1.6587183437358151</v>
      </c>
      <c r="AZ479" s="200">
        <f t="shared" si="261"/>
        <v>1.6104061589668108</v>
      </c>
      <c r="BA479" s="200">
        <f t="shared" si="261"/>
        <v>1.5635011252104958</v>
      </c>
      <c r="BB479" s="200">
        <f t="shared" si="261"/>
        <v>1.517962257485918</v>
      </c>
      <c r="BC479" s="200">
        <f t="shared" si="261"/>
        <v>1.4737497645494353</v>
      </c>
      <c r="BD479" s="200">
        <f t="shared" si="261"/>
        <v>1.4308250141256653</v>
      </c>
      <c r="BE479" s="200">
        <f t="shared" si="261"/>
        <v>1.3891504991511314</v>
      </c>
      <c r="BF479" s="200">
        <f t="shared" si="261"/>
        <v>1.3486898050010985</v>
      </c>
      <c r="BG479" s="201">
        <f t="shared" si="240"/>
        <v>36.239800129849542</v>
      </c>
    </row>
    <row r="480" spans="27:59" x14ac:dyDescent="0.3">
      <c r="AA480" s="178">
        <f t="shared" si="241"/>
        <v>2373000000</v>
      </c>
      <c r="AB480" s="41">
        <f t="shared" si="242"/>
        <v>2900</v>
      </c>
      <c r="AC480" s="21">
        <v>113</v>
      </c>
      <c r="AD480" s="21" t="s">
        <v>283</v>
      </c>
      <c r="AE480" s="173">
        <f t="shared" si="248"/>
        <v>30</v>
      </c>
      <c r="AF480" s="181">
        <f t="shared" si="249"/>
        <v>27</v>
      </c>
      <c r="AG480" s="84">
        <f t="shared" si="250"/>
        <v>0.39750000000000002</v>
      </c>
      <c r="AH480" s="237">
        <f t="shared" si="251"/>
        <v>0.159</v>
      </c>
      <c r="AI480" s="76">
        <f t="shared" si="252"/>
        <v>1.5600000000000002E-3</v>
      </c>
      <c r="AJ480" s="179">
        <f t="shared" si="253"/>
        <v>5.5650000000000005E-2</v>
      </c>
      <c r="AK480" s="180">
        <f t="shared" si="254"/>
        <v>2.3077257367928001</v>
      </c>
      <c r="AM480" s="199">
        <f t="shared" si="239"/>
        <v>2.3649357367928001</v>
      </c>
      <c r="AN480" s="200">
        <f t="shared" si="257"/>
        <v>2.2960541133910679</v>
      </c>
      <c r="AO480" s="200">
        <f t="shared" si="257"/>
        <v>2.2291787508651146</v>
      </c>
      <c r="AP480" s="200">
        <f t="shared" si="260"/>
        <v>2.16425121443215</v>
      </c>
      <c r="AQ480" s="200">
        <f t="shared" si="260"/>
        <v>2.1012147712933498</v>
      </c>
      <c r="AR480" s="200">
        <f t="shared" si="260"/>
        <v>2.0400143410615046</v>
      </c>
      <c r="AS480" s="200">
        <f t="shared" si="260"/>
        <v>1.9805964476325288</v>
      </c>
      <c r="AT480" s="200">
        <f t="shared" si="260"/>
        <v>1.9229091724587657</v>
      </c>
      <c r="AU480" s="200">
        <f t="shared" si="260"/>
        <v>1.8669021091832678</v>
      </c>
      <c r="AV480" s="200">
        <f t="shared" si="260"/>
        <v>1.8125263195954056</v>
      </c>
      <c r="AW480" s="200">
        <f t="shared" si="260"/>
        <v>1.7597342908693259</v>
      </c>
      <c r="AX480" s="200">
        <f t="shared" si="260"/>
        <v>1.7084798940478891</v>
      </c>
      <c r="AY480" s="200">
        <f t="shared" si="260"/>
        <v>1.6587183437358151</v>
      </c>
      <c r="AZ480" s="200">
        <f t="shared" si="261"/>
        <v>1.6104061589668108</v>
      </c>
      <c r="BA480" s="200">
        <f t="shared" si="261"/>
        <v>1.5635011252104958</v>
      </c>
      <c r="BB480" s="200">
        <f t="shared" si="261"/>
        <v>1.517962257485918</v>
      </c>
      <c r="BC480" s="200">
        <f t="shared" si="261"/>
        <v>1.4737497645494353</v>
      </c>
      <c r="BD480" s="200">
        <f t="shared" si="261"/>
        <v>1.4308250141256653</v>
      </c>
      <c r="BE480" s="200">
        <f t="shared" si="261"/>
        <v>1.3891504991511314</v>
      </c>
      <c r="BF480" s="200">
        <f t="shared" si="261"/>
        <v>1.3486898050010985</v>
      </c>
      <c r="BG480" s="201">
        <f t="shared" si="240"/>
        <v>36.239800129849542</v>
      </c>
    </row>
    <row r="481" spans="27:59" x14ac:dyDescent="0.3">
      <c r="AA481" s="178">
        <f t="shared" si="241"/>
        <v>2394000000</v>
      </c>
      <c r="AB481" s="41">
        <f t="shared" si="242"/>
        <v>2925</v>
      </c>
      <c r="AC481" s="21">
        <v>114</v>
      </c>
      <c r="AD481" s="21" t="s">
        <v>283</v>
      </c>
      <c r="AE481" s="173">
        <f t="shared" si="248"/>
        <v>30</v>
      </c>
      <c r="AF481" s="181">
        <f t="shared" si="249"/>
        <v>27</v>
      </c>
      <c r="AG481" s="84">
        <f t="shared" si="250"/>
        <v>0.39750000000000002</v>
      </c>
      <c r="AH481" s="237">
        <f t="shared" si="251"/>
        <v>0.159</v>
      </c>
      <c r="AI481" s="76">
        <f t="shared" si="252"/>
        <v>1.5600000000000002E-3</v>
      </c>
      <c r="AJ481" s="179">
        <f t="shared" si="253"/>
        <v>5.5650000000000005E-2</v>
      </c>
      <c r="AK481" s="180">
        <f t="shared" si="254"/>
        <v>2.3077257367928001</v>
      </c>
      <c r="AM481" s="199">
        <f t="shared" si="239"/>
        <v>2.3649357367928001</v>
      </c>
      <c r="AN481" s="200">
        <f t="shared" si="257"/>
        <v>2.2960541133910679</v>
      </c>
      <c r="AO481" s="200">
        <f t="shared" si="257"/>
        <v>2.2291787508651146</v>
      </c>
      <c r="AP481" s="200">
        <f t="shared" si="260"/>
        <v>2.16425121443215</v>
      </c>
      <c r="AQ481" s="200">
        <f t="shared" si="260"/>
        <v>2.1012147712933498</v>
      </c>
      <c r="AR481" s="200">
        <f t="shared" si="260"/>
        <v>2.0400143410615046</v>
      </c>
      <c r="AS481" s="200">
        <f t="shared" si="260"/>
        <v>1.9805964476325288</v>
      </c>
      <c r="AT481" s="200">
        <f t="shared" si="260"/>
        <v>1.9229091724587657</v>
      </c>
      <c r="AU481" s="200">
        <f t="shared" si="260"/>
        <v>1.8669021091832678</v>
      </c>
      <c r="AV481" s="200">
        <f t="shared" si="260"/>
        <v>1.8125263195954056</v>
      </c>
      <c r="AW481" s="200">
        <f t="shared" si="260"/>
        <v>1.7597342908693259</v>
      </c>
      <c r="AX481" s="200">
        <f t="shared" si="260"/>
        <v>1.7084798940478891</v>
      </c>
      <c r="AY481" s="200">
        <f t="shared" si="260"/>
        <v>1.6587183437358151</v>
      </c>
      <c r="AZ481" s="200">
        <f t="shared" si="261"/>
        <v>1.6104061589668108</v>
      </c>
      <c r="BA481" s="200">
        <f t="shared" si="261"/>
        <v>1.5635011252104958</v>
      </c>
      <c r="BB481" s="200">
        <f t="shared" si="261"/>
        <v>1.517962257485918</v>
      </c>
      <c r="BC481" s="200">
        <f t="shared" si="261"/>
        <v>1.4737497645494353</v>
      </c>
      <c r="BD481" s="200">
        <f t="shared" si="261"/>
        <v>1.4308250141256653</v>
      </c>
      <c r="BE481" s="200">
        <f t="shared" si="261"/>
        <v>1.3891504991511314</v>
      </c>
      <c r="BF481" s="200">
        <f t="shared" si="261"/>
        <v>1.3486898050010985</v>
      </c>
      <c r="BG481" s="201">
        <f t="shared" si="240"/>
        <v>36.239800129849542</v>
      </c>
    </row>
    <row r="482" spans="27:59" x14ac:dyDescent="0.3">
      <c r="AA482" s="178">
        <f t="shared" si="241"/>
        <v>2415000000</v>
      </c>
      <c r="AB482" s="41">
        <f t="shared" si="242"/>
        <v>2950</v>
      </c>
      <c r="AC482" s="21">
        <v>115</v>
      </c>
      <c r="AD482" s="21" t="s">
        <v>283</v>
      </c>
      <c r="AE482" s="173">
        <f t="shared" si="248"/>
        <v>30</v>
      </c>
      <c r="AF482" s="181">
        <f t="shared" si="249"/>
        <v>27</v>
      </c>
      <c r="AG482" s="84">
        <f t="shared" si="250"/>
        <v>0.39750000000000002</v>
      </c>
      <c r="AH482" s="237">
        <f t="shared" si="251"/>
        <v>0.159</v>
      </c>
      <c r="AI482" s="76">
        <f t="shared" si="252"/>
        <v>1.5600000000000002E-3</v>
      </c>
      <c r="AJ482" s="179">
        <f t="shared" si="253"/>
        <v>5.5650000000000005E-2</v>
      </c>
      <c r="AK482" s="180">
        <f t="shared" si="254"/>
        <v>2.3077257367928001</v>
      </c>
      <c r="AM482" s="199">
        <f t="shared" si="239"/>
        <v>2.3649357367928001</v>
      </c>
      <c r="AN482" s="200">
        <f t="shared" si="257"/>
        <v>2.2960541133910679</v>
      </c>
      <c r="AO482" s="200">
        <f t="shared" si="257"/>
        <v>2.2291787508651146</v>
      </c>
      <c r="AP482" s="200">
        <f t="shared" si="260"/>
        <v>2.16425121443215</v>
      </c>
      <c r="AQ482" s="200">
        <f t="shared" si="260"/>
        <v>2.1012147712933498</v>
      </c>
      <c r="AR482" s="200">
        <f t="shared" si="260"/>
        <v>2.0400143410615046</v>
      </c>
      <c r="AS482" s="200">
        <f t="shared" si="260"/>
        <v>1.9805964476325288</v>
      </c>
      <c r="AT482" s="200">
        <f t="shared" si="260"/>
        <v>1.9229091724587657</v>
      </c>
      <c r="AU482" s="200">
        <f t="shared" si="260"/>
        <v>1.8669021091832678</v>
      </c>
      <c r="AV482" s="200">
        <f t="shared" si="260"/>
        <v>1.8125263195954056</v>
      </c>
      <c r="AW482" s="200">
        <f t="shared" si="260"/>
        <v>1.7597342908693259</v>
      </c>
      <c r="AX482" s="200">
        <f t="shared" si="260"/>
        <v>1.7084798940478891</v>
      </c>
      <c r="AY482" s="200">
        <f t="shared" si="260"/>
        <v>1.6587183437358151</v>
      </c>
      <c r="AZ482" s="200">
        <f t="shared" si="261"/>
        <v>1.6104061589668108</v>
      </c>
      <c r="BA482" s="200">
        <f t="shared" si="261"/>
        <v>1.5635011252104958</v>
      </c>
      <c r="BB482" s="200">
        <f t="shared" si="261"/>
        <v>1.517962257485918</v>
      </c>
      <c r="BC482" s="200">
        <f t="shared" si="261"/>
        <v>1.4737497645494353</v>
      </c>
      <c r="BD482" s="200">
        <f t="shared" si="261"/>
        <v>1.4308250141256653</v>
      </c>
      <c r="BE482" s="200">
        <f t="shared" si="261"/>
        <v>1.3891504991511314</v>
      </c>
      <c r="BF482" s="200">
        <f t="shared" si="261"/>
        <v>1.3486898050010985</v>
      </c>
      <c r="BG482" s="201">
        <f t="shared" si="240"/>
        <v>36.239800129849542</v>
      </c>
    </row>
    <row r="483" spans="27:59" x14ac:dyDescent="0.3">
      <c r="AA483" s="178">
        <f t="shared" si="241"/>
        <v>2436000000</v>
      </c>
      <c r="AB483" s="41">
        <f t="shared" si="242"/>
        <v>2975</v>
      </c>
      <c r="AC483" s="21">
        <v>116</v>
      </c>
      <c r="AD483" s="21" t="s">
        <v>283</v>
      </c>
      <c r="AE483" s="173">
        <f t="shared" si="248"/>
        <v>30</v>
      </c>
      <c r="AF483" s="181">
        <f t="shared" si="249"/>
        <v>27</v>
      </c>
      <c r="AG483" s="84">
        <f t="shared" si="250"/>
        <v>0.39750000000000002</v>
      </c>
      <c r="AH483" s="237">
        <f t="shared" si="251"/>
        <v>0.159</v>
      </c>
      <c r="AI483" s="76">
        <f t="shared" si="252"/>
        <v>1.5600000000000002E-3</v>
      </c>
      <c r="AJ483" s="179">
        <f t="shared" si="253"/>
        <v>5.5650000000000005E-2</v>
      </c>
      <c r="AK483" s="180">
        <f t="shared" si="254"/>
        <v>2.3077257367928001</v>
      </c>
      <c r="AM483" s="199">
        <f t="shared" si="239"/>
        <v>2.3649357367928001</v>
      </c>
      <c r="AN483" s="200">
        <f t="shared" si="257"/>
        <v>2.2960541133910679</v>
      </c>
      <c r="AO483" s="200">
        <f t="shared" si="257"/>
        <v>2.2291787508651146</v>
      </c>
      <c r="AP483" s="200">
        <f t="shared" si="260"/>
        <v>2.16425121443215</v>
      </c>
      <c r="AQ483" s="200">
        <f t="shared" si="260"/>
        <v>2.1012147712933498</v>
      </c>
      <c r="AR483" s="200">
        <f t="shared" si="260"/>
        <v>2.0400143410615046</v>
      </c>
      <c r="AS483" s="200">
        <f t="shared" si="260"/>
        <v>1.9805964476325288</v>
      </c>
      <c r="AT483" s="200">
        <f t="shared" si="260"/>
        <v>1.9229091724587657</v>
      </c>
      <c r="AU483" s="200">
        <f t="shared" si="260"/>
        <v>1.8669021091832678</v>
      </c>
      <c r="AV483" s="200">
        <f t="shared" si="260"/>
        <v>1.8125263195954056</v>
      </c>
      <c r="AW483" s="200">
        <f t="shared" si="260"/>
        <v>1.7597342908693259</v>
      </c>
      <c r="AX483" s="200">
        <f t="shared" si="260"/>
        <v>1.7084798940478891</v>
      </c>
      <c r="AY483" s="200">
        <f t="shared" si="260"/>
        <v>1.6587183437358151</v>
      </c>
      <c r="AZ483" s="200">
        <f t="shared" si="261"/>
        <v>1.6104061589668108</v>
      </c>
      <c r="BA483" s="200">
        <f t="shared" si="261"/>
        <v>1.5635011252104958</v>
      </c>
      <c r="BB483" s="200">
        <f t="shared" si="261"/>
        <v>1.517962257485918</v>
      </c>
      <c r="BC483" s="200">
        <f t="shared" si="261"/>
        <v>1.4737497645494353</v>
      </c>
      <c r="BD483" s="200">
        <f t="shared" si="261"/>
        <v>1.4308250141256653</v>
      </c>
      <c r="BE483" s="200">
        <f t="shared" si="261"/>
        <v>1.3891504991511314</v>
      </c>
      <c r="BF483" s="200">
        <f t="shared" si="261"/>
        <v>1.3486898050010985</v>
      </c>
      <c r="BG483" s="201">
        <f t="shared" si="240"/>
        <v>36.239800129849542</v>
      </c>
    </row>
    <row r="484" spans="27:59" x14ac:dyDescent="0.3">
      <c r="AA484" s="178">
        <f t="shared" si="241"/>
        <v>2457000000</v>
      </c>
      <c r="AB484" s="41">
        <f t="shared" si="242"/>
        <v>3000</v>
      </c>
      <c r="AC484" s="21">
        <v>117</v>
      </c>
      <c r="AD484" s="21" t="s">
        <v>283</v>
      </c>
      <c r="AE484" s="173">
        <f t="shared" si="248"/>
        <v>30</v>
      </c>
      <c r="AF484" s="181">
        <f t="shared" si="249"/>
        <v>27</v>
      </c>
      <c r="AG484" s="84">
        <f t="shared" si="250"/>
        <v>0.39750000000000002</v>
      </c>
      <c r="AH484" s="237">
        <f t="shared" si="251"/>
        <v>0.159</v>
      </c>
      <c r="AI484" s="76">
        <f t="shared" si="252"/>
        <v>1.5600000000000002E-3</v>
      </c>
      <c r="AJ484" s="179">
        <f t="shared" si="253"/>
        <v>5.5650000000000005E-2</v>
      </c>
      <c r="AK484" s="180">
        <f t="shared" si="254"/>
        <v>2.3077257367928001</v>
      </c>
      <c r="AM484" s="199">
        <f t="shared" si="239"/>
        <v>2.3649357367928001</v>
      </c>
      <c r="AN484" s="200">
        <f t="shared" si="257"/>
        <v>2.2960541133910679</v>
      </c>
      <c r="AO484" s="200">
        <f t="shared" si="257"/>
        <v>2.2291787508651146</v>
      </c>
      <c r="AP484" s="200">
        <f t="shared" si="260"/>
        <v>2.16425121443215</v>
      </c>
      <c r="AQ484" s="200">
        <f t="shared" si="260"/>
        <v>2.1012147712933498</v>
      </c>
      <c r="AR484" s="200">
        <f t="shared" si="260"/>
        <v>2.0400143410615046</v>
      </c>
      <c r="AS484" s="200">
        <f t="shared" si="260"/>
        <v>1.9805964476325288</v>
      </c>
      <c r="AT484" s="200">
        <f t="shared" si="260"/>
        <v>1.9229091724587657</v>
      </c>
      <c r="AU484" s="200">
        <f t="shared" si="260"/>
        <v>1.8669021091832678</v>
      </c>
      <c r="AV484" s="200">
        <f t="shared" si="260"/>
        <v>1.8125263195954056</v>
      </c>
      <c r="AW484" s="200">
        <f t="shared" si="260"/>
        <v>1.7597342908693259</v>
      </c>
      <c r="AX484" s="200">
        <f t="shared" si="260"/>
        <v>1.7084798940478891</v>
      </c>
      <c r="AY484" s="200">
        <f t="shared" si="260"/>
        <v>1.6587183437358151</v>
      </c>
      <c r="AZ484" s="200">
        <f t="shared" si="261"/>
        <v>1.6104061589668108</v>
      </c>
      <c r="BA484" s="200">
        <f t="shared" si="261"/>
        <v>1.5635011252104958</v>
      </c>
      <c r="BB484" s="200">
        <f t="shared" si="261"/>
        <v>1.517962257485918</v>
      </c>
      <c r="BC484" s="200">
        <f t="shared" si="261"/>
        <v>1.4737497645494353</v>
      </c>
      <c r="BD484" s="200">
        <f t="shared" si="261"/>
        <v>1.4308250141256653</v>
      </c>
      <c r="BE484" s="200">
        <f t="shared" si="261"/>
        <v>1.3891504991511314</v>
      </c>
      <c r="BF484" s="200">
        <f t="shared" si="261"/>
        <v>1.3486898050010985</v>
      </c>
      <c r="BG484" s="201">
        <f t="shared" si="240"/>
        <v>36.239800129849542</v>
      </c>
    </row>
    <row r="485" spans="27:59" x14ac:dyDescent="0.3">
      <c r="AA485" s="178">
        <f t="shared" si="241"/>
        <v>2478000000</v>
      </c>
      <c r="AB485" s="41">
        <f t="shared" si="242"/>
        <v>3025</v>
      </c>
      <c r="AC485" s="21">
        <v>118</v>
      </c>
      <c r="AD485" s="21" t="s">
        <v>283</v>
      </c>
      <c r="AE485" s="173">
        <f t="shared" si="248"/>
        <v>30</v>
      </c>
      <c r="AF485" s="181">
        <f t="shared" si="249"/>
        <v>27</v>
      </c>
      <c r="AG485" s="84">
        <f t="shared" si="250"/>
        <v>0.39750000000000002</v>
      </c>
      <c r="AH485" s="237">
        <f t="shared" si="251"/>
        <v>0.159</v>
      </c>
      <c r="AI485" s="76">
        <f t="shared" si="252"/>
        <v>1.5600000000000002E-3</v>
      </c>
      <c r="AJ485" s="179">
        <f t="shared" si="253"/>
        <v>5.5650000000000005E-2</v>
      </c>
      <c r="AK485" s="180">
        <f t="shared" si="254"/>
        <v>2.3077257367928001</v>
      </c>
      <c r="AM485" s="199">
        <f t="shared" si="239"/>
        <v>2.3649357367928001</v>
      </c>
      <c r="AN485" s="200">
        <f t="shared" si="257"/>
        <v>2.2960541133910679</v>
      </c>
      <c r="AO485" s="200">
        <f t="shared" si="257"/>
        <v>2.2291787508651146</v>
      </c>
      <c r="AP485" s="200">
        <f t="shared" si="260"/>
        <v>2.16425121443215</v>
      </c>
      <c r="AQ485" s="200">
        <f t="shared" si="260"/>
        <v>2.1012147712933498</v>
      </c>
      <c r="AR485" s="200">
        <f t="shared" si="260"/>
        <v>2.0400143410615046</v>
      </c>
      <c r="AS485" s="200">
        <f t="shared" si="260"/>
        <v>1.9805964476325288</v>
      </c>
      <c r="AT485" s="200">
        <f t="shared" si="260"/>
        <v>1.9229091724587657</v>
      </c>
      <c r="AU485" s="200">
        <f t="shared" si="260"/>
        <v>1.8669021091832678</v>
      </c>
      <c r="AV485" s="200">
        <f t="shared" si="260"/>
        <v>1.8125263195954056</v>
      </c>
      <c r="AW485" s="200">
        <f t="shared" si="260"/>
        <v>1.7597342908693259</v>
      </c>
      <c r="AX485" s="200">
        <f t="shared" si="260"/>
        <v>1.7084798940478891</v>
      </c>
      <c r="AY485" s="200">
        <f t="shared" si="260"/>
        <v>1.6587183437358151</v>
      </c>
      <c r="AZ485" s="200">
        <f t="shared" si="261"/>
        <v>1.6104061589668108</v>
      </c>
      <c r="BA485" s="200">
        <f t="shared" si="261"/>
        <v>1.5635011252104958</v>
      </c>
      <c r="BB485" s="200">
        <f t="shared" si="261"/>
        <v>1.517962257485918</v>
      </c>
      <c r="BC485" s="200">
        <f t="shared" si="261"/>
        <v>1.4737497645494353</v>
      </c>
      <c r="BD485" s="200">
        <f t="shared" si="261"/>
        <v>1.4308250141256653</v>
      </c>
      <c r="BE485" s="200">
        <f t="shared" si="261"/>
        <v>1.3891504991511314</v>
      </c>
      <c r="BF485" s="200">
        <f t="shared" si="261"/>
        <v>1.3486898050010985</v>
      </c>
      <c r="BG485" s="201">
        <f t="shared" si="240"/>
        <v>36.239800129849542</v>
      </c>
    </row>
    <row r="486" spans="27:59" x14ac:dyDescent="0.3">
      <c r="AA486" s="178">
        <f t="shared" si="241"/>
        <v>2499000000</v>
      </c>
      <c r="AB486" s="41">
        <f t="shared" si="242"/>
        <v>3050</v>
      </c>
      <c r="AC486" s="21">
        <v>119</v>
      </c>
      <c r="AD486" s="21" t="s">
        <v>283</v>
      </c>
      <c r="AE486" s="173">
        <f t="shared" si="248"/>
        <v>30</v>
      </c>
      <c r="AF486" s="181">
        <f t="shared" si="249"/>
        <v>27</v>
      </c>
      <c r="AG486" s="84">
        <f t="shared" si="250"/>
        <v>0.39750000000000002</v>
      </c>
      <c r="AH486" s="237">
        <f t="shared" si="251"/>
        <v>0.159</v>
      </c>
      <c r="AI486" s="76">
        <f t="shared" si="252"/>
        <v>1.5600000000000002E-3</v>
      </c>
      <c r="AJ486" s="179">
        <f t="shared" si="253"/>
        <v>5.5650000000000005E-2</v>
      </c>
      <c r="AK486" s="180">
        <f t="shared" si="254"/>
        <v>2.3077257367928001</v>
      </c>
      <c r="AM486" s="199">
        <f t="shared" si="239"/>
        <v>2.3649357367928001</v>
      </c>
      <c r="AN486" s="200">
        <f t="shared" si="257"/>
        <v>2.2960541133910679</v>
      </c>
      <c r="AO486" s="200">
        <f t="shared" si="257"/>
        <v>2.2291787508651146</v>
      </c>
      <c r="AP486" s="200">
        <f t="shared" si="260"/>
        <v>2.16425121443215</v>
      </c>
      <c r="AQ486" s="200">
        <f t="shared" si="260"/>
        <v>2.1012147712933498</v>
      </c>
      <c r="AR486" s="200">
        <f t="shared" si="260"/>
        <v>2.0400143410615046</v>
      </c>
      <c r="AS486" s="200">
        <f t="shared" si="260"/>
        <v>1.9805964476325288</v>
      </c>
      <c r="AT486" s="200">
        <f t="shared" si="260"/>
        <v>1.9229091724587657</v>
      </c>
      <c r="AU486" s="200">
        <f t="shared" si="260"/>
        <v>1.8669021091832678</v>
      </c>
      <c r="AV486" s="200">
        <f t="shared" si="260"/>
        <v>1.8125263195954056</v>
      </c>
      <c r="AW486" s="200">
        <f t="shared" si="260"/>
        <v>1.7597342908693259</v>
      </c>
      <c r="AX486" s="200">
        <f t="shared" si="260"/>
        <v>1.7084798940478891</v>
      </c>
      <c r="AY486" s="200">
        <f t="shared" si="260"/>
        <v>1.6587183437358151</v>
      </c>
      <c r="AZ486" s="200">
        <f t="shared" si="261"/>
        <v>1.6104061589668108</v>
      </c>
      <c r="BA486" s="200">
        <f t="shared" si="261"/>
        <v>1.5635011252104958</v>
      </c>
      <c r="BB486" s="200">
        <f t="shared" si="261"/>
        <v>1.517962257485918</v>
      </c>
      <c r="BC486" s="200">
        <f t="shared" si="261"/>
        <v>1.4737497645494353</v>
      </c>
      <c r="BD486" s="200">
        <f t="shared" si="261"/>
        <v>1.4308250141256653</v>
      </c>
      <c r="BE486" s="200">
        <f t="shared" si="261"/>
        <v>1.3891504991511314</v>
      </c>
      <c r="BF486" s="200">
        <f t="shared" si="261"/>
        <v>1.3486898050010985</v>
      </c>
      <c r="BG486" s="201">
        <f t="shared" si="240"/>
        <v>36.239800129849542</v>
      </c>
    </row>
    <row r="487" spans="27:59" x14ac:dyDescent="0.3">
      <c r="AA487" s="178">
        <f t="shared" si="241"/>
        <v>2520000000</v>
      </c>
      <c r="AB487" s="41">
        <f t="shared" si="242"/>
        <v>3075</v>
      </c>
      <c r="AC487" s="21">
        <v>120</v>
      </c>
      <c r="AD487" s="21" t="s">
        <v>283</v>
      </c>
      <c r="AE487" s="173">
        <f t="shared" si="248"/>
        <v>30</v>
      </c>
      <c r="AF487" s="181">
        <f t="shared" si="249"/>
        <v>27</v>
      </c>
      <c r="AG487" s="84">
        <f t="shared" si="250"/>
        <v>0.39750000000000002</v>
      </c>
      <c r="AH487" s="237">
        <f t="shared" si="251"/>
        <v>0.159</v>
      </c>
      <c r="AI487" s="76">
        <f t="shared" si="252"/>
        <v>1.5600000000000002E-3</v>
      </c>
      <c r="AJ487" s="179">
        <f t="shared" si="253"/>
        <v>5.5650000000000005E-2</v>
      </c>
      <c r="AK487" s="180">
        <f t="shared" si="254"/>
        <v>2.3077257367928001</v>
      </c>
      <c r="AM487" s="199">
        <f t="shared" si="239"/>
        <v>2.3649357367928001</v>
      </c>
      <c r="AN487" s="200">
        <f t="shared" ref="AN487:AO506" si="262">$AM487/POWER(1+($B$10/100),AN$366-2024)</f>
        <v>2.2960541133910679</v>
      </c>
      <c r="AO487" s="200">
        <f t="shared" si="262"/>
        <v>2.2291787508651146</v>
      </c>
      <c r="AP487" s="200">
        <f t="shared" si="260"/>
        <v>2.16425121443215</v>
      </c>
      <c r="AQ487" s="200">
        <f t="shared" si="260"/>
        <v>2.1012147712933498</v>
      </c>
      <c r="AR487" s="200">
        <f t="shared" si="260"/>
        <v>2.0400143410615046</v>
      </c>
      <c r="AS487" s="200">
        <f t="shared" si="260"/>
        <v>1.9805964476325288</v>
      </c>
      <c r="AT487" s="200">
        <f t="shared" si="260"/>
        <v>1.9229091724587657</v>
      </c>
      <c r="AU487" s="200">
        <f t="shared" si="260"/>
        <v>1.8669021091832678</v>
      </c>
      <c r="AV487" s="200">
        <f t="shared" si="260"/>
        <v>1.8125263195954056</v>
      </c>
      <c r="AW487" s="200">
        <f t="shared" si="260"/>
        <v>1.7597342908693259</v>
      </c>
      <c r="AX487" s="200">
        <f t="shared" si="260"/>
        <v>1.7084798940478891</v>
      </c>
      <c r="AY487" s="200">
        <f t="shared" si="260"/>
        <v>1.6587183437358151</v>
      </c>
      <c r="AZ487" s="200">
        <f t="shared" si="261"/>
        <v>1.6104061589668108</v>
      </c>
      <c r="BA487" s="200">
        <f t="shared" si="261"/>
        <v>1.5635011252104958</v>
      </c>
      <c r="BB487" s="200">
        <f t="shared" si="261"/>
        <v>1.517962257485918</v>
      </c>
      <c r="BC487" s="200">
        <f t="shared" si="261"/>
        <v>1.4737497645494353</v>
      </c>
      <c r="BD487" s="200">
        <f t="shared" si="261"/>
        <v>1.4308250141256653</v>
      </c>
      <c r="BE487" s="200">
        <f t="shared" si="261"/>
        <v>1.3891504991511314</v>
      </c>
      <c r="BF487" s="200">
        <f t="shared" si="261"/>
        <v>1.3486898050010985</v>
      </c>
      <c r="BG487" s="201">
        <f t="shared" si="240"/>
        <v>36.239800129849542</v>
      </c>
    </row>
    <row r="488" spans="27:59" x14ac:dyDescent="0.3">
      <c r="AA488" s="178">
        <f t="shared" si="241"/>
        <v>2541000000</v>
      </c>
      <c r="AB488" s="41">
        <f t="shared" si="242"/>
        <v>3100</v>
      </c>
      <c r="AC488" s="21">
        <v>121</v>
      </c>
      <c r="AD488" s="21" t="s">
        <v>283</v>
      </c>
      <c r="AE488" s="173">
        <f t="shared" si="248"/>
        <v>30</v>
      </c>
      <c r="AF488" s="181">
        <f t="shared" si="249"/>
        <v>27</v>
      </c>
      <c r="AG488" s="84">
        <f t="shared" si="250"/>
        <v>0.39750000000000002</v>
      </c>
      <c r="AH488" s="237">
        <f t="shared" si="251"/>
        <v>0.159</v>
      </c>
      <c r="AI488" s="76">
        <f t="shared" si="252"/>
        <v>1.5600000000000002E-3</v>
      </c>
      <c r="AJ488" s="179">
        <f t="shared" si="253"/>
        <v>5.5650000000000005E-2</v>
      </c>
      <c r="AK488" s="180">
        <f t="shared" si="254"/>
        <v>2.3077257367928001</v>
      </c>
      <c r="AM488" s="199">
        <f t="shared" si="239"/>
        <v>2.3649357367928001</v>
      </c>
      <c r="AN488" s="200">
        <f t="shared" si="262"/>
        <v>2.2960541133910679</v>
      </c>
      <c r="AO488" s="200">
        <f t="shared" si="262"/>
        <v>2.2291787508651146</v>
      </c>
      <c r="AP488" s="200">
        <f t="shared" ref="AP488:AY497" si="263">$AM488/POWER(1+($B$10/100),AP$366-2024)</f>
        <v>2.16425121443215</v>
      </c>
      <c r="AQ488" s="200">
        <f t="shared" si="263"/>
        <v>2.1012147712933498</v>
      </c>
      <c r="AR488" s="200">
        <f t="shared" si="263"/>
        <v>2.0400143410615046</v>
      </c>
      <c r="AS488" s="200">
        <f t="shared" si="263"/>
        <v>1.9805964476325288</v>
      </c>
      <c r="AT488" s="200">
        <f t="shared" si="263"/>
        <v>1.9229091724587657</v>
      </c>
      <c r="AU488" s="200">
        <f t="shared" si="263"/>
        <v>1.8669021091832678</v>
      </c>
      <c r="AV488" s="200">
        <f t="shared" si="263"/>
        <v>1.8125263195954056</v>
      </c>
      <c r="AW488" s="200">
        <f t="shared" si="263"/>
        <v>1.7597342908693259</v>
      </c>
      <c r="AX488" s="200">
        <f t="shared" si="263"/>
        <v>1.7084798940478891</v>
      </c>
      <c r="AY488" s="200">
        <f t="shared" si="263"/>
        <v>1.6587183437358151</v>
      </c>
      <c r="AZ488" s="200">
        <f t="shared" ref="AZ488:BF497" si="264">$AM488/POWER(1+($B$10/100),AZ$366-2024)</f>
        <v>1.6104061589668108</v>
      </c>
      <c r="BA488" s="200">
        <f t="shared" si="264"/>
        <v>1.5635011252104958</v>
      </c>
      <c r="BB488" s="200">
        <f t="shared" si="264"/>
        <v>1.517962257485918</v>
      </c>
      <c r="BC488" s="200">
        <f t="shared" si="264"/>
        <v>1.4737497645494353</v>
      </c>
      <c r="BD488" s="200">
        <f t="shared" si="264"/>
        <v>1.4308250141256653</v>
      </c>
      <c r="BE488" s="200">
        <f t="shared" si="264"/>
        <v>1.3891504991511314</v>
      </c>
      <c r="BF488" s="200">
        <f t="shared" si="264"/>
        <v>1.3486898050010985</v>
      </c>
      <c r="BG488" s="201">
        <f t="shared" si="240"/>
        <v>36.239800129849542</v>
      </c>
    </row>
    <row r="489" spans="27:59" x14ac:dyDescent="0.3">
      <c r="AA489" s="178">
        <f t="shared" si="241"/>
        <v>2562000000</v>
      </c>
      <c r="AB489" s="41">
        <f t="shared" si="242"/>
        <v>3125</v>
      </c>
      <c r="AC489" s="21">
        <v>122</v>
      </c>
      <c r="AD489" s="21" t="s">
        <v>283</v>
      </c>
      <c r="AE489" s="173">
        <f t="shared" si="248"/>
        <v>30</v>
      </c>
      <c r="AF489" s="181">
        <f t="shared" si="249"/>
        <v>27</v>
      </c>
      <c r="AG489" s="84">
        <f t="shared" si="250"/>
        <v>0.39750000000000002</v>
      </c>
      <c r="AH489" s="237">
        <f t="shared" si="251"/>
        <v>0.159</v>
      </c>
      <c r="AI489" s="76">
        <f t="shared" si="252"/>
        <v>1.5600000000000002E-3</v>
      </c>
      <c r="AJ489" s="179">
        <f t="shared" si="253"/>
        <v>5.5650000000000005E-2</v>
      </c>
      <c r="AK489" s="180">
        <f t="shared" si="254"/>
        <v>2.3077257367928001</v>
      </c>
      <c r="AM489" s="199">
        <f t="shared" si="239"/>
        <v>2.3649357367928001</v>
      </c>
      <c r="AN489" s="200">
        <f t="shared" si="262"/>
        <v>2.2960541133910679</v>
      </c>
      <c r="AO489" s="200">
        <f t="shared" si="262"/>
        <v>2.2291787508651146</v>
      </c>
      <c r="AP489" s="200">
        <f t="shared" si="263"/>
        <v>2.16425121443215</v>
      </c>
      <c r="AQ489" s="200">
        <f t="shared" si="263"/>
        <v>2.1012147712933498</v>
      </c>
      <c r="AR489" s="200">
        <f t="shared" si="263"/>
        <v>2.0400143410615046</v>
      </c>
      <c r="AS489" s="200">
        <f t="shared" si="263"/>
        <v>1.9805964476325288</v>
      </c>
      <c r="AT489" s="200">
        <f t="shared" si="263"/>
        <v>1.9229091724587657</v>
      </c>
      <c r="AU489" s="200">
        <f t="shared" si="263"/>
        <v>1.8669021091832678</v>
      </c>
      <c r="AV489" s="200">
        <f t="shared" si="263"/>
        <v>1.8125263195954056</v>
      </c>
      <c r="AW489" s="200">
        <f t="shared" si="263"/>
        <v>1.7597342908693259</v>
      </c>
      <c r="AX489" s="200">
        <f t="shared" si="263"/>
        <v>1.7084798940478891</v>
      </c>
      <c r="AY489" s="200">
        <f t="shared" si="263"/>
        <v>1.6587183437358151</v>
      </c>
      <c r="AZ489" s="200">
        <f t="shared" si="264"/>
        <v>1.6104061589668108</v>
      </c>
      <c r="BA489" s="200">
        <f t="shared" si="264"/>
        <v>1.5635011252104958</v>
      </c>
      <c r="BB489" s="200">
        <f t="shared" si="264"/>
        <v>1.517962257485918</v>
      </c>
      <c r="BC489" s="200">
        <f t="shared" si="264"/>
        <v>1.4737497645494353</v>
      </c>
      <c r="BD489" s="200">
        <f t="shared" si="264"/>
        <v>1.4308250141256653</v>
      </c>
      <c r="BE489" s="200">
        <f t="shared" si="264"/>
        <v>1.3891504991511314</v>
      </c>
      <c r="BF489" s="200">
        <f t="shared" si="264"/>
        <v>1.3486898050010985</v>
      </c>
      <c r="BG489" s="201">
        <f t="shared" si="240"/>
        <v>36.239800129849542</v>
      </c>
    </row>
    <row r="490" spans="27:59" x14ac:dyDescent="0.3">
      <c r="AA490" s="178">
        <f t="shared" si="241"/>
        <v>2583000000</v>
      </c>
      <c r="AB490" s="41">
        <f t="shared" si="242"/>
        <v>3150</v>
      </c>
      <c r="AC490" s="21">
        <v>123</v>
      </c>
      <c r="AD490" s="21" t="s">
        <v>283</v>
      </c>
      <c r="AE490" s="173">
        <f t="shared" si="248"/>
        <v>30</v>
      </c>
      <c r="AF490" s="181">
        <f t="shared" si="249"/>
        <v>27</v>
      </c>
      <c r="AG490" s="84">
        <f t="shared" si="250"/>
        <v>0.39750000000000002</v>
      </c>
      <c r="AH490" s="237">
        <f t="shared" si="251"/>
        <v>0.159</v>
      </c>
      <c r="AI490" s="76">
        <f t="shared" si="252"/>
        <v>1.5600000000000002E-3</v>
      </c>
      <c r="AJ490" s="179">
        <f t="shared" si="253"/>
        <v>5.5650000000000005E-2</v>
      </c>
      <c r="AK490" s="180">
        <f t="shared" si="254"/>
        <v>2.3077257367928001</v>
      </c>
      <c r="AM490" s="199">
        <f t="shared" si="239"/>
        <v>2.3649357367928001</v>
      </c>
      <c r="AN490" s="200">
        <f t="shared" si="262"/>
        <v>2.2960541133910679</v>
      </c>
      <c r="AO490" s="200">
        <f t="shared" si="262"/>
        <v>2.2291787508651146</v>
      </c>
      <c r="AP490" s="200">
        <f t="shared" si="263"/>
        <v>2.16425121443215</v>
      </c>
      <c r="AQ490" s="200">
        <f t="shared" si="263"/>
        <v>2.1012147712933498</v>
      </c>
      <c r="AR490" s="200">
        <f t="shared" si="263"/>
        <v>2.0400143410615046</v>
      </c>
      <c r="AS490" s="200">
        <f t="shared" si="263"/>
        <v>1.9805964476325288</v>
      </c>
      <c r="AT490" s="200">
        <f t="shared" si="263"/>
        <v>1.9229091724587657</v>
      </c>
      <c r="AU490" s="200">
        <f t="shared" si="263"/>
        <v>1.8669021091832678</v>
      </c>
      <c r="AV490" s="200">
        <f t="shared" si="263"/>
        <v>1.8125263195954056</v>
      </c>
      <c r="AW490" s="200">
        <f t="shared" si="263"/>
        <v>1.7597342908693259</v>
      </c>
      <c r="AX490" s="200">
        <f t="shared" si="263"/>
        <v>1.7084798940478891</v>
      </c>
      <c r="AY490" s="200">
        <f t="shared" si="263"/>
        <v>1.6587183437358151</v>
      </c>
      <c r="AZ490" s="200">
        <f t="shared" si="264"/>
        <v>1.6104061589668108</v>
      </c>
      <c r="BA490" s="200">
        <f t="shared" si="264"/>
        <v>1.5635011252104958</v>
      </c>
      <c r="BB490" s="200">
        <f t="shared" si="264"/>
        <v>1.517962257485918</v>
      </c>
      <c r="BC490" s="200">
        <f t="shared" si="264"/>
        <v>1.4737497645494353</v>
      </c>
      <c r="BD490" s="200">
        <f t="shared" si="264"/>
        <v>1.4308250141256653</v>
      </c>
      <c r="BE490" s="200">
        <f t="shared" si="264"/>
        <v>1.3891504991511314</v>
      </c>
      <c r="BF490" s="200">
        <f t="shared" si="264"/>
        <v>1.3486898050010985</v>
      </c>
      <c r="BG490" s="201">
        <f t="shared" si="240"/>
        <v>36.239800129849542</v>
      </c>
    </row>
    <row r="491" spans="27:59" x14ac:dyDescent="0.3">
      <c r="AA491" s="178">
        <f t="shared" si="241"/>
        <v>2604000000</v>
      </c>
      <c r="AB491" s="41">
        <f t="shared" si="242"/>
        <v>3175</v>
      </c>
      <c r="AC491" s="21">
        <v>124</v>
      </c>
      <c r="AD491" s="21" t="s">
        <v>283</v>
      </c>
      <c r="AE491" s="173">
        <f t="shared" si="248"/>
        <v>30</v>
      </c>
      <c r="AF491" s="181">
        <f t="shared" si="249"/>
        <v>27</v>
      </c>
      <c r="AG491" s="84">
        <f t="shared" si="250"/>
        <v>0.39750000000000002</v>
      </c>
      <c r="AH491" s="237">
        <f t="shared" si="251"/>
        <v>0.159</v>
      </c>
      <c r="AI491" s="76">
        <f t="shared" si="252"/>
        <v>1.5600000000000002E-3</v>
      </c>
      <c r="AJ491" s="179">
        <f t="shared" si="253"/>
        <v>5.5650000000000005E-2</v>
      </c>
      <c r="AK491" s="180">
        <f t="shared" si="254"/>
        <v>2.3077257367928001</v>
      </c>
      <c r="AM491" s="199">
        <f t="shared" si="239"/>
        <v>2.3649357367928001</v>
      </c>
      <c r="AN491" s="200">
        <f t="shared" si="262"/>
        <v>2.2960541133910679</v>
      </c>
      <c r="AO491" s="200">
        <f t="shared" si="262"/>
        <v>2.2291787508651146</v>
      </c>
      <c r="AP491" s="200">
        <f t="shared" si="263"/>
        <v>2.16425121443215</v>
      </c>
      <c r="AQ491" s="200">
        <f t="shared" si="263"/>
        <v>2.1012147712933498</v>
      </c>
      <c r="AR491" s="200">
        <f t="shared" si="263"/>
        <v>2.0400143410615046</v>
      </c>
      <c r="AS491" s="200">
        <f t="shared" si="263"/>
        <v>1.9805964476325288</v>
      </c>
      <c r="AT491" s="200">
        <f t="shared" si="263"/>
        <v>1.9229091724587657</v>
      </c>
      <c r="AU491" s="200">
        <f t="shared" si="263"/>
        <v>1.8669021091832678</v>
      </c>
      <c r="AV491" s="200">
        <f t="shared" si="263"/>
        <v>1.8125263195954056</v>
      </c>
      <c r="AW491" s="200">
        <f t="shared" si="263"/>
        <v>1.7597342908693259</v>
      </c>
      <c r="AX491" s="200">
        <f t="shared" si="263"/>
        <v>1.7084798940478891</v>
      </c>
      <c r="AY491" s="200">
        <f t="shared" si="263"/>
        <v>1.6587183437358151</v>
      </c>
      <c r="AZ491" s="200">
        <f t="shared" si="264"/>
        <v>1.6104061589668108</v>
      </c>
      <c r="BA491" s="200">
        <f t="shared" si="264"/>
        <v>1.5635011252104958</v>
      </c>
      <c r="BB491" s="200">
        <f t="shared" si="264"/>
        <v>1.517962257485918</v>
      </c>
      <c r="BC491" s="200">
        <f t="shared" si="264"/>
        <v>1.4737497645494353</v>
      </c>
      <c r="BD491" s="200">
        <f t="shared" si="264"/>
        <v>1.4308250141256653</v>
      </c>
      <c r="BE491" s="200">
        <f t="shared" si="264"/>
        <v>1.3891504991511314</v>
      </c>
      <c r="BF491" s="200">
        <f t="shared" si="264"/>
        <v>1.3486898050010985</v>
      </c>
      <c r="BG491" s="201">
        <f t="shared" si="240"/>
        <v>36.239800129849542</v>
      </c>
    </row>
    <row r="492" spans="27:59" x14ac:dyDescent="0.3">
      <c r="AA492" s="178">
        <f t="shared" si="241"/>
        <v>2625000000</v>
      </c>
      <c r="AB492" s="41">
        <f t="shared" si="242"/>
        <v>3200</v>
      </c>
      <c r="AC492" s="21">
        <v>125</v>
      </c>
      <c r="AD492" s="21" t="s">
        <v>283</v>
      </c>
      <c r="AE492" s="173">
        <f t="shared" si="248"/>
        <v>30</v>
      </c>
      <c r="AF492" s="181">
        <f t="shared" si="249"/>
        <v>27</v>
      </c>
      <c r="AG492" s="84">
        <f t="shared" si="250"/>
        <v>0.39750000000000002</v>
      </c>
      <c r="AH492" s="237">
        <f t="shared" si="251"/>
        <v>0.159</v>
      </c>
      <c r="AI492" s="76">
        <f t="shared" si="252"/>
        <v>1.5600000000000002E-3</v>
      </c>
      <c r="AJ492" s="179">
        <f t="shared" si="253"/>
        <v>5.5650000000000005E-2</v>
      </c>
      <c r="AK492" s="180">
        <f t="shared" si="254"/>
        <v>2.3077257367928001</v>
      </c>
      <c r="AM492" s="199">
        <f t="shared" si="239"/>
        <v>2.3649357367928001</v>
      </c>
      <c r="AN492" s="200">
        <f t="shared" si="262"/>
        <v>2.2960541133910679</v>
      </c>
      <c r="AO492" s="200">
        <f t="shared" si="262"/>
        <v>2.2291787508651146</v>
      </c>
      <c r="AP492" s="200">
        <f t="shared" si="263"/>
        <v>2.16425121443215</v>
      </c>
      <c r="AQ492" s="200">
        <f t="shared" si="263"/>
        <v>2.1012147712933498</v>
      </c>
      <c r="AR492" s="200">
        <f t="shared" si="263"/>
        <v>2.0400143410615046</v>
      </c>
      <c r="AS492" s="200">
        <f t="shared" si="263"/>
        <v>1.9805964476325288</v>
      </c>
      <c r="AT492" s="200">
        <f t="shared" si="263"/>
        <v>1.9229091724587657</v>
      </c>
      <c r="AU492" s="200">
        <f t="shared" si="263"/>
        <v>1.8669021091832678</v>
      </c>
      <c r="AV492" s="200">
        <f t="shared" si="263"/>
        <v>1.8125263195954056</v>
      </c>
      <c r="AW492" s="200">
        <f t="shared" si="263"/>
        <v>1.7597342908693259</v>
      </c>
      <c r="AX492" s="200">
        <f t="shared" si="263"/>
        <v>1.7084798940478891</v>
      </c>
      <c r="AY492" s="200">
        <f t="shared" si="263"/>
        <v>1.6587183437358151</v>
      </c>
      <c r="AZ492" s="200">
        <f t="shared" si="264"/>
        <v>1.6104061589668108</v>
      </c>
      <c r="BA492" s="200">
        <f t="shared" si="264"/>
        <v>1.5635011252104958</v>
      </c>
      <c r="BB492" s="200">
        <f t="shared" si="264"/>
        <v>1.517962257485918</v>
      </c>
      <c r="BC492" s="200">
        <f t="shared" si="264"/>
        <v>1.4737497645494353</v>
      </c>
      <c r="BD492" s="200">
        <f t="shared" si="264"/>
        <v>1.4308250141256653</v>
      </c>
      <c r="BE492" s="200">
        <f t="shared" si="264"/>
        <v>1.3891504991511314</v>
      </c>
      <c r="BF492" s="200">
        <f t="shared" si="264"/>
        <v>1.3486898050010985</v>
      </c>
      <c r="BG492" s="201">
        <f t="shared" si="240"/>
        <v>36.239800129849542</v>
      </c>
    </row>
    <row r="493" spans="27:59" x14ac:dyDescent="0.3">
      <c r="AA493" s="178">
        <f t="shared" si="241"/>
        <v>2646000000</v>
      </c>
      <c r="AB493" s="41">
        <f t="shared" si="242"/>
        <v>3225</v>
      </c>
      <c r="AC493" s="21">
        <v>126</v>
      </c>
      <c r="AD493" s="21" t="s">
        <v>283</v>
      </c>
      <c r="AE493" s="173">
        <f t="shared" si="248"/>
        <v>30</v>
      </c>
      <c r="AF493" s="181">
        <f t="shared" si="249"/>
        <v>27</v>
      </c>
      <c r="AG493" s="84">
        <f t="shared" si="250"/>
        <v>0.39750000000000002</v>
      </c>
      <c r="AH493" s="237">
        <f t="shared" si="251"/>
        <v>0.159</v>
      </c>
      <c r="AI493" s="76">
        <f t="shared" si="252"/>
        <v>1.5600000000000002E-3</v>
      </c>
      <c r="AJ493" s="179">
        <f t="shared" si="253"/>
        <v>5.5650000000000005E-2</v>
      </c>
      <c r="AK493" s="180">
        <f t="shared" si="254"/>
        <v>2.3077257367928001</v>
      </c>
      <c r="AM493" s="199">
        <f t="shared" si="239"/>
        <v>2.3649357367928001</v>
      </c>
      <c r="AN493" s="200">
        <f t="shared" si="262"/>
        <v>2.2960541133910679</v>
      </c>
      <c r="AO493" s="200">
        <f t="shared" si="262"/>
        <v>2.2291787508651146</v>
      </c>
      <c r="AP493" s="200">
        <f t="shared" si="263"/>
        <v>2.16425121443215</v>
      </c>
      <c r="AQ493" s="200">
        <f t="shared" si="263"/>
        <v>2.1012147712933498</v>
      </c>
      <c r="AR493" s="200">
        <f t="shared" si="263"/>
        <v>2.0400143410615046</v>
      </c>
      <c r="AS493" s="200">
        <f t="shared" si="263"/>
        <v>1.9805964476325288</v>
      </c>
      <c r="AT493" s="200">
        <f t="shared" si="263"/>
        <v>1.9229091724587657</v>
      </c>
      <c r="AU493" s="200">
        <f t="shared" si="263"/>
        <v>1.8669021091832678</v>
      </c>
      <c r="AV493" s="200">
        <f t="shared" si="263"/>
        <v>1.8125263195954056</v>
      </c>
      <c r="AW493" s="200">
        <f t="shared" si="263"/>
        <v>1.7597342908693259</v>
      </c>
      <c r="AX493" s="200">
        <f t="shared" si="263"/>
        <v>1.7084798940478891</v>
      </c>
      <c r="AY493" s="200">
        <f t="shared" si="263"/>
        <v>1.6587183437358151</v>
      </c>
      <c r="AZ493" s="200">
        <f t="shared" si="264"/>
        <v>1.6104061589668108</v>
      </c>
      <c r="BA493" s="200">
        <f t="shared" si="264"/>
        <v>1.5635011252104958</v>
      </c>
      <c r="BB493" s="200">
        <f t="shared" si="264"/>
        <v>1.517962257485918</v>
      </c>
      <c r="BC493" s="200">
        <f t="shared" si="264"/>
        <v>1.4737497645494353</v>
      </c>
      <c r="BD493" s="200">
        <f t="shared" si="264"/>
        <v>1.4308250141256653</v>
      </c>
      <c r="BE493" s="200">
        <f t="shared" si="264"/>
        <v>1.3891504991511314</v>
      </c>
      <c r="BF493" s="200">
        <f t="shared" si="264"/>
        <v>1.3486898050010985</v>
      </c>
      <c r="BG493" s="201">
        <f t="shared" si="240"/>
        <v>36.239800129849542</v>
      </c>
    </row>
    <row r="494" spans="27:59" x14ac:dyDescent="0.3">
      <c r="AA494" s="178">
        <f t="shared" si="241"/>
        <v>2667000000</v>
      </c>
      <c r="AB494" s="41">
        <f t="shared" si="242"/>
        <v>3250</v>
      </c>
      <c r="AC494" s="21">
        <v>127</v>
      </c>
      <c r="AD494" s="21" t="s">
        <v>283</v>
      </c>
      <c r="AE494" s="173">
        <f t="shared" si="248"/>
        <v>30</v>
      </c>
      <c r="AF494" s="181">
        <f t="shared" si="249"/>
        <v>27</v>
      </c>
      <c r="AG494" s="84">
        <f t="shared" si="250"/>
        <v>0.39750000000000002</v>
      </c>
      <c r="AH494" s="237">
        <f t="shared" si="251"/>
        <v>0.159</v>
      </c>
      <c r="AI494" s="76">
        <f t="shared" si="252"/>
        <v>1.5600000000000002E-3</v>
      </c>
      <c r="AJ494" s="179">
        <f t="shared" si="253"/>
        <v>5.5650000000000005E-2</v>
      </c>
      <c r="AK494" s="180">
        <f t="shared" si="254"/>
        <v>2.3077257367928001</v>
      </c>
      <c r="AM494" s="199">
        <f t="shared" si="239"/>
        <v>2.3649357367928001</v>
      </c>
      <c r="AN494" s="200">
        <f t="shared" si="262"/>
        <v>2.2960541133910679</v>
      </c>
      <c r="AO494" s="200">
        <f t="shared" si="262"/>
        <v>2.2291787508651146</v>
      </c>
      <c r="AP494" s="200">
        <f t="shared" si="263"/>
        <v>2.16425121443215</v>
      </c>
      <c r="AQ494" s="200">
        <f t="shared" si="263"/>
        <v>2.1012147712933498</v>
      </c>
      <c r="AR494" s="200">
        <f t="shared" si="263"/>
        <v>2.0400143410615046</v>
      </c>
      <c r="AS494" s="200">
        <f t="shared" si="263"/>
        <v>1.9805964476325288</v>
      </c>
      <c r="AT494" s="200">
        <f t="shared" si="263"/>
        <v>1.9229091724587657</v>
      </c>
      <c r="AU494" s="200">
        <f t="shared" si="263"/>
        <v>1.8669021091832678</v>
      </c>
      <c r="AV494" s="200">
        <f t="shared" si="263"/>
        <v>1.8125263195954056</v>
      </c>
      <c r="AW494" s="200">
        <f t="shared" si="263"/>
        <v>1.7597342908693259</v>
      </c>
      <c r="AX494" s="200">
        <f t="shared" si="263"/>
        <v>1.7084798940478891</v>
      </c>
      <c r="AY494" s="200">
        <f t="shared" si="263"/>
        <v>1.6587183437358151</v>
      </c>
      <c r="AZ494" s="200">
        <f t="shared" si="264"/>
        <v>1.6104061589668108</v>
      </c>
      <c r="BA494" s="200">
        <f t="shared" si="264"/>
        <v>1.5635011252104958</v>
      </c>
      <c r="BB494" s="200">
        <f t="shared" si="264"/>
        <v>1.517962257485918</v>
      </c>
      <c r="BC494" s="200">
        <f t="shared" si="264"/>
        <v>1.4737497645494353</v>
      </c>
      <c r="BD494" s="200">
        <f t="shared" si="264"/>
        <v>1.4308250141256653</v>
      </c>
      <c r="BE494" s="200">
        <f t="shared" si="264"/>
        <v>1.3891504991511314</v>
      </c>
      <c r="BF494" s="200">
        <f t="shared" si="264"/>
        <v>1.3486898050010985</v>
      </c>
      <c r="BG494" s="201">
        <f t="shared" si="240"/>
        <v>36.239800129849542</v>
      </c>
    </row>
    <row r="495" spans="27:59" x14ac:dyDescent="0.3">
      <c r="AA495" s="178">
        <f t="shared" si="241"/>
        <v>2688000000</v>
      </c>
      <c r="AB495" s="41">
        <f t="shared" si="242"/>
        <v>3275</v>
      </c>
      <c r="AC495" s="21">
        <v>128</v>
      </c>
      <c r="AD495" s="21" t="s">
        <v>283</v>
      </c>
      <c r="AE495" s="173">
        <f t="shared" si="248"/>
        <v>30</v>
      </c>
      <c r="AF495" s="181">
        <f t="shared" si="249"/>
        <v>27</v>
      </c>
      <c r="AG495" s="84">
        <f t="shared" si="250"/>
        <v>0.39750000000000002</v>
      </c>
      <c r="AH495" s="237">
        <f t="shared" si="251"/>
        <v>0.159</v>
      </c>
      <c r="AI495" s="76">
        <f t="shared" si="252"/>
        <v>1.5600000000000002E-3</v>
      </c>
      <c r="AJ495" s="179">
        <f t="shared" si="253"/>
        <v>5.5650000000000005E-2</v>
      </c>
      <c r="AK495" s="180">
        <f t="shared" si="254"/>
        <v>2.3077257367928001</v>
      </c>
      <c r="AM495" s="199">
        <f t="shared" ref="AM495:AM544" si="265">(AI495+AJ495+AK495)</f>
        <v>2.3649357367928001</v>
      </c>
      <c r="AN495" s="200">
        <f t="shared" si="262"/>
        <v>2.2960541133910679</v>
      </c>
      <c r="AO495" s="200">
        <f t="shared" si="262"/>
        <v>2.2291787508651146</v>
      </c>
      <c r="AP495" s="200">
        <f t="shared" si="263"/>
        <v>2.16425121443215</v>
      </c>
      <c r="AQ495" s="200">
        <f t="shared" si="263"/>
        <v>2.1012147712933498</v>
      </c>
      <c r="AR495" s="200">
        <f t="shared" si="263"/>
        <v>2.0400143410615046</v>
      </c>
      <c r="AS495" s="200">
        <f t="shared" si="263"/>
        <v>1.9805964476325288</v>
      </c>
      <c r="AT495" s="200">
        <f t="shared" si="263"/>
        <v>1.9229091724587657</v>
      </c>
      <c r="AU495" s="200">
        <f t="shared" si="263"/>
        <v>1.8669021091832678</v>
      </c>
      <c r="AV495" s="200">
        <f t="shared" si="263"/>
        <v>1.8125263195954056</v>
      </c>
      <c r="AW495" s="200">
        <f t="shared" si="263"/>
        <v>1.7597342908693259</v>
      </c>
      <c r="AX495" s="200">
        <f t="shared" si="263"/>
        <v>1.7084798940478891</v>
      </c>
      <c r="AY495" s="200">
        <f t="shared" si="263"/>
        <v>1.6587183437358151</v>
      </c>
      <c r="AZ495" s="200">
        <f t="shared" si="264"/>
        <v>1.6104061589668108</v>
      </c>
      <c r="BA495" s="200">
        <f t="shared" si="264"/>
        <v>1.5635011252104958</v>
      </c>
      <c r="BB495" s="200">
        <f t="shared" si="264"/>
        <v>1.517962257485918</v>
      </c>
      <c r="BC495" s="200">
        <f t="shared" si="264"/>
        <v>1.4737497645494353</v>
      </c>
      <c r="BD495" s="200">
        <f t="shared" si="264"/>
        <v>1.4308250141256653</v>
      </c>
      <c r="BE495" s="200">
        <f t="shared" si="264"/>
        <v>1.3891504991511314</v>
      </c>
      <c r="BF495" s="200">
        <f t="shared" si="264"/>
        <v>1.3486898050010985</v>
      </c>
      <c r="BG495" s="201">
        <f t="shared" ref="BG495:BG544" si="266">SUM(AM495:BF495)</f>
        <v>36.239800129849542</v>
      </c>
    </row>
    <row r="496" spans="27:59" x14ac:dyDescent="0.3">
      <c r="AA496" s="178">
        <f t="shared" si="241"/>
        <v>2709000000</v>
      </c>
      <c r="AB496" s="41">
        <f t="shared" si="242"/>
        <v>3300</v>
      </c>
      <c r="AC496" s="21">
        <v>129</v>
      </c>
      <c r="AD496" s="21" t="s">
        <v>283</v>
      </c>
      <c r="AE496" s="173">
        <f t="shared" si="248"/>
        <v>30</v>
      </c>
      <c r="AF496" s="181">
        <f t="shared" si="249"/>
        <v>27</v>
      </c>
      <c r="AG496" s="84">
        <f t="shared" si="250"/>
        <v>0.39750000000000002</v>
      </c>
      <c r="AH496" s="237">
        <f t="shared" si="251"/>
        <v>0.159</v>
      </c>
      <c r="AI496" s="76">
        <f t="shared" si="252"/>
        <v>1.5600000000000002E-3</v>
      </c>
      <c r="AJ496" s="179">
        <f t="shared" si="253"/>
        <v>5.5650000000000005E-2</v>
      </c>
      <c r="AK496" s="180">
        <f t="shared" si="254"/>
        <v>2.3077257367928001</v>
      </c>
      <c r="AM496" s="199">
        <f t="shared" si="265"/>
        <v>2.3649357367928001</v>
      </c>
      <c r="AN496" s="200">
        <f t="shared" si="262"/>
        <v>2.2960541133910679</v>
      </c>
      <c r="AO496" s="200">
        <f t="shared" si="262"/>
        <v>2.2291787508651146</v>
      </c>
      <c r="AP496" s="200">
        <f t="shared" si="263"/>
        <v>2.16425121443215</v>
      </c>
      <c r="AQ496" s="200">
        <f t="shared" si="263"/>
        <v>2.1012147712933498</v>
      </c>
      <c r="AR496" s="200">
        <f t="shared" si="263"/>
        <v>2.0400143410615046</v>
      </c>
      <c r="AS496" s="200">
        <f t="shared" si="263"/>
        <v>1.9805964476325288</v>
      </c>
      <c r="AT496" s="200">
        <f t="shared" si="263"/>
        <v>1.9229091724587657</v>
      </c>
      <c r="AU496" s="200">
        <f t="shared" si="263"/>
        <v>1.8669021091832678</v>
      </c>
      <c r="AV496" s="200">
        <f t="shared" si="263"/>
        <v>1.8125263195954056</v>
      </c>
      <c r="AW496" s="200">
        <f t="shared" si="263"/>
        <v>1.7597342908693259</v>
      </c>
      <c r="AX496" s="200">
        <f t="shared" si="263"/>
        <v>1.7084798940478891</v>
      </c>
      <c r="AY496" s="200">
        <f t="shared" si="263"/>
        <v>1.6587183437358151</v>
      </c>
      <c r="AZ496" s="200">
        <f t="shared" si="264"/>
        <v>1.6104061589668108</v>
      </c>
      <c r="BA496" s="200">
        <f t="shared" si="264"/>
        <v>1.5635011252104958</v>
      </c>
      <c r="BB496" s="200">
        <f t="shared" si="264"/>
        <v>1.517962257485918</v>
      </c>
      <c r="BC496" s="200">
        <f t="shared" si="264"/>
        <v>1.4737497645494353</v>
      </c>
      <c r="BD496" s="200">
        <f t="shared" si="264"/>
        <v>1.4308250141256653</v>
      </c>
      <c r="BE496" s="200">
        <f t="shared" si="264"/>
        <v>1.3891504991511314</v>
      </c>
      <c r="BF496" s="200">
        <f t="shared" si="264"/>
        <v>1.3486898050010985</v>
      </c>
      <c r="BG496" s="201">
        <f t="shared" si="266"/>
        <v>36.239800129849542</v>
      </c>
    </row>
    <row r="497" spans="27:59" x14ac:dyDescent="0.3">
      <c r="AA497" s="178">
        <f t="shared" ref="AA497:AA544" si="267">AA315</f>
        <v>2730000000</v>
      </c>
      <c r="AB497" s="41">
        <f t="shared" ref="AB497:AB544" si="268">AB315</f>
        <v>3325</v>
      </c>
      <c r="AC497" s="21">
        <v>130</v>
      </c>
      <c r="AD497" s="21" t="s">
        <v>283</v>
      </c>
      <c r="AE497" s="173">
        <f t="shared" si="248"/>
        <v>30</v>
      </c>
      <c r="AF497" s="181">
        <f t="shared" si="249"/>
        <v>27</v>
      </c>
      <c r="AG497" s="84">
        <f t="shared" si="250"/>
        <v>0.39750000000000002</v>
      </c>
      <c r="AH497" s="237">
        <f t="shared" si="251"/>
        <v>0.159</v>
      </c>
      <c r="AI497" s="76">
        <f t="shared" si="252"/>
        <v>1.5600000000000002E-3</v>
      </c>
      <c r="AJ497" s="179">
        <f t="shared" si="253"/>
        <v>5.5650000000000005E-2</v>
      </c>
      <c r="AK497" s="180">
        <f t="shared" si="254"/>
        <v>2.3077257367928001</v>
      </c>
      <c r="AM497" s="199">
        <f t="shared" si="265"/>
        <v>2.3649357367928001</v>
      </c>
      <c r="AN497" s="200">
        <f t="shared" si="262"/>
        <v>2.2960541133910679</v>
      </c>
      <c r="AO497" s="200">
        <f t="shared" si="262"/>
        <v>2.2291787508651146</v>
      </c>
      <c r="AP497" s="200">
        <f t="shared" si="263"/>
        <v>2.16425121443215</v>
      </c>
      <c r="AQ497" s="200">
        <f t="shared" si="263"/>
        <v>2.1012147712933498</v>
      </c>
      <c r="AR497" s="200">
        <f t="shared" si="263"/>
        <v>2.0400143410615046</v>
      </c>
      <c r="AS497" s="200">
        <f t="shared" si="263"/>
        <v>1.9805964476325288</v>
      </c>
      <c r="AT497" s="200">
        <f t="shared" si="263"/>
        <v>1.9229091724587657</v>
      </c>
      <c r="AU497" s="200">
        <f t="shared" si="263"/>
        <v>1.8669021091832678</v>
      </c>
      <c r="AV497" s="200">
        <f t="shared" si="263"/>
        <v>1.8125263195954056</v>
      </c>
      <c r="AW497" s="200">
        <f t="shared" si="263"/>
        <v>1.7597342908693259</v>
      </c>
      <c r="AX497" s="200">
        <f t="shared" si="263"/>
        <v>1.7084798940478891</v>
      </c>
      <c r="AY497" s="200">
        <f t="shared" si="263"/>
        <v>1.6587183437358151</v>
      </c>
      <c r="AZ497" s="200">
        <f t="shared" si="264"/>
        <v>1.6104061589668108</v>
      </c>
      <c r="BA497" s="200">
        <f t="shared" si="264"/>
        <v>1.5635011252104958</v>
      </c>
      <c r="BB497" s="200">
        <f t="shared" si="264"/>
        <v>1.517962257485918</v>
      </c>
      <c r="BC497" s="200">
        <f t="shared" si="264"/>
        <v>1.4737497645494353</v>
      </c>
      <c r="BD497" s="200">
        <f t="shared" si="264"/>
        <v>1.4308250141256653</v>
      </c>
      <c r="BE497" s="200">
        <f t="shared" si="264"/>
        <v>1.3891504991511314</v>
      </c>
      <c r="BF497" s="200">
        <f t="shared" si="264"/>
        <v>1.3486898050010985</v>
      </c>
      <c r="BG497" s="201">
        <f t="shared" si="266"/>
        <v>36.239800129849542</v>
      </c>
    </row>
    <row r="498" spans="27:59" x14ac:dyDescent="0.3">
      <c r="AA498" s="178">
        <f t="shared" si="267"/>
        <v>2751000000</v>
      </c>
      <c r="AB498" s="41">
        <f t="shared" si="268"/>
        <v>3350</v>
      </c>
      <c r="AC498" s="21">
        <v>131</v>
      </c>
      <c r="AD498" s="21" t="s">
        <v>283</v>
      </c>
      <c r="AE498" s="173">
        <f t="shared" si="248"/>
        <v>30</v>
      </c>
      <c r="AF498" s="181">
        <f t="shared" si="249"/>
        <v>27</v>
      </c>
      <c r="AG498" s="84">
        <f t="shared" si="250"/>
        <v>0.39750000000000002</v>
      </c>
      <c r="AH498" s="237">
        <f t="shared" si="251"/>
        <v>0.159</v>
      </c>
      <c r="AI498" s="76">
        <f t="shared" si="252"/>
        <v>1.5600000000000002E-3</v>
      </c>
      <c r="AJ498" s="179">
        <f t="shared" si="253"/>
        <v>5.5650000000000005E-2</v>
      </c>
      <c r="AK498" s="180">
        <f t="shared" si="254"/>
        <v>2.3077257367928001</v>
      </c>
      <c r="AM498" s="199">
        <f t="shared" si="265"/>
        <v>2.3649357367928001</v>
      </c>
      <c r="AN498" s="200">
        <f t="shared" si="262"/>
        <v>2.2960541133910679</v>
      </c>
      <c r="AO498" s="200">
        <f t="shared" si="262"/>
        <v>2.2291787508651146</v>
      </c>
      <c r="AP498" s="200">
        <f t="shared" ref="AP498:AY507" si="269">$AM498/POWER(1+($B$10/100),AP$366-2024)</f>
        <v>2.16425121443215</v>
      </c>
      <c r="AQ498" s="200">
        <f t="shared" si="269"/>
        <v>2.1012147712933498</v>
      </c>
      <c r="AR498" s="200">
        <f t="shared" si="269"/>
        <v>2.0400143410615046</v>
      </c>
      <c r="AS498" s="200">
        <f t="shared" si="269"/>
        <v>1.9805964476325288</v>
      </c>
      <c r="AT498" s="200">
        <f t="shared" si="269"/>
        <v>1.9229091724587657</v>
      </c>
      <c r="AU498" s="200">
        <f t="shared" si="269"/>
        <v>1.8669021091832678</v>
      </c>
      <c r="AV498" s="200">
        <f t="shared" si="269"/>
        <v>1.8125263195954056</v>
      </c>
      <c r="AW498" s="200">
        <f t="shared" si="269"/>
        <v>1.7597342908693259</v>
      </c>
      <c r="AX498" s="200">
        <f t="shared" si="269"/>
        <v>1.7084798940478891</v>
      </c>
      <c r="AY498" s="200">
        <f t="shared" si="269"/>
        <v>1.6587183437358151</v>
      </c>
      <c r="AZ498" s="200">
        <f t="shared" ref="AZ498:BF507" si="270">$AM498/POWER(1+($B$10/100),AZ$366-2024)</f>
        <v>1.6104061589668108</v>
      </c>
      <c r="BA498" s="200">
        <f t="shared" si="270"/>
        <v>1.5635011252104958</v>
      </c>
      <c r="BB498" s="200">
        <f t="shared" si="270"/>
        <v>1.517962257485918</v>
      </c>
      <c r="BC498" s="200">
        <f t="shared" si="270"/>
        <v>1.4737497645494353</v>
      </c>
      <c r="BD498" s="200">
        <f t="shared" si="270"/>
        <v>1.4308250141256653</v>
      </c>
      <c r="BE498" s="200">
        <f t="shared" si="270"/>
        <v>1.3891504991511314</v>
      </c>
      <c r="BF498" s="200">
        <f t="shared" si="270"/>
        <v>1.3486898050010985</v>
      </c>
      <c r="BG498" s="201">
        <f t="shared" si="266"/>
        <v>36.239800129849542</v>
      </c>
    </row>
    <row r="499" spans="27:59" x14ac:dyDescent="0.3">
      <c r="AA499" s="178">
        <f t="shared" si="267"/>
        <v>2772000000</v>
      </c>
      <c r="AB499" s="41">
        <f t="shared" si="268"/>
        <v>3375</v>
      </c>
      <c r="AC499" s="21">
        <v>132</v>
      </c>
      <c r="AD499" s="21" t="s">
        <v>283</v>
      </c>
      <c r="AE499" s="173">
        <f t="shared" si="248"/>
        <v>30</v>
      </c>
      <c r="AF499" s="181">
        <f t="shared" si="249"/>
        <v>27</v>
      </c>
      <c r="AG499" s="84">
        <f t="shared" si="250"/>
        <v>0.39750000000000002</v>
      </c>
      <c r="AH499" s="237">
        <f t="shared" si="251"/>
        <v>0.159</v>
      </c>
      <c r="AI499" s="76">
        <f t="shared" si="252"/>
        <v>1.5600000000000002E-3</v>
      </c>
      <c r="AJ499" s="179">
        <f t="shared" si="253"/>
        <v>5.5650000000000005E-2</v>
      </c>
      <c r="AK499" s="180">
        <f t="shared" si="254"/>
        <v>2.3077257367928001</v>
      </c>
      <c r="AM499" s="199">
        <f t="shared" si="265"/>
        <v>2.3649357367928001</v>
      </c>
      <c r="AN499" s="200">
        <f t="shared" si="262"/>
        <v>2.2960541133910679</v>
      </c>
      <c r="AO499" s="200">
        <f t="shared" si="262"/>
        <v>2.2291787508651146</v>
      </c>
      <c r="AP499" s="200">
        <f t="shared" si="269"/>
        <v>2.16425121443215</v>
      </c>
      <c r="AQ499" s="200">
        <f t="shared" si="269"/>
        <v>2.1012147712933498</v>
      </c>
      <c r="AR499" s="200">
        <f t="shared" si="269"/>
        <v>2.0400143410615046</v>
      </c>
      <c r="AS499" s="200">
        <f t="shared" si="269"/>
        <v>1.9805964476325288</v>
      </c>
      <c r="AT499" s="200">
        <f t="shared" si="269"/>
        <v>1.9229091724587657</v>
      </c>
      <c r="AU499" s="200">
        <f t="shared" si="269"/>
        <v>1.8669021091832678</v>
      </c>
      <c r="AV499" s="200">
        <f t="shared" si="269"/>
        <v>1.8125263195954056</v>
      </c>
      <c r="AW499" s="200">
        <f t="shared" si="269"/>
        <v>1.7597342908693259</v>
      </c>
      <c r="AX499" s="200">
        <f t="shared" si="269"/>
        <v>1.7084798940478891</v>
      </c>
      <c r="AY499" s="200">
        <f t="shared" si="269"/>
        <v>1.6587183437358151</v>
      </c>
      <c r="AZ499" s="200">
        <f t="shared" si="270"/>
        <v>1.6104061589668108</v>
      </c>
      <c r="BA499" s="200">
        <f t="shared" si="270"/>
        <v>1.5635011252104958</v>
      </c>
      <c r="BB499" s="200">
        <f t="shared" si="270"/>
        <v>1.517962257485918</v>
      </c>
      <c r="BC499" s="200">
        <f t="shared" si="270"/>
        <v>1.4737497645494353</v>
      </c>
      <c r="BD499" s="200">
        <f t="shared" si="270"/>
        <v>1.4308250141256653</v>
      </c>
      <c r="BE499" s="200">
        <f t="shared" si="270"/>
        <v>1.3891504991511314</v>
      </c>
      <c r="BF499" s="200">
        <f t="shared" si="270"/>
        <v>1.3486898050010985</v>
      </c>
      <c r="BG499" s="201">
        <f t="shared" si="266"/>
        <v>36.239800129849542</v>
      </c>
    </row>
    <row r="500" spans="27:59" x14ac:dyDescent="0.3">
      <c r="AA500" s="178">
        <f t="shared" si="267"/>
        <v>2793000000</v>
      </c>
      <c r="AB500" s="41">
        <f t="shared" si="268"/>
        <v>3400</v>
      </c>
      <c r="AC500" s="21">
        <v>133</v>
      </c>
      <c r="AD500" s="21" t="s">
        <v>283</v>
      </c>
      <c r="AE500" s="173">
        <f t="shared" si="248"/>
        <v>30</v>
      </c>
      <c r="AF500" s="181">
        <f t="shared" si="249"/>
        <v>27</v>
      </c>
      <c r="AG500" s="84">
        <f t="shared" si="250"/>
        <v>0.39750000000000002</v>
      </c>
      <c r="AH500" s="237">
        <f t="shared" si="251"/>
        <v>0.159</v>
      </c>
      <c r="AI500" s="76">
        <f t="shared" si="252"/>
        <v>1.5600000000000002E-3</v>
      </c>
      <c r="AJ500" s="179">
        <f t="shared" si="253"/>
        <v>5.5650000000000005E-2</v>
      </c>
      <c r="AK500" s="180">
        <f t="shared" si="254"/>
        <v>2.3077257367928001</v>
      </c>
      <c r="AM500" s="199">
        <f t="shared" si="265"/>
        <v>2.3649357367928001</v>
      </c>
      <c r="AN500" s="200">
        <f t="shared" si="262"/>
        <v>2.2960541133910679</v>
      </c>
      <c r="AO500" s="200">
        <f t="shared" si="262"/>
        <v>2.2291787508651146</v>
      </c>
      <c r="AP500" s="200">
        <f t="shared" si="269"/>
        <v>2.16425121443215</v>
      </c>
      <c r="AQ500" s="200">
        <f t="shared" si="269"/>
        <v>2.1012147712933498</v>
      </c>
      <c r="AR500" s="200">
        <f t="shared" si="269"/>
        <v>2.0400143410615046</v>
      </c>
      <c r="AS500" s="200">
        <f t="shared" si="269"/>
        <v>1.9805964476325288</v>
      </c>
      <c r="AT500" s="200">
        <f t="shared" si="269"/>
        <v>1.9229091724587657</v>
      </c>
      <c r="AU500" s="200">
        <f t="shared" si="269"/>
        <v>1.8669021091832678</v>
      </c>
      <c r="AV500" s="200">
        <f t="shared" si="269"/>
        <v>1.8125263195954056</v>
      </c>
      <c r="AW500" s="200">
        <f t="shared" si="269"/>
        <v>1.7597342908693259</v>
      </c>
      <c r="AX500" s="200">
        <f t="shared" si="269"/>
        <v>1.7084798940478891</v>
      </c>
      <c r="AY500" s="200">
        <f t="shared" si="269"/>
        <v>1.6587183437358151</v>
      </c>
      <c r="AZ500" s="200">
        <f t="shared" si="270"/>
        <v>1.6104061589668108</v>
      </c>
      <c r="BA500" s="200">
        <f t="shared" si="270"/>
        <v>1.5635011252104958</v>
      </c>
      <c r="BB500" s="200">
        <f t="shared" si="270"/>
        <v>1.517962257485918</v>
      </c>
      <c r="BC500" s="200">
        <f t="shared" si="270"/>
        <v>1.4737497645494353</v>
      </c>
      <c r="BD500" s="200">
        <f t="shared" si="270"/>
        <v>1.4308250141256653</v>
      </c>
      <c r="BE500" s="200">
        <f t="shared" si="270"/>
        <v>1.3891504991511314</v>
      </c>
      <c r="BF500" s="200">
        <f t="shared" si="270"/>
        <v>1.3486898050010985</v>
      </c>
      <c r="BG500" s="201">
        <f t="shared" si="266"/>
        <v>36.239800129849542</v>
      </c>
    </row>
    <row r="501" spans="27:59" x14ac:dyDescent="0.3">
      <c r="AA501" s="178">
        <f t="shared" si="267"/>
        <v>2814000000</v>
      </c>
      <c r="AB501" s="41">
        <f t="shared" si="268"/>
        <v>3425</v>
      </c>
      <c r="AC501" s="21">
        <v>134</v>
      </c>
      <c r="AD501" s="21" t="s">
        <v>283</v>
      </c>
      <c r="AE501" s="173">
        <f t="shared" si="248"/>
        <v>30</v>
      </c>
      <c r="AF501" s="181">
        <f t="shared" si="249"/>
        <v>27</v>
      </c>
      <c r="AG501" s="84">
        <f t="shared" si="250"/>
        <v>0.39750000000000002</v>
      </c>
      <c r="AH501" s="237">
        <f t="shared" si="251"/>
        <v>0.159</v>
      </c>
      <c r="AI501" s="76">
        <f t="shared" si="252"/>
        <v>1.5600000000000002E-3</v>
      </c>
      <c r="AJ501" s="179">
        <f t="shared" si="253"/>
        <v>5.5650000000000005E-2</v>
      </c>
      <c r="AK501" s="180">
        <f t="shared" si="254"/>
        <v>2.3077257367928001</v>
      </c>
      <c r="AM501" s="199">
        <f t="shared" si="265"/>
        <v>2.3649357367928001</v>
      </c>
      <c r="AN501" s="200">
        <f t="shared" si="262"/>
        <v>2.2960541133910679</v>
      </c>
      <c r="AO501" s="200">
        <f t="shared" si="262"/>
        <v>2.2291787508651146</v>
      </c>
      <c r="AP501" s="200">
        <f t="shared" si="269"/>
        <v>2.16425121443215</v>
      </c>
      <c r="AQ501" s="200">
        <f t="shared" si="269"/>
        <v>2.1012147712933498</v>
      </c>
      <c r="AR501" s="200">
        <f t="shared" si="269"/>
        <v>2.0400143410615046</v>
      </c>
      <c r="AS501" s="200">
        <f t="shared" si="269"/>
        <v>1.9805964476325288</v>
      </c>
      <c r="AT501" s="200">
        <f t="shared" si="269"/>
        <v>1.9229091724587657</v>
      </c>
      <c r="AU501" s="200">
        <f t="shared" si="269"/>
        <v>1.8669021091832678</v>
      </c>
      <c r="AV501" s="200">
        <f t="shared" si="269"/>
        <v>1.8125263195954056</v>
      </c>
      <c r="AW501" s="200">
        <f t="shared" si="269"/>
        <v>1.7597342908693259</v>
      </c>
      <c r="AX501" s="200">
        <f t="shared" si="269"/>
        <v>1.7084798940478891</v>
      </c>
      <c r="AY501" s="200">
        <f t="shared" si="269"/>
        <v>1.6587183437358151</v>
      </c>
      <c r="AZ501" s="200">
        <f t="shared" si="270"/>
        <v>1.6104061589668108</v>
      </c>
      <c r="BA501" s="200">
        <f t="shared" si="270"/>
        <v>1.5635011252104958</v>
      </c>
      <c r="BB501" s="200">
        <f t="shared" si="270"/>
        <v>1.517962257485918</v>
      </c>
      <c r="BC501" s="200">
        <f t="shared" si="270"/>
        <v>1.4737497645494353</v>
      </c>
      <c r="BD501" s="200">
        <f t="shared" si="270"/>
        <v>1.4308250141256653</v>
      </c>
      <c r="BE501" s="200">
        <f t="shared" si="270"/>
        <v>1.3891504991511314</v>
      </c>
      <c r="BF501" s="200">
        <f t="shared" si="270"/>
        <v>1.3486898050010985</v>
      </c>
      <c r="BG501" s="201">
        <f t="shared" si="266"/>
        <v>36.239800129849542</v>
      </c>
    </row>
    <row r="502" spans="27:59" x14ac:dyDescent="0.3">
      <c r="AA502" s="178">
        <f t="shared" si="267"/>
        <v>2835000000</v>
      </c>
      <c r="AB502" s="41">
        <f t="shared" si="268"/>
        <v>3450</v>
      </c>
      <c r="AC502" s="21">
        <v>135</v>
      </c>
      <c r="AD502" s="21" t="s">
        <v>283</v>
      </c>
      <c r="AE502" s="173">
        <f t="shared" si="248"/>
        <v>30</v>
      </c>
      <c r="AF502" s="181">
        <f t="shared" si="249"/>
        <v>27</v>
      </c>
      <c r="AG502" s="84">
        <f t="shared" si="250"/>
        <v>0.39750000000000002</v>
      </c>
      <c r="AH502" s="237">
        <f t="shared" si="251"/>
        <v>0.159</v>
      </c>
      <c r="AI502" s="76">
        <f t="shared" si="252"/>
        <v>1.5600000000000002E-3</v>
      </c>
      <c r="AJ502" s="179">
        <f t="shared" si="253"/>
        <v>5.5650000000000005E-2</v>
      </c>
      <c r="AK502" s="180">
        <f t="shared" si="254"/>
        <v>2.3077257367928001</v>
      </c>
      <c r="AM502" s="199">
        <f t="shared" si="265"/>
        <v>2.3649357367928001</v>
      </c>
      <c r="AN502" s="200">
        <f t="shared" si="262"/>
        <v>2.2960541133910679</v>
      </c>
      <c r="AO502" s="200">
        <f t="shared" si="262"/>
        <v>2.2291787508651146</v>
      </c>
      <c r="AP502" s="200">
        <f t="shared" si="269"/>
        <v>2.16425121443215</v>
      </c>
      <c r="AQ502" s="200">
        <f t="shared" si="269"/>
        <v>2.1012147712933498</v>
      </c>
      <c r="AR502" s="200">
        <f t="shared" si="269"/>
        <v>2.0400143410615046</v>
      </c>
      <c r="AS502" s="200">
        <f t="shared" si="269"/>
        <v>1.9805964476325288</v>
      </c>
      <c r="AT502" s="200">
        <f t="shared" si="269"/>
        <v>1.9229091724587657</v>
      </c>
      <c r="AU502" s="200">
        <f t="shared" si="269"/>
        <v>1.8669021091832678</v>
      </c>
      <c r="AV502" s="200">
        <f t="shared" si="269"/>
        <v>1.8125263195954056</v>
      </c>
      <c r="AW502" s="200">
        <f t="shared" si="269"/>
        <v>1.7597342908693259</v>
      </c>
      <c r="AX502" s="200">
        <f t="shared" si="269"/>
        <v>1.7084798940478891</v>
      </c>
      <c r="AY502" s="200">
        <f t="shared" si="269"/>
        <v>1.6587183437358151</v>
      </c>
      <c r="AZ502" s="200">
        <f t="shared" si="270"/>
        <v>1.6104061589668108</v>
      </c>
      <c r="BA502" s="200">
        <f t="shared" si="270"/>
        <v>1.5635011252104958</v>
      </c>
      <c r="BB502" s="200">
        <f t="shared" si="270"/>
        <v>1.517962257485918</v>
      </c>
      <c r="BC502" s="200">
        <f t="shared" si="270"/>
        <v>1.4737497645494353</v>
      </c>
      <c r="BD502" s="200">
        <f t="shared" si="270"/>
        <v>1.4308250141256653</v>
      </c>
      <c r="BE502" s="200">
        <f t="shared" si="270"/>
        <v>1.3891504991511314</v>
      </c>
      <c r="BF502" s="200">
        <f t="shared" si="270"/>
        <v>1.3486898050010985</v>
      </c>
      <c r="BG502" s="201">
        <f t="shared" si="266"/>
        <v>36.239800129849542</v>
      </c>
    </row>
    <row r="503" spans="27:59" x14ac:dyDescent="0.3">
      <c r="AA503" s="178">
        <f t="shared" si="267"/>
        <v>2856000000</v>
      </c>
      <c r="AB503" s="41">
        <f t="shared" si="268"/>
        <v>3475</v>
      </c>
      <c r="AC503" s="21">
        <v>136</v>
      </c>
      <c r="AD503" s="21" t="s">
        <v>283</v>
      </c>
      <c r="AE503" s="173">
        <f t="shared" si="248"/>
        <v>30</v>
      </c>
      <c r="AF503" s="181">
        <f t="shared" si="249"/>
        <v>27</v>
      </c>
      <c r="AG503" s="84">
        <f t="shared" si="250"/>
        <v>0.39750000000000002</v>
      </c>
      <c r="AH503" s="237">
        <f t="shared" si="251"/>
        <v>0.159</v>
      </c>
      <c r="AI503" s="76">
        <f t="shared" si="252"/>
        <v>1.5600000000000002E-3</v>
      </c>
      <c r="AJ503" s="179">
        <f t="shared" si="253"/>
        <v>5.5650000000000005E-2</v>
      </c>
      <c r="AK503" s="180">
        <f t="shared" si="254"/>
        <v>2.3077257367928001</v>
      </c>
      <c r="AM503" s="199">
        <f t="shared" si="265"/>
        <v>2.3649357367928001</v>
      </c>
      <c r="AN503" s="200">
        <f t="shared" si="262"/>
        <v>2.2960541133910679</v>
      </c>
      <c r="AO503" s="200">
        <f t="shared" si="262"/>
        <v>2.2291787508651146</v>
      </c>
      <c r="AP503" s="200">
        <f t="shared" si="269"/>
        <v>2.16425121443215</v>
      </c>
      <c r="AQ503" s="200">
        <f t="shared" si="269"/>
        <v>2.1012147712933498</v>
      </c>
      <c r="AR503" s="200">
        <f t="shared" si="269"/>
        <v>2.0400143410615046</v>
      </c>
      <c r="AS503" s="200">
        <f t="shared" si="269"/>
        <v>1.9805964476325288</v>
      </c>
      <c r="AT503" s="200">
        <f t="shared" si="269"/>
        <v>1.9229091724587657</v>
      </c>
      <c r="AU503" s="200">
        <f t="shared" si="269"/>
        <v>1.8669021091832678</v>
      </c>
      <c r="AV503" s="200">
        <f t="shared" si="269"/>
        <v>1.8125263195954056</v>
      </c>
      <c r="AW503" s="200">
        <f t="shared" si="269"/>
        <v>1.7597342908693259</v>
      </c>
      <c r="AX503" s="200">
        <f t="shared" si="269"/>
        <v>1.7084798940478891</v>
      </c>
      <c r="AY503" s="200">
        <f t="shared" si="269"/>
        <v>1.6587183437358151</v>
      </c>
      <c r="AZ503" s="200">
        <f t="shared" si="270"/>
        <v>1.6104061589668108</v>
      </c>
      <c r="BA503" s="200">
        <f t="shared" si="270"/>
        <v>1.5635011252104958</v>
      </c>
      <c r="BB503" s="200">
        <f t="shared" si="270"/>
        <v>1.517962257485918</v>
      </c>
      <c r="BC503" s="200">
        <f t="shared" si="270"/>
        <v>1.4737497645494353</v>
      </c>
      <c r="BD503" s="200">
        <f t="shared" si="270"/>
        <v>1.4308250141256653</v>
      </c>
      <c r="BE503" s="200">
        <f t="shared" si="270"/>
        <v>1.3891504991511314</v>
      </c>
      <c r="BF503" s="200">
        <f t="shared" si="270"/>
        <v>1.3486898050010985</v>
      </c>
      <c r="BG503" s="201">
        <f t="shared" si="266"/>
        <v>36.239800129849542</v>
      </c>
    </row>
    <row r="504" spans="27:59" x14ac:dyDescent="0.3">
      <c r="AA504" s="178">
        <f t="shared" si="267"/>
        <v>2877000000</v>
      </c>
      <c r="AB504" s="41">
        <f t="shared" si="268"/>
        <v>3500</v>
      </c>
      <c r="AC504" s="21">
        <v>137</v>
      </c>
      <c r="AD504" s="21" t="s">
        <v>283</v>
      </c>
      <c r="AE504" s="173">
        <f t="shared" si="248"/>
        <v>30</v>
      </c>
      <c r="AF504" s="181">
        <f t="shared" si="249"/>
        <v>27</v>
      </c>
      <c r="AG504" s="84">
        <f t="shared" si="250"/>
        <v>0.39750000000000002</v>
      </c>
      <c r="AH504" s="237">
        <f t="shared" si="251"/>
        <v>0.159</v>
      </c>
      <c r="AI504" s="76">
        <f t="shared" si="252"/>
        <v>1.5600000000000002E-3</v>
      </c>
      <c r="AJ504" s="179">
        <f t="shared" si="253"/>
        <v>5.5650000000000005E-2</v>
      </c>
      <c r="AK504" s="180">
        <f t="shared" si="254"/>
        <v>2.3077257367928001</v>
      </c>
      <c r="AM504" s="199">
        <f t="shared" si="265"/>
        <v>2.3649357367928001</v>
      </c>
      <c r="AN504" s="200">
        <f t="shared" si="262"/>
        <v>2.2960541133910679</v>
      </c>
      <c r="AO504" s="200">
        <f t="shared" si="262"/>
        <v>2.2291787508651146</v>
      </c>
      <c r="AP504" s="200">
        <f t="shared" si="269"/>
        <v>2.16425121443215</v>
      </c>
      <c r="AQ504" s="200">
        <f t="shared" si="269"/>
        <v>2.1012147712933498</v>
      </c>
      <c r="AR504" s="200">
        <f t="shared" si="269"/>
        <v>2.0400143410615046</v>
      </c>
      <c r="AS504" s="200">
        <f t="shared" si="269"/>
        <v>1.9805964476325288</v>
      </c>
      <c r="AT504" s="200">
        <f t="shared" si="269"/>
        <v>1.9229091724587657</v>
      </c>
      <c r="AU504" s="200">
        <f t="shared" si="269"/>
        <v>1.8669021091832678</v>
      </c>
      <c r="AV504" s="200">
        <f t="shared" si="269"/>
        <v>1.8125263195954056</v>
      </c>
      <c r="AW504" s="200">
        <f t="shared" si="269"/>
        <v>1.7597342908693259</v>
      </c>
      <c r="AX504" s="200">
        <f t="shared" si="269"/>
        <v>1.7084798940478891</v>
      </c>
      <c r="AY504" s="200">
        <f t="shared" si="269"/>
        <v>1.6587183437358151</v>
      </c>
      <c r="AZ504" s="200">
        <f t="shared" si="270"/>
        <v>1.6104061589668108</v>
      </c>
      <c r="BA504" s="200">
        <f t="shared" si="270"/>
        <v>1.5635011252104958</v>
      </c>
      <c r="BB504" s="200">
        <f t="shared" si="270"/>
        <v>1.517962257485918</v>
      </c>
      <c r="BC504" s="200">
        <f t="shared" si="270"/>
        <v>1.4737497645494353</v>
      </c>
      <c r="BD504" s="200">
        <f t="shared" si="270"/>
        <v>1.4308250141256653</v>
      </c>
      <c r="BE504" s="200">
        <f t="shared" si="270"/>
        <v>1.3891504991511314</v>
      </c>
      <c r="BF504" s="200">
        <f t="shared" si="270"/>
        <v>1.3486898050010985</v>
      </c>
      <c r="BG504" s="201">
        <f t="shared" si="266"/>
        <v>36.239800129849542</v>
      </c>
    </row>
    <row r="505" spans="27:59" x14ac:dyDescent="0.3">
      <c r="AA505" s="178">
        <f t="shared" si="267"/>
        <v>2898000000</v>
      </c>
      <c r="AB505" s="41">
        <f t="shared" si="268"/>
        <v>3525</v>
      </c>
      <c r="AC505" s="21">
        <v>138</v>
      </c>
      <c r="AD505" s="21" t="s">
        <v>283</v>
      </c>
      <c r="AE505" s="173">
        <f t="shared" si="248"/>
        <v>30</v>
      </c>
      <c r="AF505" s="181">
        <f t="shared" si="249"/>
        <v>27</v>
      </c>
      <c r="AG505" s="84">
        <f t="shared" si="250"/>
        <v>0.39750000000000002</v>
      </c>
      <c r="AH505" s="237">
        <f t="shared" si="251"/>
        <v>0.159</v>
      </c>
      <c r="AI505" s="76">
        <f t="shared" si="252"/>
        <v>1.5600000000000002E-3</v>
      </c>
      <c r="AJ505" s="179">
        <f t="shared" si="253"/>
        <v>5.5650000000000005E-2</v>
      </c>
      <c r="AK505" s="180">
        <f t="shared" si="254"/>
        <v>2.3077257367928001</v>
      </c>
      <c r="AM505" s="199">
        <f t="shared" si="265"/>
        <v>2.3649357367928001</v>
      </c>
      <c r="AN505" s="200">
        <f t="shared" si="262"/>
        <v>2.2960541133910679</v>
      </c>
      <c r="AO505" s="200">
        <f t="shared" si="262"/>
        <v>2.2291787508651146</v>
      </c>
      <c r="AP505" s="200">
        <f t="shared" si="269"/>
        <v>2.16425121443215</v>
      </c>
      <c r="AQ505" s="200">
        <f t="shared" si="269"/>
        <v>2.1012147712933498</v>
      </c>
      <c r="AR505" s="200">
        <f t="shared" si="269"/>
        <v>2.0400143410615046</v>
      </c>
      <c r="AS505" s="200">
        <f t="shared" si="269"/>
        <v>1.9805964476325288</v>
      </c>
      <c r="AT505" s="200">
        <f t="shared" si="269"/>
        <v>1.9229091724587657</v>
      </c>
      <c r="AU505" s="200">
        <f t="shared" si="269"/>
        <v>1.8669021091832678</v>
      </c>
      <c r="AV505" s="200">
        <f t="shared" si="269"/>
        <v>1.8125263195954056</v>
      </c>
      <c r="AW505" s="200">
        <f t="shared" si="269"/>
        <v>1.7597342908693259</v>
      </c>
      <c r="AX505" s="200">
        <f t="shared" si="269"/>
        <v>1.7084798940478891</v>
      </c>
      <c r="AY505" s="200">
        <f t="shared" si="269"/>
        <v>1.6587183437358151</v>
      </c>
      <c r="AZ505" s="200">
        <f t="shared" si="270"/>
        <v>1.6104061589668108</v>
      </c>
      <c r="BA505" s="200">
        <f t="shared" si="270"/>
        <v>1.5635011252104958</v>
      </c>
      <c r="BB505" s="200">
        <f t="shared" si="270"/>
        <v>1.517962257485918</v>
      </c>
      <c r="BC505" s="200">
        <f t="shared" si="270"/>
        <v>1.4737497645494353</v>
      </c>
      <c r="BD505" s="200">
        <f t="shared" si="270"/>
        <v>1.4308250141256653</v>
      </c>
      <c r="BE505" s="200">
        <f t="shared" si="270"/>
        <v>1.3891504991511314</v>
      </c>
      <c r="BF505" s="200">
        <f t="shared" si="270"/>
        <v>1.3486898050010985</v>
      </c>
      <c r="BG505" s="201">
        <f t="shared" si="266"/>
        <v>36.239800129849542</v>
      </c>
    </row>
    <row r="506" spans="27:59" x14ac:dyDescent="0.3">
      <c r="AA506" s="178">
        <f t="shared" si="267"/>
        <v>2919000000</v>
      </c>
      <c r="AB506" s="41">
        <f t="shared" si="268"/>
        <v>3550</v>
      </c>
      <c r="AC506" s="21">
        <v>139</v>
      </c>
      <c r="AD506" s="21" t="s">
        <v>283</v>
      </c>
      <c r="AE506" s="173">
        <f t="shared" si="248"/>
        <v>30</v>
      </c>
      <c r="AF506" s="181">
        <f t="shared" si="249"/>
        <v>27</v>
      </c>
      <c r="AG506" s="84">
        <f t="shared" si="250"/>
        <v>0.39750000000000002</v>
      </c>
      <c r="AH506" s="237">
        <f t="shared" si="251"/>
        <v>0.159</v>
      </c>
      <c r="AI506" s="76">
        <f t="shared" si="252"/>
        <v>1.5600000000000002E-3</v>
      </c>
      <c r="AJ506" s="179">
        <f t="shared" si="253"/>
        <v>5.5650000000000005E-2</v>
      </c>
      <c r="AK506" s="180">
        <f t="shared" si="254"/>
        <v>2.3077257367928001</v>
      </c>
      <c r="AM506" s="199">
        <f t="shared" si="265"/>
        <v>2.3649357367928001</v>
      </c>
      <c r="AN506" s="200">
        <f t="shared" si="262"/>
        <v>2.2960541133910679</v>
      </c>
      <c r="AO506" s="200">
        <f t="shared" si="262"/>
        <v>2.2291787508651146</v>
      </c>
      <c r="AP506" s="200">
        <f t="shared" si="269"/>
        <v>2.16425121443215</v>
      </c>
      <c r="AQ506" s="200">
        <f t="shared" si="269"/>
        <v>2.1012147712933498</v>
      </c>
      <c r="AR506" s="200">
        <f t="shared" si="269"/>
        <v>2.0400143410615046</v>
      </c>
      <c r="AS506" s="200">
        <f t="shared" si="269"/>
        <v>1.9805964476325288</v>
      </c>
      <c r="AT506" s="200">
        <f t="shared" si="269"/>
        <v>1.9229091724587657</v>
      </c>
      <c r="AU506" s="200">
        <f t="shared" si="269"/>
        <v>1.8669021091832678</v>
      </c>
      <c r="AV506" s="200">
        <f t="shared" si="269"/>
        <v>1.8125263195954056</v>
      </c>
      <c r="AW506" s="200">
        <f t="shared" si="269"/>
        <v>1.7597342908693259</v>
      </c>
      <c r="AX506" s="200">
        <f t="shared" si="269"/>
        <v>1.7084798940478891</v>
      </c>
      <c r="AY506" s="200">
        <f t="shared" si="269"/>
        <v>1.6587183437358151</v>
      </c>
      <c r="AZ506" s="200">
        <f t="shared" si="270"/>
        <v>1.6104061589668108</v>
      </c>
      <c r="BA506" s="200">
        <f t="shared" si="270"/>
        <v>1.5635011252104958</v>
      </c>
      <c r="BB506" s="200">
        <f t="shared" si="270"/>
        <v>1.517962257485918</v>
      </c>
      <c r="BC506" s="200">
        <f t="shared" si="270"/>
        <v>1.4737497645494353</v>
      </c>
      <c r="BD506" s="200">
        <f t="shared" si="270"/>
        <v>1.4308250141256653</v>
      </c>
      <c r="BE506" s="200">
        <f t="shared" si="270"/>
        <v>1.3891504991511314</v>
      </c>
      <c r="BF506" s="200">
        <f t="shared" si="270"/>
        <v>1.3486898050010985</v>
      </c>
      <c r="BG506" s="201">
        <f t="shared" si="266"/>
        <v>36.239800129849542</v>
      </c>
    </row>
    <row r="507" spans="27:59" x14ac:dyDescent="0.3">
      <c r="AA507" s="178">
        <f t="shared" si="267"/>
        <v>2940000000</v>
      </c>
      <c r="AB507" s="41">
        <f t="shared" si="268"/>
        <v>3575</v>
      </c>
      <c r="AC507" s="21">
        <v>140</v>
      </c>
      <c r="AD507" s="21" t="s">
        <v>283</v>
      </c>
      <c r="AE507" s="173">
        <f t="shared" si="248"/>
        <v>30</v>
      </c>
      <c r="AF507" s="181">
        <f t="shared" si="249"/>
        <v>27</v>
      </c>
      <c r="AG507" s="84">
        <f t="shared" si="250"/>
        <v>0.39750000000000002</v>
      </c>
      <c r="AH507" s="237">
        <f t="shared" si="251"/>
        <v>0.159</v>
      </c>
      <c r="AI507" s="76">
        <f t="shared" si="252"/>
        <v>1.5600000000000002E-3</v>
      </c>
      <c r="AJ507" s="179">
        <f t="shared" si="253"/>
        <v>5.5650000000000005E-2</v>
      </c>
      <c r="AK507" s="180">
        <f t="shared" si="254"/>
        <v>2.3077257367928001</v>
      </c>
      <c r="AM507" s="199">
        <f t="shared" si="265"/>
        <v>2.3649357367928001</v>
      </c>
      <c r="AN507" s="200">
        <f t="shared" ref="AN507:AO526" si="271">$AM507/POWER(1+($B$10/100),AN$366-2024)</f>
        <v>2.2960541133910679</v>
      </c>
      <c r="AO507" s="200">
        <f t="shared" si="271"/>
        <v>2.2291787508651146</v>
      </c>
      <c r="AP507" s="200">
        <f t="shared" si="269"/>
        <v>2.16425121443215</v>
      </c>
      <c r="AQ507" s="200">
        <f t="shared" si="269"/>
        <v>2.1012147712933498</v>
      </c>
      <c r="AR507" s="200">
        <f t="shared" si="269"/>
        <v>2.0400143410615046</v>
      </c>
      <c r="AS507" s="200">
        <f t="shared" si="269"/>
        <v>1.9805964476325288</v>
      </c>
      <c r="AT507" s="200">
        <f t="shared" si="269"/>
        <v>1.9229091724587657</v>
      </c>
      <c r="AU507" s="200">
        <f t="shared" si="269"/>
        <v>1.8669021091832678</v>
      </c>
      <c r="AV507" s="200">
        <f t="shared" si="269"/>
        <v>1.8125263195954056</v>
      </c>
      <c r="AW507" s="200">
        <f t="shared" si="269"/>
        <v>1.7597342908693259</v>
      </c>
      <c r="AX507" s="200">
        <f t="shared" si="269"/>
        <v>1.7084798940478891</v>
      </c>
      <c r="AY507" s="200">
        <f t="shared" si="269"/>
        <v>1.6587183437358151</v>
      </c>
      <c r="AZ507" s="200">
        <f t="shared" si="270"/>
        <v>1.6104061589668108</v>
      </c>
      <c r="BA507" s="200">
        <f t="shared" si="270"/>
        <v>1.5635011252104958</v>
      </c>
      <c r="BB507" s="200">
        <f t="shared" si="270"/>
        <v>1.517962257485918</v>
      </c>
      <c r="BC507" s="200">
        <f t="shared" si="270"/>
        <v>1.4737497645494353</v>
      </c>
      <c r="BD507" s="200">
        <f t="shared" si="270"/>
        <v>1.4308250141256653</v>
      </c>
      <c r="BE507" s="200">
        <f t="shared" si="270"/>
        <v>1.3891504991511314</v>
      </c>
      <c r="BF507" s="200">
        <f t="shared" si="270"/>
        <v>1.3486898050010985</v>
      </c>
      <c r="BG507" s="201">
        <f t="shared" si="266"/>
        <v>36.239800129849542</v>
      </c>
    </row>
    <row r="508" spans="27:59" x14ac:dyDescent="0.3">
      <c r="AA508" s="178">
        <f t="shared" si="267"/>
        <v>2961000000</v>
      </c>
      <c r="AB508" s="41">
        <f t="shared" si="268"/>
        <v>3600</v>
      </c>
      <c r="AC508" s="21">
        <v>141</v>
      </c>
      <c r="AD508" s="21" t="s">
        <v>283</v>
      </c>
      <c r="AE508" s="173">
        <f t="shared" si="248"/>
        <v>30</v>
      </c>
      <c r="AF508" s="181">
        <f t="shared" si="249"/>
        <v>27</v>
      </c>
      <c r="AG508" s="84">
        <f t="shared" si="250"/>
        <v>0.39750000000000002</v>
      </c>
      <c r="AH508" s="237">
        <f t="shared" si="251"/>
        <v>0.159</v>
      </c>
      <c r="AI508" s="76">
        <f t="shared" si="252"/>
        <v>1.5600000000000002E-3</v>
      </c>
      <c r="AJ508" s="179">
        <f t="shared" si="253"/>
        <v>5.5650000000000005E-2</v>
      </c>
      <c r="AK508" s="180">
        <f t="shared" si="254"/>
        <v>2.3077257367928001</v>
      </c>
      <c r="AM508" s="199">
        <f t="shared" si="265"/>
        <v>2.3649357367928001</v>
      </c>
      <c r="AN508" s="200">
        <f t="shared" si="271"/>
        <v>2.2960541133910679</v>
      </c>
      <c r="AO508" s="200">
        <f t="shared" si="271"/>
        <v>2.2291787508651146</v>
      </c>
      <c r="AP508" s="200">
        <f t="shared" ref="AP508:AY517" si="272">$AM508/POWER(1+($B$10/100),AP$366-2024)</f>
        <v>2.16425121443215</v>
      </c>
      <c r="AQ508" s="200">
        <f t="shared" si="272"/>
        <v>2.1012147712933498</v>
      </c>
      <c r="AR508" s="200">
        <f t="shared" si="272"/>
        <v>2.0400143410615046</v>
      </c>
      <c r="AS508" s="200">
        <f t="shared" si="272"/>
        <v>1.9805964476325288</v>
      </c>
      <c r="AT508" s="200">
        <f t="shared" si="272"/>
        <v>1.9229091724587657</v>
      </c>
      <c r="AU508" s="200">
        <f t="shared" si="272"/>
        <v>1.8669021091832678</v>
      </c>
      <c r="AV508" s="200">
        <f t="shared" si="272"/>
        <v>1.8125263195954056</v>
      </c>
      <c r="AW508" s="200">
        <f t="shared" si="272"/>
        <v>1.7597342908693259</v>
      </c>
      <c r="AX508" s="200">
        <f t="shared" si="272"/>
        <v>1.7084798940478891</v>
      </c>
      <c r="AY508" s="200">
        <f t="shared" si="272"/>
        <v>1.6587183437358151</v>
      </c>
      <c r="AZ508" s="200">
        <f t="shared" ref="AZ508:BF517" si="273">$AM508/POWER(1+($B$10/100),AZ$366-2024)</f>
        <v>1.6104061589668108</v>
      </c>
      <c r="BA508" s="200">
        <f t="shared" si="273"/>
        <v>1.5635011252104958</v>
      </c>
      <c r="BB508" s="200">
        <f t="shared" si="273"/>
        <v>1.517962257485918</v>
      </c>
      <c r="BC508" s="200">
        <f t="shared" si="273"/>
        <v>1.4737497645494353</v>
      </c>
      <c r="BD508" s="200">
        <f t="shared" si="273"/>
        <v>1.4308250141256653</v>
      </c>
      <c r="BE508" s="200">
        <f t="shared" si="273"/>
        <v>1.3891504991511314</v>
      </c>
      <c r="BF508" s="200">
        <f t="shared" si="273"/>
        <v>1.3486898050010985</v>
      </c>
      <c r="BG508" s="201">
        <f t="shared" si="266"/>
        <v>36.239800129849542</v>
      </c>
    </row>
    <row r="509" spans="27:59" x14ac:dyDescent="0.3">
      <c r="AA509" s="178">
        <f t="shared" si="267"/>
        <v>2982000000</v>
      </c>
      <c r="AB509" s="41">
        <f t="shared" si="268"/>
        <v>3625</v>
      </c>
      <c r="AC509" s="21">
        <v>142</v>
      </c>
      <c r="AD509" s="21" t="s">
        <v>283</v>
      </c>
      <c r="AE509" s="173">
        <f t="shared" si="248"/>
        <v>30</v>
      </c>
      <c r="AF509" s="181">
        <f t="shared" si="249"/>
        <v>27</v>
      </c>
      <c r="AG509" s="84">
        <f t="shared" si="250"/>
        <v>0.39750000000000002</v>
      </c>
      <c r="AH509" s="237">
        <f t="shared" si="251"/>
        <v>0.159</v>
      </c>
      <c r="AI509" s="76">
        <f t="shared" si="252"/>
        <v>1.5600000000000002E-3</v>
      </c>
      <c r="AJ509" s="179">
        <f t="shared" si="253"/>
        <v>5.5650000000000005E-2</v>
      </c>
      <c r="AK509" s="180">
        <f t="shared" si="254"/>
        <v>2.3077257367928001</v>
      </c>
      <c r="AM509" s="199">
        <f t="shared" si="265"/>
        <v>2.3649357367928001</v>
      </c>
      <c r="AN509" s="200">
        <f t="shared" si="271"/>
        <v>2.2960541133910679</v>
      </c>
      <c r="AO509" s="200">
        <f t="shared" si="271"/>
        <v>2.2291787508651146</v>
      </c>
      <c r="AP509" s="200">
        <f t="shared" si="272"/>
        <v>2.16425121443215</v>
      </c>
      <c r="AQ509" s="200">
        <f t="shared" si="272"/>
        <v>2.1012147712933498</v>
      </c>
      <c r="AR509" s="200">
        <f t="shared" si="272"/>
        <v>2.0400143410615046</v>
      </c>
      <c r="AS509" s="200">
        <f t="shared" si="272"/>
        <v>1.9805964476325288</v>
      </c>
      <c r="AT509" s="200">
        <f t="shared" si="272"/>
        <v>1.9229091724587657</v>
      </c>
      <c r="AU509" s="200">
        <f t="shared" si="272"/>
        <v>1.8669021091832678</v>
      </c>
      <c r="AV509" s="200">
        <f t="shared" si="272"/>
        <v>1.8125263195954056</v>
      </c>
      <c r="AW509" s="200">
        <f t="shared" si="272"/>
        <v>1.7597342908693259</v>
      </c>
      <c r="AX509" s="200">
        <f t="shared" si="272"/>
        <v>1.7084798940478891</v>
      </c>
      <c r="AY509" s="200">
        <f t="shared" si="272"/>
        <v>1.6587183437358151</v>
      </c>
      <c r="AZ509" s="200">
        <f t="shared" si="273"/>
        <v>1.6104061589668108</v>
      </c>
      <c r="BA509" s="200">
        <f t="shared" si="273"/>
        <v>1.5635011252104958</v>
      </c>
      <c r="BB509" s="200">
        <f t="shared" si="273"/>
        <v>1.517962257485918</v>
      </c>
      <c r="BC509" s="200">
        <f t="shared" si="273"/>
        <v>1.4737497645494353</v>
      </c>
      <c r="BD509" s="200">
        <f t="shared" si="273"/>
        <v>1.4308250141256653</v>
      </c>
      <c r="BE509" s="200">
        <f t="shared" si="273"/>
        <v>1.3891504991511314</v>
      </c>
      <c r="BF509" s="200">
        <f t="shared" si="273"/>
        <v>1.3486898050010985</v>
      </c>
      <c r="BG509" s="201">
        <f t="shared" si="266"/>
        <v>36.239800129849542</v>
      </c>
    </row>
    <row r="510" spans="27:59" x14ac:dyDescent="0.3">
      <c r="AA510" s="178">
        <f t="shared" si="267"/>
        <v>3003000000</v>
      </c>
      <c r="AB510" s="41">
        <f t="shared" si="268"/>
        <v>3650</v>
      </c>
      <c r="AC510" s="21">
        <v>143</v>
      </c>
      <c r="AD510" s="21" t="s">
        <v>283</v>
      </c>
      <c r="AE510" s="173">
        <f t="shared" si="248"/>
        <v>30</v>
      </c>
      <c r="AF510" s="181">
        <f t="shared" si="249"/>
        <v>27</v>
      </c>
      <c r="AG510" s="84">
        <f t="shared" si="250"/>
        <v>0.39750000000000002</v>
      </c>
      <c r="AH510" s="237">
        <f t="shared" si="251"/>
        <v>0.159</v>
      </c>
      <c r="AI510" s="76">
        <f t="shared" si="252"/>
        <v>1.5600000000000002E-3</v>
      </c>
      <c r="AJ510" s="179">
        <f t="shared" si="253"/>
        <v>5.5650000000000005E-2</v>
      </c>
      <c r="AK510" s="180">
        <f t="shared" si="254"/>
        <v>2.3077257367928001</v>
      </c>
      <c r="AM510" s="199">
        <f t="shared" si="265"/>
        <v>2.3649357367928001</v>
      </c>
      <c r="AN510" s="200">
        <f t="shared" si="271"/>
        <v>2.2960541133910679</v>
      </c>
      <c r="AO510" s="200">
        <f t="shared" si="271"/>
        <v>2.2291787508651146</v>
      </c>
      <c r="AP510" s="200">
        <f t="shared" si="272"/>
        <v>2.16425121443215</v>
      </c>
      <c r="AQ510" s="200">
        <f t="shared" si="272"/>
        <v>2.1012147712933498</v>
      </c>
      <c r="AR510" s="200">
        <f t="shared" si="272"/>
        <v>2.0400143410615046</v>
      </c>
      <c r="AS510" s="200">
        <f t="shared" si="272"/>
        <v>1.9805964476325288</v>
      </c>
      <c r="AT510" s="200">
        <f t="shared" si="272"/>
        <v>1.9229091724587657</v>
      </c>
      <c r="AU510" s="200">
        <f t="shared" si="272"/>
        <v>1.8669021091832678</v>
      </c>
      <c r="AV510" s="200">
        <f t="shared" si="272"/>
        <v>1.8125263195954056</v>
      </c>
      <c r="AW510" s="200">
        <f t="shared" si="272"/>
        <v>1.7597342908693259</v>
      </c>
      <c r="AX510" s="200">
        <f t="shared" si="272"/>
        <v>1.7084798940478891</v>
      </c>
      <c r="AY510" s="200">
        <f t="shared" si="272"/>
        <v>1.6587183437358151</v>
      </c>
      <c r="AZ510" s="200">
        <f t="shared" si="273"/>
        <v>1.6104061589668108</v>
      </c>
      <c r="BA510" s="200">
        <f t="shared" si="273"/>
        <v>1.5635011252104958</v>
      </c>
      <c r="BB510" s="200">
        <f t="shared" si="273"/>
        <v>1.517962257485918</v>
      </c>
      <c r="BC510" s="200">
        <f t="shared" si="273"/>
        <v>1.4737497645494353</v>
      </c>
      <c r="BD510" s="200">
        <f t="shared" si="273"/>
        <v>1.4308250141256653</v>
      </c>
      <c r="BE510" s="200">
        <f t="shared" si="273"/>
        <v>1.3891504991511314</v>
      </c>
      <c r="BF510" s="200">
        <f t="shared" si="273"/>
        <v>1.3486898050010985</v>
      </c>
      <c r="BG510" s="201">
        <f t="shared" si="266"/>
        <v>36.239800129849542</v>
      </c>
    </row>
    <row r="511" spans="27:59" x14ac:dyDescent="0.3">
      <c r="AA511" s="178">
        <f t="shared" si="267"/>
        <v>3024000000</v>
      </c>
      <c r="AB511" s="41">
        <f t="shared" si="268"/>
        <v>3675</v>
      </c>
      <c r="AC511" s="21">
        <v>144</v>
      </c>
      <c r="AD511" s="21" t="s">
        <v>283</v>
      </c>
      <c r="AE511" s="173">
        <f t="shared" si="248"/>
        <v>30</v>
      </c>
      <c r="AF511" s="181">
        <f t="shared" si="249"/>
        <v>27</v>
      </c>
      <c r="AG511" s="84">
        <f t="shared" si="250"/>
        <v>0.39750000000000002</v>
      </c>
      <c r="AH511" s="237">
        <f t="shared" si="251"/>
        <v>0.159</v>
      </c>
      <c r="AI511" s="76">
        <f t="shared" si="252"/>
        <v>1.5600000000000002E-3</v>
      </c>
      <c r="AJ511" s="179">
        <f t="shared" si="253"/>
        <v>5.5650000000000005E-2</v>
      </c>
      <c r="AK511" s="180">
        <f t="shared" si="254"/>
        <v>2.3077257367928001</v>
      </c>
      <c r="AM511" s="199">
        <f t="shared" si="265"/>
        <v>2.3649357367928001</v>
      </c>
      <c r="AN511" s="200">
        <f t="shared" si="271"/>
        <v>2.2960541133910679</v>
      </c>
      <c r="AO511" s="200">
        <f t="shared" si="271"/>
        <v>2.2291787508651146</v>
      </c>
      <c r="AP511" s="200">
        <f t="shared" si="272"/>
        <v>2.16425121443215</v>
      </c>
      <c r="AQ511" s="200">
        <f t="shared" si="272"/>
        <v>2.1012147712933498</v>
      </c>
      <c r="AR511" s="200">
        <f t="shared" si="272"/>
        <v>2.0400143410615046</v>
      </c>
      <c r="AS511" s="200">
        <f t="shared" si="272"/>
        <v>1.9805964476325288</v>
      </c>
      <c r="AT511" s="200">
        <f t="shared" si="272"/>
        <v>1.9229091724587657</v>
      </c>
      <c r="AU511" s="200">
        <f t="shared" si="272"/>
        <v>1.8669021091832678</v>
      </c>
      <c r="AV511" s="200">
        <f t="shared" si="272"/>
        <v>1.8125263195954056</v>
      </c>
      <c r="AW511" s="200">
        <f t="shared" si="272"/>
        <v>1.7597342908693259</v>
      </c>
      <c r="AX511" s="200">
        <f t="shared" si="272"/>
        <v>1.7084798940478891</v>
      </c>
      <c r="AY511" s="200">
        <f t="shared" si="272"/>
        <v>1.6587183437358151</v>
      </c>
      <c r="AZ511" s="200">
        <f t="shared" si="273"/>
        <v>1.6104061589668108</v>
      </c>
      <c r="BA511" s="200">
        <f t="shared" si="273"/>
        <v>1.5635011252104958</v>
      </c>
      <c r="BB511" s="200">
        <f t="shared" si="273"/>
        <v>1.517962257485918</v>
      </c>
      <c r="BC511" s="200">
        <f t="shared" si="273"/>
        <v>1.4737497645494353</v>
      </c>
      <c r="BD511" s="200">
        <f t="shared" si="273"/>
        <v>1.4308250141256653</v>
      </c>
      <c r="BE511" s="200">
        <f t="shared" si="273"/>
        <v>1.3891504991511314</v>
      </c>
      <c r="BF511" s="200">
        <f t="shared" si="273"/>
        <v>1.3486898050010985</v>
      </c>
      <c r="BG511" s="201">
        <f t="shared" si="266"/>
        <v>36.239800129849542</v>
      </c>
    </row>
    <row r="512" spans="27:59" x14ac:dyDescent="0.3">
      <c r="AA512" s="178">
        <f t="shared" si="267"/>
        <v>3045000000</v>
      </c>
      <c r="AB512" s="41">
        <f t="shared" si="268"/>
        <v>3700</v>
      </c>
      <c r="AC512" s="21">
        <v>145</v>
      </c>
      <c r="AD512" s="21" t="s">
        <v>283</v>
      </c>
      <c r="AE512" s="173">
        <f t="shared" si="248"/>
        <v>30</v>
      </c>
      <c r="AF512" s="181">
        <f t="shared" si="249"/>
        <v>27</v>
      </c>
      <c r="AG512" s="84">
        <f t="shared" si="250"/>
        <v>0.39750000000000002</v>
      </c>
      <c r="AH512" s="237">
        <f t="shared" si="251"/>
        <v>0.159</v>
      </c>
      <c r="AI512" s="76">
        <f t="shared" si="252"/>
        <v>1.5600000000000002E-3</v>
      </c>
      <c r="AJ512" s="179">
        <f t="shared" si="253"/>
        <v>5.5650000000000005E-2</v>
      </c>
      <c r="AK512" s="180">
        <f t="shared" si="254"/>
        <v>2.3077257367928001</v>
      </c>
      <c r="AM512" s="199">
        <f t="shared" si="265"/>
        <v>2.3649357367928001</v>
      </c>
      <c r="AN512" s="200">
        <f t="shared" si="271"/>
        <v>2.2960541133910679</v>
      </c>
      <c r="AO512" s="200">
        <f t="shared" si="271"/>
        <v>2.2291787508651146</v>
      </c>
      <c r="AP512" s="200">
        <f t="shared" si="272"/>
        <v>2.16425121443215</v>
      </c>
      <c r="AQ512" s="200">
        <f t="shared" si="272"/>
        <v>2.1012147712933498</v>
      </c>
      <c r="AR512" s="200">
        <f t="shared" si="272"/>
        <v>2.0400143410615046</v>
      </c>
      <c r="AS512" s="200">
        <f t="shared" si="272"/>
        <v>1.9805964476325288</v>
      </c>
      <c r="AT512" s="200">
        <f t="shared" si="272"/>
        <v>1.9229091724587657</v>
      </c>
      <c r="AU512" s="200">
        <f t="shared" si="272"/>
        <v>1.8669021091832678</v>
      </c>
      <c r="AV512" s="200">
        <f t="shared" si="272"/>
        <v>1.8125263195954056</v>
      </c>
      <c r="AW512" s="200">
        <f t="shared" si="272"/>
        <v>1.7597342908693259</v>
      </c>
      <c r="AX512" s="200">
        <f t="shared" si="272"/>
        <v>1.7084798940478891</v>
      </c>
      <c r="AY512" s="200">
        <f t="shared" si="272"/>
        <v>1.6587183437358151</v>
      </c>
      <c r="AZ512" s="200">
        <f t="shared" si="273"/>
        <v>1.6104061589668108</v>
      </c>
      <c r="BA512" s="200">
        <f t="shared" si="273"/>
        <v>1.5635011252104958</v>
      </c>
      <c r="BB512" s="200">
        <f t="shared" si="273"/>
        <v>1.517962257485918</v>
      </c>
      <c r="BC512" s="200">
        <f t="shared" si="273"/>
        <v>1.4737497645494353</v>
      </c>
      <c r="BD512" s="200">
        <f t="shared" si="273"/>
        <v>1.4308250141256653</v>
      </c>
      <c r="BE512" s="200">
        <f t="shared" si="273"/>
        <v>1.3891504991511314</v>
      </c>
      <c r="BF512" s="200">
        <f t="shared" si="273"/>
        <v>1.3486898050010985</v>
      </c>
      <c r="BG512" s="201">
        <f t="shared" si="266"/>
        <v>36.239800129849542</v>
      </c>
    </row>
    <row r="513" spans="27:59" x14ac:dyDescent="0.3">
      <c r="AA513" s="178">
        <f t="shared" si="267"/>
        <v>3066000000</v>
      </c>
      <c r="AB513" s="41">
        <f t="shared" si="268"/>
        <v>3725</v>
      </c>
      <c r="AC513" s="21">
        <v>146</v>
      </c>
      <c r="AD513" s="21" t="s">
        <v>283</v>
      </c>
      <c r="AE513" s="173">
        <f t="shared" si="248"/>
        <v>30</v>
      </c>
      <c r="AF513" s="181">
        <f t="shared" si="249"/>
        <v>27</v>
      </c>
      <c r="AG513" s="84">
        <f t="shared" si="250"/>
        <v>0.39750000000000002</v>
      </c>
      <c r="AH513" s="237">
        <f t="shared" si="251"/>
        <v>0.159</v>
      </c>
      <c r="AI513" s="76">
        <f t="shared" si="252"/>
        <v>1.5600000000000002E-3</v>
      </c>
      <c r="AJ513" s="179">
        <f t="shared" si="253"/>
        <v>5.5650000000000005E-2</v>
      </c>
      <c r="AK513" s="180">
        <f t="shared" si="254"/>
        <v>2.3077257367928001</v>
      </c>
      <c r="AM513" s="199">
        <f t="shared" si="265"/>
        <v>2.3649357367928001</v>
      </c>
      <c r="AN513" s="200">
        <f t="shared" si="271"/>
        <v>2.2960541133910679</v>
      </c>
      <c r="AO513" s="200">
        <f t="shared" si="271"/>
        <v>2.2291787508651146</v>
      </c>
      <c r="AP513" s="200">
        <f t="shared" si="272"/>
        <v>2.16425121443215</v>
      </c>
      <c r="AQ513" s="200">
        <f t="shared" si="272"/>
        <v>2.1012147712933498</v>
      </c>
      <c r="AR513" s="200">
        <f t="shared" si="272"/>
        <v>2.0400143410615046</v>
      </c>
      <c r="AS513" s="200">
        <f t="shared" si="272"/>
        <v>1.9805964476325288</v>
      </c>
      <c r="AT513" s="200">
        <f t="shared" si="272"/>
        <v>1.9229091724587657</v>
      </c>
      <c r="AU513" s="200">
        <f t="shared" si="272"/>
        <v>1.8669021091832678</v>
      </c>
      <c r="AV513" s="200">
        <f t="shared" si="272"/>
        <v>1.8125263195954056</v>
      </c>
      <c r="AW513" s="200">
        <f t="shared" si="272"/>
        <v>1.7597342908693259</v>
      </c>
      <c r="AX513" s="200">
        <f t="shared" si="272"/>
        <v>1.7084798940478891</v>
      </c>
      <c r="AY513" s="200">
        <f t="shared" si="272"/>
        <v>1.6587183437358151</v>
      </c>
      <c r="AZ513" s="200">
        <f t="shared" si="273"/>
        <v>1.6104061589668108</v>
      </c>
      <c r="BA513" s="200">
        <f t="shared" si="273"/>
        <v>1.5635011252104958</v>
      </c>
      <c r="BB513" s="200">
        <f t="shared" si="273"/>
        <v>1.517962257485918</v>
      </c>
      <c r="BC513" s="200">
        <f t="shared" si="273"/>
        <v>1.4737497645494353</v>
      </c>
      <c r="BD513" s="200">
        <f t="shared" si="273"/>
        <v>1.4308250141256653</v>
      </c>
      <c r="BE513" s="200">
        <f t="shared" si="273"/>
        <v>1.3891504991511314</v>
      </c>
      <c r="BF513" s="200">
        <f t="shared" si="273"/>
        <v>1.3486898050010985</v>
      </c>
      <c r="BG513" s="201">
        <f t="shared" si="266"/>
        <v>36.239800129849542</v>
      </c>
    </row>
    <row r="514" spans="27:59" x14ac:dyDescent="0.3">
      <c r="AA514" s="178">
        <f t="shared" si="267"/>
        <v>3087000000</v>
      </c>
      <c r="AB514" s="41">
        <f t="shared" si="268"/>
        <v>3750</v>
      </c>
      <c r="AC514" s="21">
        <v>147</v>
      </c>
      <c r="AD514" s="21" t="s">
        <v>283</v>
      </c>
      <c r="AE514" s="173">
        <f t="shared" si="248"/>
        <v>30</v>
      </c>
      <c r="AF514" s="181">
        <f t="shared" si="249"/>
        <v>27</v>
      </c>
      <c r="AG514" s="84">
        <f t="shared" si="250"/>
        <v>0.39750000000000002</v>
      </c>
      <c r="AH514" s="237">
        <f t="shared" si="251"/>
        <v>0.159</v>
      </c>
      <c r="AI514" s="76">
        <f t="shared" si="252"/>
        <v>1.5600000000000002E-3</v>
      </c>
      <c r="AJ514" s="179">
        <f t="shared" si="253"/>
        <v>5.5650000000000005E-2</v>
      </c>
      <c r="AK514" s="180">
        <f t="shared" si="254"/>
        <v>2.3077257367928001</v>
      </c>
      <c r="AM514" s="199">
        <f t="shared" si="265"/>
        <v>2.3649357367928001</v>
      </c>
      <c r="AN514" s="200">
        <f t="shared" si="271"/>
        <v>2.2960541133910679</v>
      </c>
      <c r="AO514" s="200">
        <f t="shared" si="271"/>
        <v>2.2291787508651146</v>
      </c>
      <c r="AP514" s="200">
        <f t="shared" si="272"/>
        <v>2.16425121443215</v>
      </c>
      <c r="AQ514" s="200">
        <f t="shared" si="272"/>
        <v>2.1012147712933498</v>
      </c>
      <c r="AR514" s="200">
        <f t="shared" si="272"/>
        <v>2.0400143410615046</v>
      </c>
      <c r="AS514" s="200">
        <f t="shared" si="272"/>
        <v>1.9805964476325288</v>
      </c>
      <c r="AT514" s="200">
        <f t="shared" si="272"/>
        <v>1.9229091724587657</v>
      </c>
      <c r="AU514" s="200">
        <f t="shared" si="272"/>
        <v>1.8669021091832678</v>
      </c>
      <c r="AV514" s="200">
        <f t="shared" si="272"/>
        <v>1.8125263195954056</v>
      </c>
      <c r="AW514" s="200">
        <f t="shared" si="272"/>
        <v>1.7597342908693259</v>
      </c>
      <c r="AX514" s="200">
        <f t="shared" si="272"/>
        <v>1.7084798940478891</v>
      </c>
      <c r="AY514" s="200">
        <f t="shared" si="272"/>
        <v>1.6587183437358151</v>
      </c>
      <c r="AZ514" s="200">
        <f t="shared" si="273"/>
        <v>1.6104061589668108</v>
      </c>
      <c r="BA514" s="200">
        <f t="shared" si="273"/>
        <v>1.5635011252104958</v>
      </c>
      <c r="BB514" s="200">
        <f t="shared" si="273"/>
        <v>1.517962257485918</v>
      </c>
      <c r="BC514" s="200">
        <f t="shared" si="273"/>
        <v>1.4737497645494353</v>
      </c>
      <c r="BD514" s="200">
        <f t="shared" si="273"/>
        <v>1.4308250141256653</v>
      </c>
      <c r="BE514" s="200">
        <f t="shared" si="273"/>
        <v>1.3891504991511314</v>
      </c>
      <c r="BF514" s="200">
        <f t="shared" si="273"/>
        <v>1.3486898050010985</v>
      </c>
      <c r="BG514" s="201">
        <f t="shared" si="266"/>
        <v>36.239800129849542</v>
      </c>
    </row>
    <row r="515" spans="27:59" x14ac:dyDescent="0.3">
      <c r="AA515" s="178">
        <f t="shared" si="267"/>
        <v>3108000000</v>
      </c>
      <c r="AB515" s="41">
        <f t="shared" si="268"/>
        <v>3775</v>
      </c>
      <c r="AC515" s="21">
        <v>148</v>
      </c>
      <c r="AD515" s="21" t="s">
        <v>283</v>
      </c>
      <c r="AE515" s="173">
        <f t="shared" si="248"/>
        <v>30</v>
      </c>
      <c r="AF515" s="181">
        <f t="shared" si="249"/>
        <v>27</v>
      </c>
      <c r="AG515" s="84">
        <f t="shared" si="250"/>
        <v>0.39750000000000002</v>
      </c>
      <c r="AH515" s="237">
        <f t="shared" si="251"/>
        <v>0.159</v>
      </c>
      <c r="AI515" s="76">
        <f t="shared" si="252"/>
        <v>1.5600000000000002E-3</v>
      </c>
      <c r="AJ515" s="179">
        <f t="shared" si="253"/>
        <v>5.5650000000000005E-2</v>
      </c>
      <c r="AK515" s="180">
        <f t="shared" si="254"/>
        <v>2.3077257367928001</v>
      </c>
      <c r="AM515" s="199">
        <f t="shared" si="265"/>
        <v>2.3649357367928001</v>
      </c>
      <c r="AN515" s="200">
        <f t="shared" si="271"/>
        <v>2.2960541133910679</v>
      </c>
      <c r="AO515" s="200">
        <f t="shared" si="271"/>
        <v>2.2291787508651146</v>
      </c>
      <c r="AP515" s="200">
        <f t="shared" si="272"/>
        <v>2.16425121443215</v>
      </c>
      <c r="AQ515" s="200">
        <f t="shared" si="272"/>
        <v>2.1012147712933498</v>
      </c>
      <c r="AR515" s="200">
        <f t="shared" si="272"/>
        <v>2.0400143410615046</v>
      </c>
      <c r="AS515" s="200">
        <f t="shared" si="272"/>
        <v>1.9805964476325288</v>
      </c>
      <c r="AT515" s="200">
        <f t="shared" si="272"/>
        <v>1.9229091724587657</v>
      </c>
      <c r="AU515" s="200">
        <f t="shared" si="272"/>
        <v>1.8669021091832678</v>
      </c>
      <c r="AV515" s="200">
        <f t="shared" si="272"/>
        <v>1.8125263195954056</v>
      </c>
      <c r="AW515" s="200">
        <f t="shared" si="272"/>
        <v>1.7597342908693259</v>
      </c>
      <c r="AX515" s="200">
        <f t="shared" si="272"/>
        <v>1.7084798940478891</v>
      </c>
      <c r="AY515" s="200">
        <f t="shared" si="272"/>
        <v>1.6587183437358151</v>
      </c>
      <c r="AZ515" s="200">
        <f t="shared" si="273"/>
        <v>1.6104061589668108</v>
      </c>
      <c r="BA515" s="200">
        <f t="shared" si="273"/>
        <v>1.5635011252104958</v>
      </c>
      <c r="BB515" s="200">
        <f t="shared" si="273"/>
        <v>1.517962257485918</v>
      </c>
      <c r="BC515" s="200">
        <f t="shared" si="273"/>
        <v>1.4737497645494353</v>
      </c>
      <c r="BD515" s="200">
        <f t="shared" si="273"/>
        <v>1.4308250141256653</v>
      </c>
      <c r="BE515" s="200">
        <f t="shared" si="273"/>
        <v>1.3891504991511314</v>
      </c>
      <c r="BF515" s="200">
        <f t="shared" si="273"/>
        <v>1.3486898050010985</v>
      </c>
      <c r="BG515" s="201">
        <f t="shared" si="266"/>
        <v>36.239800129849542</v>
      </c>
    </row>
    <row r="516" spans="27:59" x14ac:dyDescent="0.3">
      <c r="AA516" s="178">
        <f t="shared" si="267"/>
        <v>3129000000</v>
      </c>
      <c r="AB516" s="41">
        <f t="shared" si="268"/>
        <v>3800</v>
      </c>
      <c r="AC516" s="21">
        <v>149</v>
      </c>
      <c r="AD516" s="21" t="s">
        <v>283</v>
      </c>
      <c r="AE516" s="173">
        <f t="shared" ref="AE516:AE544" si="274">AE334*$B$3</f>
        <v>30</v>
      </c>
      <c r="AF516" s="181">
        <f t="shared" ref="AF516:AF544" si="275">AF334*$B$4</f>
        <v>27</v>
      </c>
      <c r="AG516" s="84">
        <f t="shared" ref="AG516:AG544" si="276">AG334*$B$5</f>
        <v>0.39750000000000002</v>
      </c>
      <c r="AH516" s="237">
        <f t="shared" ref="AH516:AH544" si="277">AH334*$B$6</f>
        <v>0.159</v>
      </c>
      <c r="AI516" s="76">
        <f t="shared" ref="AI516:AI544" si="278">AI334*$B$7</f>
        <v>1.5600000000000002E-3</v>
      </c>
      <c r="AJ516" s="179">
        <f t="shared" ref="AJ516:AJ544" si="279">(AG516+AH516)*(AJ334/100)</f>
        <v>5.5650000000000005E-2</v>
      </c>
      <c r="AK516" s="180">
        <f t="shared" ref="AK516:AK544" si="280">AK334*$B$9</f>
        <v>2.3077257367928001</v>
      </c>
      <c r="AM516" s="199">
        <f t="shared" si="265"/>
        <v>2.3649357367928001</v>
      </c>
      <c r="AN516" s="200">
        <f t="shared" si="271"/>
        <v>2.2960541133910679</v>
      </c>
      <c r="AO516" s="200">
        <f t="shared" si="271"/>
        <v>2.2291787508651146</v>
      </c>
      <c r="AP516" s="200">
        <f t="shared" si="272"/>
        <v>2.16425121443215</v>
      </c>
      <c r="AQ516" s="200">
        <f t="shared" si="272"/>
        <v>2.1012147712933498</v>
      </c>
      <c r="AR516" s="200">
        <f t="shared" si="272"/>
        <v>2.0400143410615046</v>
      </c>
      <c r="AS516" s="200">
        <f t="shared" si="272"/>
        <v>1.9805964476325288</v>
      </c>
      <c r="AT516" s="200">
        <f t="shared" si="272"/>
        <v>1.9229091724587657</v>
      </c>
      <c r="AU516" s="200">
        <f t="shared" si="272"/>
        <v>1.8669021091832678</v>
      </c>
      <c r="AV516" s="200">
        <f t="shared" si="272"/>
        <v>1.8125263195954056</v>
      </c>
      <c r="AW516" s="200">
        <f t="shared" si="272"/>
        <v>1.7597342908693259</v>
      </c>
      <c r="AX516" s="200">
        <f t="shared" si="272"/>
        <v>1.7084798940478891</v>
      </c>
      <c r="AY516" s="200">
        <f t="shared" si="272"/>
        <v>1.6587183437358151</v>
      </c>
      <c r="AZ516" s="200">
        <f t="shared" si="273"/>
        <v>1.6104061589668108</v>
      </c>
      <c r="BA516" s="200">
        <f t="shared" si="273"/>
        <v>1.5635011252104958</v>
      </c>
      <c r="BB516" s="200">
        <f t="shared" si="273"/>
        <v>1.517962257485918</v>
      </c>
      <c r="BC516" s="200">
        <f t="shared" si="273"/>
        <v>1.4737497645494353</v>
      </c>
      <c r="BD516" s="200">
        <f t="shared" si="273"/>
        <v>1.4308250141256653</v>
      </c>
      <c r="BE516" s="200">
        <f t="shared" si="273"/>
        <v>1.3891504991511314</v>
      </c>
      <c r="BF516" s="200">
        <f t="shared" si="273"/>
        <v>1.3486898050010985</v>
      </c>
      <c r="BG516" s="201">
        <f t="shared" si="266"/>
        <v>36.239800129849542</v>
      </c>
    </row>
    <row r="517" spans="27:59" x14ac:dyDescent="0.3">
      <c r="AA517" s="178">
        <f t="shared" si="267"/>
        <v>3150000000</v>
      </c>
      <c r="AB517" s="41">
        <f t="shared" si="268"/>
        <v>3825</v>
      </c>
      <c r="AC517" s="21">
        <v>150</v>
      </c>
      <c r="AD517" s="21" t="s">
        <v>283</v>
      </c>
      <c r="AE517" s="173">
        <f t="shared" si="274"/>
        <v>30</v>
      </c>
      <c r="AF517" s="181">
        <f t="shared" si="275"/>
        <v>27</v>
      </c>
      <c r="AG517" s="84">
        <f t="shared" si="276"/>
        <v>0.39750000000000002</v>
      </c>
      <c r="AH517" s="237">
        <f t="shared" si="277"/>
        <v>0.159</v>
      </c>
      <c r="AI517" s="76">
        <f t="shared" si="278"/>
        <v>1.5600000000000002E-3</v>
      </c>
      <c r="AJ517" s="179">
        <f t="shared" si="279"/>
        <v>5.5650000000000005E-2</v>
      </c>
      <c r="AK517" s="180">
        <f t="shared" si="280"/>
        <v>2.3077257367928001</v>
      </c>
      <c r="AM517" s="199">
        <f t="shared" si="265"/>
        <v>2.3649357367928001</v>
      </c>
      <c r="AN517" s="200">
        <f t="shared" si="271"/>
        <v>2.2960541133910679</v>
      </c>
      <c r="AO517" s="200">
        <f t="shared" si="271"/>
        <v>2.2291787508651146</v>
      </c>
      <c r="AP517" s="200">
        <f t="shared" si="272"/>
        <v>2.16425121443215</v>
      </c>
      <c r="AQ517" s="200">
        <f t="shared" si="272"/>
        <v>2.1012147712933498</v>
      </c>
      <c r="AR517" s="200">
        <f t="shared" si="272"/>
        <v>2.0400143410615046</v>
      </c>
      <c r="AS517" s="200">
        <f t="shared" si="272"/>
        <v>1.9805964476325288</v>
      </c>
      <c r="AT517" s="200">
        <f t="shared" si="272"/>
        <v>1.9229091724587657</v>
      </c>
      <c r="AU517" s="200">
        <f t="shared" si="272"/>
        <v>1.8669021091832678</v>
      </c>
      <c r="AV517" s="200">
        <f t="shared" si="272"/>
        <v>1.8125263195954056</v>
      </c>
      <c r="AW517" s="200">
        <f t="shared" si="272"/>
        <v>1.7597342908693259</v>
      </c>
      <c r="AX517" s="200">
        <f t="shared" si="272"/>
        <v>1.7084798940478891</v>
      </c>
      <c r="AY517" s="200">
        <f t="shared" si="272"/>
        <v>1.6587183437358151</v>
      </c>
      <c r="AZ517" s="200">
        <f t="shared" si="273"/>
        <v>1.6104061589668108</v>
      </c>
      <c r="BA517" s="200">
        <f t="shared" si="273"/>
        <v>1.5635011252104958</v>
      </c>
      <c r="BB517" s="200">
        <f t="shared" si="273"/>
        <v>1.517962257485918</v>
      </c>
      <c r="BC517" s="200">
        <f t="shared" si="273"/>
        <v>1.4737497645494353</v>
      </c>
      <c r="BD517" s="200">
        <f t="shared" si="273"/>
        <v>1.4308250141256653</v>
      </c>
      <c r="BE517" s="200">
        <f t="shared" si="273"/>
        <v>1.3891504991511314</v>
      </c>
      <c r="BF517" s="200">
        <f t="shared" si="273"/>
        <v>1.3486898050010985</v>
      </c>
      <c r="BG517" s="201">
        <f t="shared" si="266"/>
        <v>36.239800129849542</v>
      </c>
    </row>
    <row r="518" spans="27:59" x14ac:dyDescent="0.3">
      <c r="AA518" s="178">
        <f t="shared" si="267"/>
        <v>3171000000</v>
      </c>
      <c r="AB518" s="41">
        <f t="shared" si="268"/>
        <v>3850</v>
      </c>
      <c r="AC518" s="21">
        <v>151</v>
      </c>
      <c r="AD518" s="21" t="s">
        <v>283</v>
      </c>
      <c r="AE518" s="173">
        <f t="shared" si="274"/>
        <v>30</v>
      </c>
      <c r="AF518" s="181">
        <f t="shared" si="275"/>
        <v>27</v>
      </c>
      <c r="AG518" s="84">
        <f t="shared" si="276"/>
        <v>0.39750000000000002</v>
      </c>
      <c r="AH518" s="237">
        <f t="shared" si="277"/>
        <v>0.159</v>
      </c>
      <c r="AI518" s="76">
        <f t="shared" si="278"/>
        <v>1.5600000000000002E-3</v>
      </c>
      <c r="AJ518" s="179">
        <f t="shared" si="279"/>
        <v>5.5650000000000005E-2</v>
      </c>
      <c r="AK518" s="180">
        <f t="shared" si="280"/>
        <v>2.3077257367928001</v>
      </c>
      <c r="AM518" s="199">
        <f t="shared" si="265"/>
        <v>2.3649357367928001</v>
      </c>
      <c r="AN518" s="200">
        <f t="shared" si="271"/>
        <v>2.2960541133910679</v>
      </c>
      <c r="AO518" s="200">
        <f t="shared" si="271"/>
        <v>2.2291787508651146</v>
      </c>
      <c r="AP518" s="200">
        <f t="shared" ref="AP518:AY527" si="281">$AM518/POWER(1+($B$10/100),AP$366-2024)</f>
        <v>2.16425121443215</v>
      </c>
      <c r="AQ518" s="200">
        <f t="shared" si="281"/>
        <v>2.1012147712933498</v>
      </c>
      <c r="AR518" s="200">
        <f t="shared" si="281"/>
        <v>2.0400143410615046</v>
      </c>
      <c r="AS518" s="200">
        <f t="shared" si="281"/>
        <v>1.9805964476325288</v>
      </c>
      <c r="AT518" s="200">
        <f t="shared" si="281"/>
        <v>1.9229091724587657</v>
      </c>
      <c r="AU518" s="200">
        <f t="shared" si="281"/>
        <v>1.8669021091832678</v>
      </c>
      <c r="AV518" s="200">
        <f t="shared" si="281"/>
        <v>1.8125263195954056</v>
      </c>
      <c r="AW518" s="200">
        <f t="shared" si="281"/>
        <v>1.7597342908693259</v>
      </c>
      <c r="AX518" s="200">
        <f t="shared" si="281"/>
        <v>1.7084798940478891</v>
      </c>
      <c r="AY518" s="200">
        <f t="shared" si="281"/>
        <v>1.6587183437358151</v>
      </c>
      <c r="AZ518" s="200">
        <f t="shared" ref="AZ518:BF527" si="282">$AM518/POWER(1+($B$10/100),AZ$366-2024)</f>
        <v>1.6104061589668108</v>
      </c>
      <c r="BA518" s="200">
        <f t="shared" si="282"/>
        <v>1.5635011252104958</v>
      </c>
      <c r="BB518" s="200">
        <f t="shared" si="282"/>
        <v>1.517962257485918</v>
      </c>
      <c r="BC518" s="200">
        <f t="shared" si="282"/>
        <v>1.4737497645494353</v>
      </c>
      <c r="BD518" s="200">
        <f t="shared" si="282"/>
        <v>1.4308250141256653</v>
      </c>
      <c r="BE518" s="200">
        <f t="shared" si="282"/>
        <v>1.3891504991511314</v>
      </c>
      <c r="BF518" s="200">
        <f t="shared" si="282"/>
        <v>1.3486898050010985</v>
      </c>
      <c r="BG518" s="201">
        <f t="shared" si="266"/>
        <v>36.239800129849542</v>
      </c>
    </row>
    <row r="519" spans="27:59" x14ac:dyDescent="0.3">
      <c r="AA519" s="178">
        <f t="shared" si="267"/>
        <v>3192000000</v>
      </c>
      <c r="AB519" s="41">
        <f t="shared" si="268"/>
        <v>3875</v>
      </c>
      <c r="AC519" s="21">
        <v>152</v>
      </c>
      <c r="AD519" s="21" t="s">
        <v>283</v>
      </c>
      <c r="AE519" s="173">
        <f t="shared" si="274"/>
        <v>30</v>
      </c>
      <c r="AF519" s="181">
        <f t="shared" si="275"/>
        <v>27</v>
      </c>
      <c r="AG519" s="84">
        <f t="shared" si="276"/>
        <v>0.39750000000000002</v>
      </c>
      <c r="AH519" s="237">
        <f t="shared" si="277"/>
        <v>0.159</v>
      </c>
      <c r="AI519" s="76">
        <f t="shared" si="278"/>
        <v>1.5600000000000002E-3</v>
      </c>
      <c r="AJ519" s="179">
        <f t="shared" si="279"/>
        <v>5.5650000000000005E-2</v>
      </c>
      <c r="AK519" s="180">
        <f t="shared" si="280"/>
        <v>2.3077257367928001</v>
      </c>
      <c r="AM519" s="199">
        <f t="shared" si="265"/>
        <v>2.3649357367928001</v>
      </c>
      <c r="AN519" s="200">
        <f t="shared" si="271"/>
        <v>2.2960541133910679</v>
      </c>
      <c r="AO519" s="200">
        <f t="shared" si="271"/>
        <v>2.2291787508651146</v>
      </c>
      <c r="AP519" s="200">
        <f t="shared" si="281"/>
        <v>2.16425121443215</v>
      </c>
      <c r="AQ519" s="200">
        <f t="shared" si="281"/>
        <v>2.1012147712933498</v>
      </c>
      <c r="AR519" s="200">
        <f t="shared" si="281"/>
        <v>2.0400143410615046</v>
      </c>
      <c r="AS519" s="200">
        <f t="shared" si="281"/>
        <v>1.9805964476325288</v>
      </c>
      <c r="AT519" s="200">
        <f t="shared" si="281"/>
        <v>1.9229091724587657</v>
      </c>
      <c r="AU519" s="200">
        <f t="shared" si="281"/>
        <v>1.8669021091832678</v>
      </c>
      <c r="AV519" s="200">
        <f t="shared" si="281"/>
        <v>1.8125263195954056</v>
      </c>
      <c r="AW519" s="200">
        <f t="shared" si="281"/>
        <v>1.7597342908693259</v>
      </c>
      <c r="AX519" s="200">
        <f t="shared" si="281"/>
        <v>1.7084798940478891</v>
      </c>
      <c r="AY519" s="200">
        <f t="shared" si="281"/>
        <v>1.6587183437358151</v>
      </c>
      <c r="AZ519" s="200">
        <f t="shared" si="282"/>
        <v>1.6104061589668108</v>
      </c>
      <c r="BA519" s="200">
        <f t="shared" si="282"/>
        <v>1.5635011252104958</v>
      </c>
      <c r="BB519" s="200">
        <f t="shared" si="282"/>
        <v>1.517962257485918</v>
      </c>
      <c r="BC519" s="200">
        <f t="shared" si="282"/>
        <v>1.4737497645494353</v>
      </c>
      <c r="BD519" s="200">
        <f t="shared" si="282"/>
        <v>1.4308250141256653</v>
      </c>
      <c r="BE519" s="200">
        <f t="shared" si="282"/>
        <v>1.3891504991511314</v>
      </c>
      <c r="BF519" s="200">
        <f t="shared" si="282"/>
        <v>1.3486898050010985</v>
      </c>
      <c r="BG519" s="201">
        <f t="shared" si="266"/>
        <v>36.239800129849542</v>
      </c>
    </row>
    <row r="520" spans="27:59" x14ac:dyDescent="0.3">
      <c r="AA520" s="178">
        <f t="shared" si="267"/>
        <v>3213000000</v>
      </c>
      <c r="AB520" s="41">
        <f t="shared" si="268"/>
        <v>3900</v>
      </c>
      <c r="AC520" s="21">
        <v>153</v>
      </c>
      <c r="AD520" s="21" t="s">
        <v>283</v>
      </c>
      <c r="AE520" s="173">
        <f t="shared" si="274"/>
        <v>30</v>
      </c>
      <c r="AF520" s="181">
        <f t="shared" si="275"/>
        <v>27</v>
      </c>
      <c r="AG520" s="84">
        <f t="shared" si="276"/>
        <v>0.39750000000000002</v>
      </c>
      <c r="AH520" s="237">
        <f t="shared" si="277"/>
        <v>0.159</v>
      </c>
      <c r="AI520" s="76">
        <f t="shared" si="278"/>
        <v>1.5600000000000002E-3</v>
      </c>
      <c r="AJ520" s="179">
        <f t="shared" si="279"/>
        <v>5.5650000000000005E-2</v>
      </c>
      <c r="AK520" s="180">
        <f t="shared" si="280"/>
        <v>2.3077257367928001</v>
      </c>
      <c r="AM520" s="199">
        <f t="shared" si="265"/>
        <v>2.3649357367928001</v>
      </c>
      <c r="AN520" s="200">
        <f t="shared" si="271"/>
        <v>2.2960541133910679</v>
      </c>
      <c r="AO520" s="200">
        <f t="shared" si="271"/>
        <v>2.2291787508651146</v>
      </c>
      <c r="AP520" s="200">
        <f t="shared" si="281"/>
        <v>2.16425121443215</v>
      </c>
      <c r="AQ520" s="200">
        <f t="shared" si="281"/>
        <v>2.1012147712933498</v>
      </c>
      <c r="AR520" s="200">
        <f t="shared" si="281"/>
        <v>2.0400143410615046</v>
      </c>
      <c r="AS520" s="200">
        <f t="shared" si="281"/>
        <v>1.9805964476325288</v>
      </c>
      <c r="AT520" s="200">
        <f t="shared" si="281"/>
        <v>1.9229091724587657</v>
      </c>
      <c r="AU520" s="200">
        <f t="shared" si="281"/>
        <v>1.8669021091832678</v>
      </c>
      <c r="AV520" s="200">
        <f t="shared" si="281"/>
        <v>1.8125263195954056</v>
      </c>
      <c r="AW520" s="200">
        <f t="shared" si="281"/>
        <v>1.7597342908693259</v>
      </c>
      <c r="AX520" s="200">
        <f t="shared" si="281"/>
        <v>1.7084798940478891</v>
      </c>
      <c r="AY520" s="200">
        <f t="shared" si="281"/>
        <v>1.6587183437358151</v>
      </c>
      <c r="AZ520" s="200">
        <f t="shared" si="282"/>
        <v>1.6104061589668108</v>
      </c>
      <c r="BA520" s="200">
        <f t="shared" si="282"/>
        <v>1.5635011252104958</v>
      </c>
      <c r="BB520" s="200">
        <f t="shared" si="282"/>
        <v>1.517962257485918</v>
      </c>
      <c r="BC520" s="200">
        <f t="shared" si="282"/>
        <v>1.4737497645494353</v>
      </c>
      <c r="BD520" s="200">
        <f t="shared" si="282"/>
        <v>1.4308250141256653</v>
      </c>
      <c r="BE520" s="200">
        <f t="shared" si="282"/>
        <v>1.3891504991511314</v>
      </c>
      <c r="BF520" s="200">
        <f t="shared" si="282"/>
        <v>1.3486898050010985</v>
      </c>
      <c r="BG520" s="201">
        <f t="shared" si="266"/>
        <v>36.239800129849542</v>
      </c>
    </row>
    <row r="521" spans="27:59" x14ac:dyDescent="0.3">
      <c r="AA521" s="178">
        <f t="shared" si="267"/>
        <v>3234000000</v>
      </c>
      <c r="AB521" s="41">
        <f t="shared" si="268"/>
        <v>3925</v>
      </c>
      <c r="AC521" s="21">
        <v>154</v>
      </c>
      <c r="AD521" s="21" t="s">
        <v>283</v>
      </c>
      <c r="AE521" s="173">
        <f t="shared" si="274"/>
        <v>30</v>
      </c>
      <c r="AF521" s="181">
        <f t="shared" si="275"/>
        <v>27</v>
      </c>
      <c r="AG521" s="84">
        <f t="shared" si="276"/>
        <v>0.39750000000000002</v>
      </c>
      <c r="AH521" s="237">
        <f t="shared" si="277"/>
        <v>0.159</v>
      </c>
      <c r="AI521" s="76">
        <f t="shared" si="278"/>
        <v>1.5600000000000002E-3</v>
      </c>
      <c r="AJ521" s="179">
        <f t="shared" si="279"/>
        <v>5.5650000000000005E-2</v>
      </c>
      <c r="AK521" s="180">
        <f t="shared" si="280"/>
        <v>2.3077257367928001</v>
      </c>
      <c r="AM521" s="199">
        <f t="shared" si="265"/>
        <v>2.3649357367928001</v>
      </c>
      <c r="AN521" s="200">
        <f t="shared" si="271"/>
        <v>2.2960541133910679</v>
      </c>
      <c r="AO521" s="200">
        <f t="shared" si="271"/>
        <v>2.2291787508651146</v>
      </c>
      <c r="AP521" s="200">
        <f t="shared" si="281"/>
        <v>2.16425121443215</v>
      </c>
      <c r="AQ521" s="200">
        <f t="shared" si="281"/>
        <v>2.1012147712933498</v>
      </c>
      <c r="AR521" s="200">
        <f t="shared" si="281"/>
        <v>2.0400143410615046</v>
      </c>
      <c r="AS521" s="200">
        <f t="shared" si="281"/>
        <v>1.9805964476325288</v>
      </c>
      <c r="AT521" s="200">
        <f t="shared" si="281"/>
        <v>1.9229091724587657</v>
      </c>
      <c r="AU521" s="200">
        <f t="shared" si="281"/>
        <v>1.8669021091832678</v>
      </c>
      <c r="AV521" s="200">
        <f t="shared" si="281"/>
        <v>1.8125263195954056</v>
      </c>
      <c r="AW521" s="200">
        <f t="shared" si="281"/>
        <v>1.7597342908693259</v>
      </c>
      <c r="AX521" s="200">
        <f t="shared" si="281"/>
        <v>1.7084798940478891</v>
      </c>
      <c r="AY521" s="200">
        <f t="shared" si="281"/>
        <v>1.6587183437358151</v>
      </c>
      <c r="AZ521" s="200">
        <f t="shared" si="282"/>
        <v>1.6104061589668108</v>
      </c>
      <c r="BA521" s="200">
        <f t="shared" si="282"/>
        <v>1.5635011252104958</v>
      </c>
      <c r="BB521" s="200">
        <f t="shared" si="282"/>
        <v>1.517962257485918</v>
      </c>
      <c r="BC521" s="200">
        <f t="shared" si="282"/>
        <v>1.4737497645494353</v>
      </c>
      <c r="BD521" s="200">
        <f t="shared" si="282"/>
        <v>1.4308250141256653</v>
      </c>
      <c r="BE521" s="200">
        <f t="shared" si="282"/>
        <v>1.3891504991511314</v>
      </c>
      <c r="BF521" s="200">
        <f t="shared" si="282"/>
        <v>1.3486898050010985</v>
      </c>
      <c r="BG521" s="201">
        <f t="shared" si="266"/>
        <v>36.239800129849542</v>
      </c>
    </row>
    <row r="522" spans="27:59" x14ac:dyDescent="0.3">
      <c r="AA522" s="178">
        <f t="shared" si="267"/>
        <v>3255000000</v>
      </c>
      <c r="AB522" s="41">
        <f t="shared" si="268"/>
        <v>3950</v>
      </c>
      <c r="AC522" s="21">
        <v>155</v>
      </c>
      <c r="AD522" s="21" t="s">
        <v>283</v>
      </c>
      <c r="AE522" s="173">
        <f t="shared" si="274"/>
        <v>30</v>
      </c>
      <c r="AF522" s="181">
        <f t="shared" si="275"/>
        <v>27</v>
      </c>
      <c r="AG522" s="84">
        <f t="shared" si="276"/>
        <v>0.39750000000000002</v>
      </c>
      <c r="AH522" s="237">
        <f t="shared" si="277"/>
        <v>0.159</v>
      </c>
      <c r="AI522" s="76">
        <f t="shared" si="278"/>
        <v>1.5600000000000002E-3</v>
      </c>
      <c r="AJ522" s="179">
        <f t="shared" si="279"/>
        <v>5.5650000000000005E-2</v>
      </c>
      <c r="AK522" s="180">
        <f t="shared" si="280"/>
        <v>2.3077257367928001</v>
      </c>
      <c r="AM522" s="199">
        <f t="shared" si="265"/>
        <v>2.3649357367928001</v>
      </c>
      <c r="AN522" s="200">
        <f t="shared" si="271"/>
        <v>2.2960541133910679</v>
      </c>
      <c r="AO522" s="200">
        <f t="shared" si="271"/>
        <v>2.2291787508651146</v>
      </c>
      <c r="AP522" s="200">
        <f t="shared" si="281"/>
        <v>2.16425121443215</v>
      </c>
      <c r="AQ522" s="200">
        <f t="shared" si="281"/>
        <v>2.1012147712933498</v>
      </c>
      <c r="AR522" s="200">
        <f t="shared" si="281"/>
        <v>2.0400143410615046</v>
      </c>
      <c r="AS522" s="200">
        <f t="shared" si="281"/>
        <v>1.9805964476325288</v>
      </c>
      <c r="AT522" s="200">
        <f t="shared" si="281"/>
        <v>1.9229091724587657</v>
      </c>
      <c r="AU522" s="200">
        <f t="shared" si="281"/>
        <v>1.8669021091832678</v>
      </c>
      <c r="AV522" s="200">
        <f t="shared" si="281"/>
        <v>1.8125263195954056</v>
      </c>
      <c r="AW522" s="200">
        <f t="shared" si="281"/>
        <v>1.7597342908693259</v>
      </c>
      <c r="AX522" s="200">
        <f t="shared" si="281"/>
        <v>1.7084798940478891</v>
      </c>
      <c r="AY522" s="200">
        <f t="shared" si="281"/>
        <v>1.6587183437358151</v>
      </c>
      <c r="AZ522" s="200">
        <f t="shared" si="282"/>
        <v>1.6104061589668108</v>
      </c>
      <c r="BA522" s="200">
        <f t="shared" si="282"/>
        <v>1.5635011252104958</v>
      </c>
      <c r="BB522" s="200">
        <f t="shared" si="282"/>
        <v>1.517962257485918</v>
      </c>
      <c r="BC522" s="200">
        <f t="shared" si="282"/>
        <v>1.4737497645494353</v>
      </c>
      <c r="BD522" s="200">
        <f t="shared" si="282"/>
        <v>1.4308250141256653</v>
      </c>
      <c r="BE522" s="200">
        <f t="shared" si="282"/>
        <v>1.3891504991511314</v>
      </c>
      <c r="BF522" s="200">
        <f t="shared" si="282"/>
        <v>1.3486898050010985</v>
      </c>
      <c r="BG522" s="201">
        <f t="shared" si="266"/>
        <v>36.239800129849542</v>
      </c>
    </row>
    <row r="523" spans="27:59" x14ac:dyDescent="0.3">
      <c r="AA523" s="178">
        <f t="shared" si="267"/>
        <v>3276000000</v>
      </c>
      <c r="AB523" s="41">
        <f t="shared" si="268"/>
        <v>3975</v>
      </c>
      <c r="AC523" s="21">
        <v>156</v>
      </c>
      <c r="AD523" s="21" t="s">
        <v>283</v>
      </c>
      <c r="AE523" s="173">
        <f t="shared" si="274"/>
        <v>30</v>
      </c>
      <c r="AF523" s="181">
        <f t="shared" si="275"/>
        <v>27</v>
      </c>
      <c r="AG523" s="84">
        <f t="shared" si="276"/>
        <v>0.39750000000000002</v>
      </c>
      <c r="AH523" s="237">
        <f t="shared" si="277"/>
        <v>0.159</v>
      </c>
      <c r="AI523" s="76">
        <f t="shared" si="278"/>
        <v>1.5600000000000002E-3</v>
      </c>
      <c r="AJ523" s="179">
        <f t="shared" si="279"/>
        <v>5.5650000000000005E-2</v>
      </c>
      <c r="AK523" s="180">
        <f t="shared" si="280"/>
        <v>2.3077257367928001</v>
      </c>
      <c r="AM523" s="199">
        <f t="shared" si="265"/>
        <v>2.3649357367928001</v>
      </c>
      <c r="AN523" s="200">
        <f t="shared" si="271"/>
        <v>2.2960541133910679</v>
      </c>
      <c r="AO523" s="200">
        <f t="shared" si="271"/>
        <v>2.2291787508651146</v>
      </c>
      <c r="AP523" s="200">
        <f t="shared" si="281"/>
        <v>2.16425121443215</v>
      </c>
      <c r="AQ523" s="200">
        <f t="shared" si="281"/>
        <v>2.1012147712933498</v>
      </c>
      <c r="AR523" s="200">
        <f t="shared" si="281"/>
        <v>2.0400143410615046</v>
      </c>
      <c r="AS523" s="200">
        <f t="shared" si="281"/>
        <v>1.9805964476325288</v>
      </c>
      <c r="AT523" s="200">
        <f t="shared" si="281"/>
        <v>1.9229091724587657</v>
      </c>
      <c r="AU523" s="200">
        <f t="shared" si="281"/>
        <v>1.8669021091832678</v>
      </c>
      <c r="AV523" s="200">
        <f t="shared" si="281"/>
        <v>1.8125263195954056</v>
      </c>
      <c r="AW523" s="200">
        <f t="shared" si="281"/>
        <v>1.7597342908693259</v>
      </c>
      <c r="AX523" s="200">
        <f t="shared" si="281"/>
        <v>1.7084798940478891</v>
      </c>
      <c r="AY523" s="200">
        <f t="shared" si="281"/>
        <v>1.6587183437358151</v>
      </c>
      <c r="AZ523" s="200">
        <f t="shared" si="282"/>
        <v>1.6104061589668108</v>
      </c>
      <c r="BA523" s="200">
        <f t="shared" si="282"/>
        <v>1.5635011252104958</v>
      </c>
      <c r="BB523" s="200">
        <f t="shared" si="282"/>
        <v>1.517962257485918</v>
      </c>
      <c r="BC523" s="200">
        <f t="shared" si="282"/>
        <v>1.4737497645494353</v>
      </c>
      <c r="BD523" s="200">
        <f t="shared" si="282"/>
        <v>1.4308250141256653</v>
      </c>
      <c r="BE523" s="200">
        <f t="shared" si="282"/>
        <v>1.3891504991511314</v>
      </c>
      <c r="BF523" s="200">
        <f t="shared" si="282"/>
        <v>1.3486898050010985</v>
      </c>
      <c r="BG523" s="201">
        <f t="shared" si="266"/>
        <v>36.239800129849542</v>
      </c>
    </row>
    <row r="524" spans="27:59" x14ac:dyDescent="0.3">
      <c r="AA524" s="178">
        <f t="shared" si="267"/>
        <v>3297000000</v>
      </c>
      <c r="AB524" s="41">
        <f t="shared" si="268"/>
        <v>4000</v>
      </c>
      <c r="AC524" s="21">
        <v>157</v>
      </c>
      <c r="AD524" s="21" t="s">
        <v>283</v>
      </c>
      <c r="AE524" s="173">
        <f t="shared" si="274"/>
        <v>30</v>
      </c>
      <c r="AF524" s="181">
        <f t="shared" si="275"/>
        <v>27</v>
      </c>
      <c r="AG524" s="84">
        <f t="shared" si="276"/>
        <v>0.39750000000000002</v>
      </c>
      <c r="AH524" s="237">
        <f t="shared" si="277"/>
        <v>0.159</v>
      </c>
      <c r="AI524" s="76">
        <f t="shared" si="278"/>
        <v>1.5600000000000002E-3</v>
      </c>
      <c r="AJ524" s="179">
        <f t="shared" si="279"/>
        <v>5.5650000000000005E-2</v>
      </c>
      <c r="AK524" s="180">
        <f t="shared" si="280"/>
        <v>2.3077257367928001</v>
      </c>
      <c r="AM524" s="199">
        <f t="shared" si="265"/>
        <v>2.3649357367928001</v>
      </c>
      <c r="AN524" s="200">
        <f t="shared" si="271"/>
        <v>2.2960541133910679</v>
      </c>
      <c r="AO524" s="200">
        <f t="shared" si="271"/>
        <v>2.2291787508651146</v>
      </c>
      <c r="AP524" s="200">
        <f t="shared" si="281"/>
        <v>2.16425121443215</v>
      </c>
      <c r="AQ524" s="200">
        <f t="shared" si="281"/>
        <v>2.1012147712933498</v>
      </c>
      <c r="AR524" s="200">
        <f t="shared" si="281"/>
        <v>2.0400143410615046</v>
      </c>
      <c r="AS524" s="200">
        <f t="shared" si="281"/>
        <v>1.9805964476325288</v>
      </c>
      <c r="AT524" s="200">
        <f t="shared" si="281"/>
        <v>1.9229091724587657</v>
      </c>
      <c r="AU524" s="200">
        <f t="shared" si="281"/>
        <v>1.8669021091832678</v>
      </c>
      <c r="AV524" s="200">
        <f t="shared" si="281"/>
        <v>1.8125263195954056</v>
      </c>
      <c r="AW524" s="200">
        <f t="shared" si="281"/>
        <v>1.7597342908693259</v>
      </c>
      <c r="AX524" s="200">
        <f t="shared" si="281"/>
        <v>1.7084798940478891</v>
      </c>
      <c r="AY524" s="200">
        <f t="shared" si="281"/>
        <v>1.6587183437358151</v>
      </c>
      <c r="AZ524" s="200">
        <f t="shared" si="282"/>
        <v>1.6104061589668108</v>
      </c>
      <c r="BA524" s="200">
        <f t="shared" si="282"/>
        <v>1.5635011252104958</v>
      </c>
      <c r="BB524" s="200">
        <f t="shared" si="282"/>
        <v>1.517962257485918</v>
      </c>
      <c r="BC524" s="200">
        <f t="shared" si="282"/>
        <v>1.4737497645494353</v>
      </c>
      <c r="BD524" s="200">
        <f t="shared" si="282"/>
        <v>1.4308250141256653</v>
      </c>
      <c r="BE524" s="200">
        <f t="shared" si="282"/>
        <v>1.3891504991511314</v>
      </c>
      <c r="BF524" s="200">
        <f t="shared" si="282"/>
        <v>1.3486898050010985</v>
      </c>
      <c r="BG524" s="201">
        <f t="shared" si="266"/>
        <v>36.239800129849542</v>
      </c>
    </row>
    <row r="525" spans="27:59" x14ac:dyDescent="0.3">
      <c r="AA525" s="178">
        <f t="shared" si="267"/>
        <v>3318000000</v>
      </c>
      <c r="AB525" s="41">
        <f t="shared" si="268"/>
        <v>4025</v>
      </c>
      <c r="AC525" s="21">
        <v>158</v>
      </c>
      <c r="AD525" s="21" t="s">
        <v>283</v>
      </c>
      <c r="AE525" s="173">
        <f t="shared" si="274"/>
        <v>30</v>
      </c>
      <c r="AF525" s="181">
        <f t="shared" si="275"/>
        <v>27</v>
      </c>
      <c r="AG525" s="84">
        <f t="shared" si="276"/>
        <v>0.39750000000000002</v>
      </c>
      <c r="AH525" s="237">
        <f t="shared" si="277"/>
        <v>0.159</v>
      </c>
      <c r="AI525" s="76">
        <f t="shared" si="278"/>
        <v>1.5600000000000002E-3</v>
      </c>
      <c r="AJ525" s="179">
        <f t="shared" si="279"/>
        <v>5.5650000000000005E-2</v>
      </c>
      <c r="AK525" s="180">
        <f t="shared" si="280"/>
        <v>2.3077257367928001</v>
      </c>
      <c r="AM525" s="199">
        <f t="shared" si="265"/>
        <v>2.3649357367928001</v>
      </c>
      <c r="AN525" s="200">
        <f t="shared" si="271"/>
        <v>2.2960541133910679</v>
      </c>
      <c r="AO525" s="200">
        <f t="shared" si="271"/>
        <v>2.2291787508651146</v>
      </c>
      <c r="AP525" s="200">
        <f t="shared" si="281"/>
        <v>2.16425121443215</v>
      </c>
      <c r="AQ525" s="200">
        <f t="shared" si="281"/>
        <v>2.1012147712933498</v>
      </c>
      <c r="AR525" s="200">
        <f t="shared" si="281"/>
        <v>2.0400143410615046</v>
      </c>
      <c r="AS525" s="200">
        <f t="shared" si="281"/>
        <v>1.9805964476325288</v>
      </c>
      <c r="AT525" s="200">
        <f t="shared" si="281"/>
        <v>1.9229091724587657</v>
      </c>
      <c r="AU525" s="200">
        <f t="shared" si="281"/>
        <v>1.8669021091832678</v>
      </c>
      <c r="AV525" s="200">
        <f t="shared" si="281"/>
        <v>1.8125263195954056</v>
      </c>
      <c r="AW525" s="200">
        <f t="shared" si="281"/>
        <v>1.7597342908693259</v>
      </c>
      <c r="AX525" s="200">
        <f t="shared" si="281"/>
        <v>1.7084798940478891</v>
      </c>
      <c r="AY525" s="200">
        <f t="shared" si="281"/>
        <v>1.6587183437358151</v>
      </c>
      <c r="AZ525" s="200">
        <f t="shared" si="282"/>
        <v>1.6104061589668108</v>
      </c>
      <c r="BA525" s="200">
        <f t="shared" si="282"/>
        <v>1.5635011252104958</v>
      </c>
      <c r="BB525" s="200">
        <f t="shared" si="282"/>
        <v>1.517962257485918</v>
      </c>
      <c r="BC525" s="200">
        <f t="shared" si="282"/>
        <v>1.4737497645494353</v>
      </c>
      <c r="BD525" s="200">
        <f t="shared" si="282"/>
        <v>1.4308250141256653</v>
      </c>
      <c r="BE525" s="200">
        <f t="shared" si="282"/>
        <v>1.3891504991511314</v>
      </c>
      <c r="BF525" s="200">
        <f t="shared" si="282"/>
        <v>1.3486898050010985</v>
      </c>
      <c r="BG525" s="201">
        <f t="shared" si="266"/>
        <v>36.239800129849542</v>
      </c>
    </row>
    <row r="526" spans="27:59" x14ac:dyDescent="0.3">
      <c r="AA526" s="178">
        <f t="shared" si="267"/>
        <v>3339000000</v>
      </c>
      <c r="AB526" s="41">
        <f t="shared" si="268"/>
        <v>4050</v>
      </c>
      <c r="AC526" s="21">
        <v>159</v>
      </c>
      <c r="AD526" s="21" t="s">
        <v>283</v>
      </c>
      <c r="AE526" s="173">
        <f t="shared" si="274"/>
        <v>30</v>
      </c>
      <c r="AF526" s="181">
        <f t="shared" si="275"/>
        <v>27</v>
      </c>
      <c r="AG526" s="84">
        <f t="shared" si="276"/>
        <v>0.39750000000000002</v>
      </c>
      <c r="AH526" s="237">
        <f t="shared" si="277"/>
        <v>0.159</v>
      </c>
      <c r="AI526" s="76">
        <f t="shared" si="278"/>
        <v>1.5600000000000002E-3</v>
      </c>
      <c r="AJ526" s="179">
        <f t="shared" si="279"/>
        <v>5.5650000000000005E-2</v>
      </c>
      <c r="AK526" s="180">
        <f t="shared" si="280"/>
        <v>2.3077257367928001</v>
      </c>
      <c r="AM526" s="199">
        <f t="shared" si="265"/>
        <v>2.3649357367928001</v>
      </c>
      <c r="AN526" s="200">
        <f t="shared" si="271"/>
        <v>2.2960541133910679</v>
      </c>
      <c r="AO526" s="200">
        <f t="shared" si="271"/>
        <v>2.2291787508651146</v>
      </c>
      <c r="AP526" s="200">
        <f t="shared" si="281"/>
        <v>2.16425121443215</v>
      </c>
      <c r="AQ526" s="200">
        <f t="shared" si="281"/>
        <v>2.1012147712933498</v>
      </c>
      <c r="AR526" s="200">
        <f t="shared" si="281"/>
        <v>2.0400143410615046</v>
      </c>
      <c r="AS526" s="200">
        <f t="shared" si="281"/>
        <v>1.9805964476325288</v>
      </c>
      <c r="AT526" s="200">
        <f t="shared" si="281"/>
        <v>1.9229091724587657</v>
      </c>
      <c r="AU526" s="200">
        <f t="shared" si="281"/>
        <v>1.8669021091832678</v>
      </c>
      <c r="AV526" s="200">
        <f t="shared" si="281"/>
        <v>1.8125263195954056</v>
      </c>
      <c r="AW526" s="200">
        <f t="shared" si="281"/>
        <v>1.7597342908693259</v>
      </c>
      <c r="AX526" s="200">
        <f t="shared" si="281"/>
        <v>1.7084798940478891</v>
      </c>
      <c r="AY526" s="200">
        <f t="shared" si="281"/>
        <v>1.6587183437358151</v>
      </c>
      <c r="AZ526" s="200">
        <f t="shared" si="282"/>
        <v>1.6104061589668108</v>
      </c>
      <c r="BA526" s="200">
        <f t="shared" si="282"/>
        <v>1.5635011252104958</v>
      </c>
      <c r="BB526" s="200">
        <f t="shared" si="282"/>
        <v>1.517962257485918</v>
      </c>
      <c r="BC526" s="200">
        <f t="shared" si="282"/>
        <v>1.4737497645494353</v>
      </c>
      <c r="BD526" s="200">
        <f t="shared" si="282"/>
        <v>1.4308250141256653</v>
      </c>
      <c r="BE526" s="200">
        <f t="shared" si="282"/>
        <v>1.3891504991511314</v>
      </c>
      <c r="BF526" s="200">
        <f t="shared" si="282"/>
        <v>1.3486898050010985</v>
      </c>
      <c r="BG526" s="201">
        <f t="shared" si="266"/>
        <v>36.239800129849542</v>
      </c>
    </row>
    <row r="527" spans="27:59" x14ac:dyDescent="0.3">
      <c r="AA527" s="178">
        <f t="shared" si="267"/>
        <v>3360000000</v>
      </c>
      <c r="AB527" s="41">
        <f t="shared" si="268"/>
        <v>4075</v>
      </c>
      <c r="AC527" s="21">
        <v>160</v>
      </c>
      <c r="AD527" s="21" t="s">
        <v>283</v>
      </c>
      <c r="AE527" s="173">
        <f t="shared" si="274"/>
        <v>30</v>
      </c>
      <c r="AF527" s="181">
        <f t="shared" si="275"/>
        <v>27</v>
      </c>
      <c r="AG527" s="84">
        <f t="shared" si="276"/>
        <v>0.39750000000000002</v>
      </c>
      <c r="AH527" s="237">
        <f t="shared" si="277"/>
        <v>0.159</v>
      </c>
      <c r="AI527" s="76">
        <f t="shared" si="278"/>
        <v>1.5600000000000002E-3</v>
      </c>
      <c r="AJ527" s="179">
        <f t="shared" si="279"/>
        <v>5.5650000000000005E-2</v>
      </c>
      <c r="AK527" s="180">
        <f t="shared" si="280"/>
        <v>2.3077257367928001</v>
      </c>
      <c r="AM527" s="199">
        <f t="shared" si="265"/>
        <v>2.3649357367928001</v>
      </c>
      <c r="AN527" s="200">
        <f t="shared" ref="AN527:AO544" si="283">$AM527/POWER(1+($B$10/100),AN$366-2024)</f>
        <v>2.2960541133910679</v>
      </c>
      <c r="AO527" s="200">
        <f t="shared" si="283"/>
        <v>2.2291787508651146</v>
      </c>
      <c r="AP527" s="200">
        <f t="shared" si="281"/>
        <v>2.16425121443215</v>
      </c>
      <c r="AQ527" s="200">
        <f t="shared" si="281"/>
        <v>2.1012147712933498</v>
      </c>
      <c r="AR527" s="200">
        <f t="shared" si="281"/>
        <v>2.0400143410615046</v>
      </c>
      <c r="AS527" s="200">
        <f t="shared" si="281"/>
        <v>1.9805964476325288</v>
      </c>
      <c r="AT527" s="200">
        <f t="shared" si="281"/>
        <v>1.9229091724587657</v>
      </c>
      <c r="AU527" s="200">
        <f t="shared" si="281"/>
        <v>1.8669021091832678</v>
      </c>
      <c r="AV527" s="200">
        <f t="shared" si="281"/>
        <v>1.8125263195954056</v>
      </c>
      <c r="AW527" s="200">
        <f t="shared" si="281"/>
        <v>1.7597342908693259</v>
      </c>
      <c r="AX527" s="200">
        <f t="shared" si="281"/>
        <v>1.7084798940478891</v>
      </c>
      <c r="AY527" s="200">
        <f t="shared" si="281"/>
        <v>1.6587183437358151</v>
      </c>
      <c r="AZ527" s="200">
        <f t="shared" si="282"/>
        <v>1.6104061589668108</v>
      </c>
      <c r="BA527" s="200">
        <f t="shared" si="282"/>
        <v>1.5635011252104958</v>
      </c>
      <c r="BB527" s="200">
        <f t="shared" si="282"/>
        <v>1.517962257485918</v>
      </c>
      <c r="BC527" s="200">
        <f t="shared" si="282"/>
        <v>1.4737497645494353</v>
      </c>
      <c r="BD527" s="200">
        <f t="shared" si="282"/>
        <v>1.4308250141256653</v>
      </c>
      <c r="BE527" s="200">
        <f t="shared" si="282"/>
        <v>1.3891504991511314</v>
      </c>
      <c r="BF527" s="200">
        <f t="shared" si="282"/>
        <v>1.3486898050010985</v>
      </c>
      <c r="BG527" s="201">
        <f t="shared" si="266"/>
        <v>36.239800129849542</v>
      </c>
    </row>
    <row r="528" spans="27:59" x14ac:dyDescent="0.3">
      <c r="AA528" s="178">
        <f t="shared" si="267"/>
        <v>3381000000</v>
      </c>
      <c r="AB528" s="41">
        <f t="shared" si="268"/>
        <v>4100</v>
      </c>
      <c r="AC528" s="21">
        <v>161</v>
      </c>
      <c r="AD528" s="21" t="s">
        <v>283</v>
      </c>
      <c r="AE528" s="173">
        <f t="shared" si="274"/>
        <v>30</v>
      </c>
      <c r="AF528" s="181">
        <f t="shared" si="275"/>
        <v>27</v>
      </c>
      <c r="AG528" s="84">
        <f t="shared" si="276"/>
        <v>0.39750000000000002</v>
      </c>
      <c r="AH528" s="237">
        <f t="shared" si="277"/>
        <v>0.159</v>
      </c>
      <c r="AI528" s="76">
        <f t="shared" si="278"/>
        <v>1.5600000000000002E-3</v>
      </c>
      <c r="AJ528" s="179">
        <f t="shared" si="279"/>
        <v>5.5650000000000005E-2</v>
      </c>
      <c r="AK528" s="180">
        <f t="shared" si="280"/>
        <v>2.3077257367928001</v>
      </c>
      <c r="AM528" s="199">
        <f t="shared" si="265"/>
        <v>2.3649357367928001</v>
      </c>
      <c r="AN528" s="200">
        <f t="shared" si="283"/>
        <v>2.2960541133910679</v>
      </c>
      <c r="AO528" s="200">
        <f t="shared" si="283"/>
        <v>2.2291787508651146</v>
      </c>
      <c r="AP528" s="200">
        <f t="shared" ref="AP528:AY537" si="284">$AM528/POWER(1+($B$10/100),AP$366-2024)</f>
        <v>2.16425121443215</v>
      </c>
      <c r="AQ528" s="200">
        <f t="shared" si="284"/>
        <v>2.1012147712933498</v>
      </c>
      <c r="AR528" s="200">
        <f t="shared" si="284"/>
        <v>2.0400143410615046</v>
      </c>
      <c r="AS528" s="200">
        <f t="shared" si="284"/>
        <v>1.9805964476325288</v>
      </c>
      <c r="AT528" s="200">
        <f t="shared" si="284"/>
        <v>1.9229091724587657</v>
      </c>
      <c r="AU528" s="200">
        <f t="shared" si="284"/>
        <v>1.8669021091832678</v>
      </c>
      <c r="AV528" s="200">
        <f t="shared" si="284"/>
        <v>1.8125263195954056</v>
      </c>
      <c r="AW528" s="200">
        <f t="shared" si="284"/>
        <v>1.7597342908693259</v>
      </c>
      <c r="AX528" s="200">
        <f t="shared" si="284"/>
        <v>1.7084798940478891</v>
      </c>
      <c r="AY528" s="200">
        <f t="shared" si="284"/>
        <v>1.6587183437358151</v>
      </c>
      <c r="AZ528" s="200">
        <f t="shared" ref="AZ528:BF537" si="285">$AM528/POWER(1+($B$10/100),AZ$366-2024)</f>
        <v>1.6104061589668108</v>
      </c>
      <c r="BA528" s="200">
        <f t="shared" si="285"/>
        <v>1.5635011252104958</v>
      </c>
      <c r="BB528" s="200">
        <f t="shared" si="285"/>
        <v>1.517962257485918</v>
      </c>
      <c r="BC528" s="200">
        <f t="shared" si="285"/>
        <v>1.4737497645494353</v>
      </c>
      <c r="BD528" s="200">
        <f t="shared" si="285"/>
        <v>1.4308250141256653</v>
      </c>
      <c r="BE528" s="200">
        <f t="shared" si="285"/>
        <v>1.3891504991511314</v>
      </c>
      <c r="BF528" s="200">
        <f t="shared" si="285"/>
        <v>1.3486898050010985</v>
      </c>
      <c r="BG528" s="201">
        <f t="shared" si="266"/>
        <v>36.239800129849542</v>
      </c>
    </row>
    <row r="529" spans="27:59" x14ac:dyDescent="0.3">
      <c r="AA529" s="178">
        <f t="shared" si="267"/>
        <v>3402000000</v>
      </c>
      <c r="AB529" s="41">
        <f t="shared" si="268"/>
        <v>4125</v>
      </c>
      <c r="AC529" s="21">
        <v>162</v>
      </c>
      <c r="AD529" s="21" t="s">
        <v>283</v>
      </c>
      <c r="AE529" s="173">
        <f t="shared" si="274"/>
        <v>30</v>
      </c>
      <c r="AF529" s="181">
        <f t="shared" si="275"/>
        <v>27</v>
      </c>
      <c r="AG529" s="84">
        <f t="shared" si="276"/>
        <v>0.39750000000000002</v>
      </c>
      <c r="AH529" s="237">
        <f t="shared" si="277"/>
        <v>0.159</v>
      </c>
      <c r="AI529" s="76">
        <f t="shared" si="278"/>
        <v>1.5600000000000002E-3</v>
      </c>
      <c r="AJ529" s="179">
        <f t="shared" si="279"/>
        <v>5.5650000000000005E-2</v>
      </c>
      <c r="AK529" s="180">
        <f t="shared" si="280"/>
        <v>2.3077257367928001</v>
      </c>
      <c r="AM529" s="199">
        <f t="shared" si="265"/>
        <v>2.3649357367928001</v>
      </c>
      <c r="AN529" s="200">
        <f t="shared" si="283"/>
        <v>2.2960541133910679</v>
      </c>
      <c r="AO529" s="200">
        <f t="shared" si="283"/>
        <v>2.2291787508651146</v>
      </c>
      <c r="AP529" s="200">
        <f t="shared" si="284"/>
        <v>2.16425121443215</v>
      </c>
      <c r="AQ529" s="200">
        <f t="shared" si="284"/>
        <v>2.1012147712933498</v>
      </c>
      <c r="AR529" s="200">
        <f t="shared" si="284"/>
        <v>2.0400143410615046</v>
      </c>
      <c r="AS529" s="200">
        <f t="shared" si="284"/>
        <v>1.9805964476325288</v>
      </c>
      <c r="AT529" s="200">
        <f t="shared" si="284"/>
        <v>1.9229091724587657</v>
      </c>
      <c r="AU529" s="200">
        <f t="shared" si="284"/>
        <v>1.8669021091832678</v>
      </c>
      <c r="AV529" s="200">
        <f t="shared" si="284"/>
        <v>1.8125263195954056</v>
      </c>
      <c r="AW529" s="200">
        <f t="shared" si="284"/>
        <v>1.7597342908693259</v>
      </c>
      <c r="AX529" s="200">
        <f t="shared" si="284"/>
        <v>1.7084798940478891</v>
      </c>
      <c r="AY529" s="200">
        <f t="shared" si="284"/>
        <v>1.6587183437358151</v>
      </c>
      <c r="AZ529" s="200">
        <f t="shared" si="285"/>
        <v>1.6104061589668108</v>
      </c>
      <c r="BA529" s="200">
        <f t="shared" si="285"/>
        <v>1.5635011252104958</v>
      </c>
      <c r="BB529" s="200">
        <f t="shared" si="285"/>
        <v>1.517962257485918</v>
      </c>
      <c r="BC529" s="200">
        <f t="shared" si="285"/>
        <v>1.4737497645494353</v>
      </c>
      <c r="BD529" s="200">
        <f t="shared" si="285"/>
        <v>1.4308250141256653</v>
      </c>
      <c r="BE529" s="200">
        <f t="shared" si="285"/>
        <v>1.3891504991511314</v>
      </c>
      <c r="BF529" s="200">
        <f t="shared" si="285"/>
        <v>1.3486898050010985</v>
      </c>
      <c r="BG529" s="201">
        <f t="shared" si="266"/>
        <v>36.239800129849542</v>
      </c>
    </row>
    <row r="530" spans="27:59" x14ac:dyDescent="0.3">
      <c r="AA530" s="178">
        <f t="shared" si="267"/>
        <v>3423000000</v>
      </c>
      <c r="AB530" s="41">
        <f t="shared" si="268"/>
        <v>4150</v>
      </c>
      <c r="AC530" s="21">
        <v>163</v>
      </c>
      <c r="AD530" s="21" t="s">
        <v>283</v>
      </c>
      <c r="AE530" s="173">
        <f t="shared" si="274"/>
        <v>30</v>
      </c>
      <c r="AF530" s="181">
        <f t="shared" si="275"/>
        <v>27</v>
      </c>
      <c r="AG530" s="84">
        <f t="shared" si="276"/>
        <v>0.39750000000000002</v>
      </c>
      <c r="AH530" s="237">
        <f t="shared" si="277"/>
        <v>0.159</v>
      </c>
      <c r="AI530" s="76">
        <f t="shared" si="278"/>
        <v>1.5600000000000002E-3</v>
      </c>
      <c r="AJ530" s="179">
        <f t="shared" si="279"/>
        <v>5.5650000000000005E-2</v>
      </c>
      <c r="AK530" s="180">
        <f t="shared" si="280"/>
        <v>2.3077257367928001</v>
      </c>
      <c r="AM530" s="199">
        <f t="shared" si="265"/>
        <v>2.3649357367928001</v>
      </c>
      <c r="AN530" s="200">
        <f t="shared" si="283"/>
        <v>2.2960541133910679</v>
      </c>
      <c r="AO530" s="200">
        <f t="shared" si="283"/>
        <v>2.2291787508651146</v>
      </c>
      <c r="AP530" s="200">
        <f t="shared" si="284"/>
        <v>2.16425121443215</v>
      </c>
      <c r="AQ530" s="200">
        <f t="shared" si="284"/>
        <v>2.1012147712933498</v>
      </c>
      <c r="AR530" s="200">
        <f t="shared" si="284"/>
        <v>2.0400143410615046</v>
      </c>
      <c r="AS530" s="200">
        <f t="shared" si="284"/>
        <v>1.9805964476325288</v>
      </c>
      <c r="AT530" s="200">
        <f t="shared" si="284"/>
        <v>1.9229091724587657</v>
      </c>
      <c r="AU530" s="200">
        <f t="shared" si="284"/>
        <v>1.8669021091832678</v>
      </c>
      <c r="AV530" s="200">
        <f t="shared" si="284"/>
        <v>1.8125263195954056</v>
      </c>
      <c r="AW530" s="200">
        <f t="shared" si="284"/>
        <v>1.7597342908693259</v>
      </c>
      <c r="AX530" s="200">
        <f t="shared" si="284"/>
        <v>1.7084798940478891</v>
      </c>
      <c r="AY530" s="200">
        <f t="shared" si="284"/>
        <v>1.6587183437358151</v>
      </c>
      <c r="AZ530" s="200">
        <f t="shared" si="285"/>
        <v>1.6104061589668108</v>
      </c>
      <c r="BA530" s="200">
        <f t="shared" si="285"/>
        <v>1.5635011252104958</v>
      </c>
      <c r="BB530" s="200">
        <f t="shared" si="285"/>
        <v>1.517962257485918</v>
      </c>
      <c r="BC530" s="200">
        <f t="shared" si="285"/>
        <v>1.4737497645494353</v>
      </c>
      <c r="BD530" s="200">
        <f t="shared" si="285"/>
        <v>1.4308250141256653</v>
      </c>
      <c r="BE530" s="200">
        <f t="shared" si="285"/>
        <v>1.3891504991511314</v>
      </c>
      <c r="BF530" s="200">
        <f t="shared" si="285"/>
        <v>1.3486898050010985</v>
      </c>
      <c r="BG530" s="201">
        <f t="shared" si="266"/>
        <v>36.239800129849542</v>
      </c>
    </row>
    <row r="531" spans="27:59" x14ac:dyDescent="0.3">
      <c r="AA531" s="178">
        <f t="shared" si="267"/>
        <v>3444000000</v>
      </c>
      <c r="AB531" s="41">
        <f t="shared" si="268"/>
        <v>4175</v>
      </c>
      <c r="AC531" s="21">
        <v>164</v>
      </c>
      <c r="AD531" s="21" t="s">
        <v>283</v>
      </c>
      <c r="AE531" s="173">
        <f t="shared" si="274"/>
        <v>30</v>
      </c>
      <c r="AF531" s="181">
        <f t="shared" si="275"/>
        <v>27</v>
      </c>
      <c r="AG531" s="84">
        <f t="shared" si="276"/>
        <v>0.39750000000000002</v>
      </c>
      <c r="AH531" s="237">
        <f t="shared" si="277"/>
        <v>0.159</v>
      </c>
      <c r="AI531" s="76">
        <f t="shared" si="278"/>
        <v>1.5600000000000002E-3</v>
      </c>
      <c r="AJ531" s="179">
        <f t="shared" si="279"/>
        <v>5.5650000000000005E-2</v>
      </c>
      <c r="AK531" s="180">
        <f t="shared" si="280"/>
        <v>2.3077257367928001</v>
      </c>
      <c r="AM531" s="199">
        <f t="shared" si="265"/>
        <v>2.3649357367928001</v>
      </c>
      <c r="AN531" s="200">
        <f t="shared" si="283"/>
        <v>2.2960541133910679</v>
      </c>
      <c r="AO531" s="200">
        <f t="shared" si="283"/>
        <v>2.2291787508651146</v>
      </c>
      <c r="AP531" s="200">
        <f t="shared" si="284"/>
        <v>2.16425121443215</v>
      </c>
      <c r="AQ531" s="200">
        <f t="shared" si="284"/>
        <v>2.1012147712933498</v>
      </c>
      <c r="AR531" s="200">
        <f t="shared" si="284"/>
        <v>2.0400143410615046</v>
      </c>
      <c r="AS531" s="200">
        <f t="shared" si="284"/>
        <v>1.9805964476325288</v>
      </c>
      <c r="AT531" s="200">
        <f t="shared" si="284"/>
        <v>1.9229091724587657</v>
      </c>
      <c r="AU531" s="200">
        <f t="shared" si="284"/>
        <v>1.8669021091832678</v>
      </c>
      <c r="AV531" s="200">
        <f t="shared" si="284"/>
        <v>1.8125263195954056</v>
      </c>
      <c r="AW531" s="200">
        <f t="shared" si="284"/>
        <v>1.7597342908693259</v>
      </c>
      <c r="AX531" s="200">
        <f t="shared" si="284"/>
        <v>1.7084798940478891</v>
      </c>
      <c r="AY531" s="200">
        <f t="shared" si="284"/>
        <v>1.6587183437358151</v>
      </c>
      <c r="AZ531" s="200">
        <f t="shared" si="285"/>
        <v>1.6104061589668108</v>
      </c>
      <c r="BA531" s="200">
        <f t="shared" si="285"/>
        <v>1.5635011252104958</v>
      </c>
      <c r="BB531" s="200">
        <f t="shared" si="285"/>
        <v>1.517962257485918</v>
      </c>
      <c r="BC531" s="200">
        <f t="shared" si="285"/>
        <v>1.4737497645494353</v>
      </c>
      <c r="BD531" s="200">
        <f t="shared" si="285"/>
        <v>1.4308250141256653</v>
      </c>
      <c r="BE531" s="200">
        <f t="shared" si="285"/>
        <v>1.3891504991511314</v>
      </c>
      <c r="BF531" s="200">
        <f t="shared" si="285"/>
        <v>1.3486898050010985</v>
      </c>
      <c r="BG531" s="201">
        <f t="shared" si="266"/>
        <v>36.239800129849542</v>
      </c>
    </row>
    <row r="532" spans="27:59" x14ac:dyDescent="0.3">
      <c r="AA532" s="178">
        <f t="shared" si="267"/>
        <v>3465000000</v>
      </c>
      <c r="AB532" s="41">
        <f t="shared" si="268"/>
        <v>4200</v>
      </c>
      <c r="AC532" s="21">
        <v>165</v>
      </c>
      <c r="AD532" s="21" t="s">
        <v>283</v>
      </c>
      <c r="AE532" s="173">
        <f t="shared" si="274"/>
        <v>30</v>
      </c>
      <c r="AF532" s="181">
        <f t="shared" si="275"/>
        <v>27</v>
      </c>
      <c r="AG532" s="84">
        <f t="shared" si="276"/>
        <v>0.39750000000000002</v>
      </c>
      <c r="AH532" s="237">
        <f t="shared" si="277"/>
        <v>0.159</v>
      </c>
      <c r="AI532" s="76">
        <f t="shared" si="278"/>
        <v>1.5600000000000002E-3</v>
      </c>
      <c r="AJ532" s="179">
        <f t="shared" si="279"/>
        <v>5.5650000000000005E-2</v>
      </c>
      <c r="AK532" s="180">
        <f t="shared" si="280"/>
        <v>2.3077257367928001</v>
      </c>
      <c r="AM532" s="199">
        <f t="shared" si="265"/>
        <v>2.3649357367928001</v>
      </c>
      <c r="AN532" s="200">
        <f t="shared" si="283"/>
        <v>2.2960541133910679</v>
      </c>
      <c r="AO532" s="200">
        <f t="shared" si="283"/>
        <v>2.2291787508651146</v>
      </c>
      <c r="AP532" s="200">
        <f t="shared" si="284"/>
        <v>2.16425121443215</v>
      </c>
      <c r="AQ532" s="200">
        <f t="shared" si="284"/>
        <v>2.1012147712933498</v>
      </c>
      <c r="AR532" s="200">
        <f t="shared" si="284"/>
        <v>2.0400143410615046</v>
      </c>
      <c r="AS532" s="200">
        <f t="shared" si="284"/>
        <v>1.9805964476325288</v>
      </c>
      <c r="AT532" s="200">
        <f t="shared" si="284"/>
        <v>1.9229091724587657</v>
      </c>
      <c r="AU532" s="200">
        <f t="shared" si="284"/>
        <v>1.8669021091832678</v>
      </c>
      <c r="AV532" s="200">
        <f t="shared" si="284"/>
        <v>1.8125263195954056</v>
      </c>
      <c r="AW532" s="200">
        <f t="shared" si="284"/>
        <v>1.7597342908693259</v>
      </c>
      <c r="AX532" s="200">
        <f t="shared" si="284"/>
        <v>1.7084798940478891</v>
      </c>
      <c r="AY532" s="200">
        <f t="shared" si="284"/>
        <v>1.6587183437358151</v>
      </c>
      <c r="AZ532" s="200">
        <f t="shared" si="285"/>
        <v>1.6104061589668108</v>
      </c>
      <c r="BA532" s="200">
        <f t="shared" si="285"/>
        <v>1.5635011252104958</v>
      </c>
      <c r="BB532" s="200">
        <f t="shared" si="285"/>
        <v>1.517962257485918</v>
      </c>
      <c r="BC532" s="200">
        <f t="shared" si="285"/>
        <v>1.4737497645494353</v>
      </c>
      <c r="BD532" s="200">
        <f t="shared" si="285"/>
        <v>1.4308250141256653</v>
      </c>
      <c r="BE532" s="200">
        <f t="shared" si="285"/>
        <v>1.3891504991511314</v>
      </c>
      <c r="BF532" s="200">
        <f t="shared" si="285"/>
        <v>1.3486898050010985</v>
      </c>
      <c r="BG532" s="201">
        <f t="shared" si="266"/>
        <v>36.239800129849542</v>
      </c>
    </row>
    <row r="533" spans="27:59" x14ac:dyDescent="0.3">
      <c r="AA533" s="178">
        <f t="shared" si="267"/>
        <v>3486000000</v>
      </c>
      <c r="AB533" s="41">
        <f t="shared" si="268"/>
        <v>4225</v>
      </c>
      <c r="AC533" s="21">
        <v>166</v>
      </c>
      <c r="AD533" s="21" t="s">
        <v>283</v>
      </c>
      <c r="AE533" s="173">
        <f t="shared" si="274"/>
        <v>30</v>
      </c>
      <c r="AF533" s="181">
        <f t="shared" si="275"/>
        <v>27</v>
      </c>
      <c r="AG533" s="84">
        <f t="shared" si="276"/>
        <v>0.39750000000000002</v>
      </c>
      <c r="AH533" s="237">
        <f t="shared" si="277"/>
        <v>0.159</v>
      </c>
      <c r="AI533" s="76">
        <f t="shared" si="278"/>
        <v>1.5600000000000002E-3</v>
      </c>
      <c r="AJ533" s="179">
        <f t="shared" si="279"/>
        <v>5.5650000000000005E-2</v>
      </c>
      <c r="AK533" s="180">
        <f t="shared" si="280"/>
        <v>2.3077257367928001</v>
      </c>
      <c r="AM533" s="199">
        <f t="shared" si="265"/>
        <v>2.3649357367928001</v>
      </c>
      <c r="AN533" s="200">
        <f t="shared" si="283"/>
        <v>2.2960541133910679</v>
      </c>
      <c r="AO533" s="200">
        <f t="shared" si="283"/>
        <v>2.2291787508651146</v>
      </c>
      <c r="AP533" s="200">
        <f t="shared" si="284"/>
        <v>2.16425121443215</v>
      </c>
      <c r="AQ533" s="200">
        <f t="shared" si="284"/>
        <v>2.1012147712933498</v>
      </c>
      <c r="AR533" s="200">
        <f t="shared" si="284"/>
        <v>2.0400143410615046</v>
      </c>
      <c r="AS533" s="200">
        <f t="shared" si="284"/>
        <v>1.9805964476325288</v>
      </c>
      <c r="AT533" s="200">
        <f t="shared" si="284"/>
        <v>1.9229091724587657</v>
      </c>
      <c r="AU533" s="200">
        <f t="shared" si="284"/>
        <v>1.8669021091832678</v>
      </c>
      <c r="AV533" s="200">
        <f t="shared" si="284"/>
        <v>1.8125263195954056</v>
      </c>
      <c r="AW533" s="200">
        <f t="shared" si="284"/>
        <v>1.7597342908693259</v>
      </c>
      <c r="AX533" s="200">
        <f t="shared" si="284"/>
        <v>1.7084798940478891</v>
      </c>
      <c r="AY533" s="200">
        <f t="shared" si="284"/>
        <v>1.6587183437358151</v>
      </c>
      <c r="AZ533" s="200">
        <f t="shared" si="285"/>
        <v>1.6104061589668108</v>
      </c>
      <c r="BA533" s="200">
        <f t="shared" si="285"/>
        <v>1.5635011252104958</v>
      </c>
      <c r="BB533" s="200">
        <f t="shared" si="285"/>
        <v>1.517962257485918</v>
      </c>
      <c r="BC533" s="200">
        <f t="shared" si="285"/>
        <v>1.4737497645494353</v>
      </c>
      <c r="BD533" s="200">
        <f t="shared" si="285"/>
        <v>1.4308250141256653</v>
      </c>
      <c r="BE533" s="200">
        <f t="shared" si="285"/>
        <v>1.3891504991511314</v>
      </c>
      <c r="BF533" s="200">
        <f t="shared" si="285"/>
        <v>1.3486898050010985</v>
      </c>
      <c r="BG533" s="201">
        <f t="shared" si="266"/>
        <v>36.239800129849542</v>
      </c>
    </row>
    <row r="534" spans="27:59" x14ac:dyDescent="0.3">
      <c r="AA534" s="178">
        <f t="shared" si="267"/>
        <v>3507000000</v>
      </c>
      <c r="AB534" s="41">
        <f t="shared" si="268"/>
        <v>4250</v>
      </c>
      <c r="AC534" s="21">
        <v>167</v>
      </c>
      <c r="AD534" s="21" t="s">
        <v>283</v>
      </c>
      <c r="AE534" s="173">
        <f t="shared" si="274"/>
        <v>30</v>
      </c>
      <c r="AF534" s="181">
        <f t="shared" si="275"/>
        <v>27</v>
      </c>
      <c r="AG534" s="84">
        <f t="shared" si="276"/>
        <v>0.39750000000000002</v>
      </c>
      <c r="AH534" s="237">
        <f t="shared" si="277"/>
        <v>0.159</v>
      </c>
      <c r="AI534" s="76">
        <f t="shared" si="278"/>
        <v>1.5600000000000002E-3</v>
      </c>
      <c r="AJ534" s="179">
        <f t="shared" si="279"/>
        <v>5.5650000000000005E-2</v>
      </c>
      <c r="AK534" s="180">
        <f t="shared" si="280"/>
        <v>2.3077257367928001</v>
      </c>
      <c r="AM534" s="199">
        <f t="shared" si="265"/>
        <v>2.3649357367928001</v>
      </c>
      <c r="AN534" s="200">
        <f t="shared" si="283"/>
        <v>2.2960541133910679</v>
      </c>
      <c r="AO534" s="200">
        <f t="shared" si="283"/>
        <v>2.2291787508651146</v>
      </c>
      <c r="AP534" s="200">
        <f t="shared" si="284"/>
        <v>2.16425121443215</v>
      </c>
      <c r="AQ534" s="200">
        <f t="shared" si="284"/>
        <v>2.1012147712933498</v>
      </c>
      <c r="AR534" s="200">
        <f t="shared" si="284"/>
        <v>2.0400143410615046</v>
      </c>
      <c r="AS534" s="200">
        <f t="shared" si="284"/>
        <v>1.9805964476325288</v>
      </c>
      <c r="AT534" s="200">
        <f t="shared" si="284"/>
        <v>1.9229091724587657</v>
      </c>
      <c r="AU534" s="200">
        <f t="shared" si="284"/>
        <v>1.8669021091832678</v>
      </c>
      <c r="AV534" s="200">
        <f t="shared" si="284"/>
        <v>1.8125263195954056</v>
      </c>
      <c r="AW534" s="200">
        <f t="shared" si="284"/>
        <v>1.7597342908693259</v>
      </c>
      <c r="AX534" s="200">
        <f t="shared" si="284"/>
        <v>1.7084798940478891</v>
      </c>
      <c r="AY534" s="200">
        <f t="shared" si="284"/>
        <v>1.6587183437358151</v>
      </c>
      <c r="AZ534" s="200">
        <f t="shared" si="285"/>
        <v>1.6104061589668108</v>
      </c>
      <c r="BA534" s="200">
        <f t="shared" si="285"/>
        <v>1.5635011252104958</v>
      </c>
      <c r="BB534" s="200">
        <f t="shared" si="285"/>
        <v>1.517962257485918</v>
      </c>
      <c r="BC534" s="200">
        <f t="shared" si="285"/>
        <v>1.4737497645494353</v>
      </c>
      <c r="BD534" s="200">
        <f t="shared" si="285"/>
        <v>1.4308250141256653</v>
      </c>
      <c r="BE534" s="200">
        <f t="shared" si="285"/>
        <v>1.3891504991511314</v>
      </c>
      <c r="BF534" s="200">
        <f t="shared" si="285"/>
        <v>1.3486898050010985</v>
      </c>
      <c r="BG534" s="201">
        <f t="shared" si="266"/>
        <v>36.239800129849542</v>
      </c>
    </row>
    <row r="535" spans="27:59" x14ac:dyDescent="0.3">
      <c r="AA535" s="178">
        <f t="shared" si="267"/>
        <v>3528000000</v>
      </c>
      <c r="AB535" s="41">
        <f t="shared" si="268"/>
        <v>4275</v>
      </c>
      <c r="AC535" s="21">
        <v>168</v>
      </c>
      <c r="AD535" s="21" t="s">
        <v>283</v>
      </c>
      <c r="AE535" s="173">
        <f t="shared" si="274"/>
        <v>30</v>
      </c>
      <c r="AF535" s="181">
        <f t="shared" si="275"/>
        <v>27</v>
      </c>
      <c r="AG535" s="84">
        <f t="shared" si="276"/>
        <v>0.39750000000000002</v>
      </c>
      <c r="AH535" s="237">
        <f t="shared" si="277"/>
        <v>0.159</v>
      </c>
      <c r="AI535" s="76">
        <f t="shared" si="278"/>
        <v>1.5600000000000002E-3</v>
      </c>
      <c r="AJ535" s="179">
        <f t="shared" si="279"/>
        <v>5.5650000000000005E-2</v>
      </c>
      <c r="AK535" s="180">
        <f t="shared" si="280"/>
        <v>2.3077257367928001</v>
      </c>
      <c r="AM535" s="199">
        <f t="shared" si="265"/>
        <v>2.3649357367928001</v>
      </c>
      <c r="AN535" s="200">
        <f t="shared" si="283"/>
        <v>2.2960541133910679</v>
      </c>
      <c r="AO535" s="200">
        <f t="shared" si="283"/>
        <v>2.2291787508651146</v>
      </c>
      <c r="AP535" s="200">
        <f t="shared" si="284"/>
        <v>2.16425121443215</v>
      </c>
      <c r="AQ535" s="200">
        <f t="shared" si="284"/>
        <v>2.1012147712933498</v>
      </c>
      <c r="AR535" s="200">
        <f t="shared" si="284"/>
        <v>2.0400143410615046</v>
      </c>
      <c r="AS535" s="200">
        <f t="shared" si="284"/>
        <v>1.9805964476325288</v>
      </c>
      <c r="AT535" s="200">
        <f t="shared" si="284"/>
        <v>1.9229091724587657</v>
      </c>
      <c r="AU535" s="200">
        <f t="shared" si="284"/>
        <v>1.8669021091832678</v>
      </c>
      <c r="AV535" s="200">
        <f t="shared" si="284"/>
        <v>1.8125263195954056</v>
      </c>
      <c r="AW535" s="200">
        <f t="shared" si="284"/>
        <v>1.7597342908693259</v>
      </c>
      <c r="AX535" s="200">
        <f t="shared" si="284"/>
        <v>1.7084798940478891</v>
      </c>
      <c r="AY535" s="200">
        <f t="shared" si="284"/>
        <v>1.6587183437358151</v>
      </c>
      <c r="AZ535" s="200">
        <f t="shared" si="285"/>
        <v>1.6104061589668108</v>
      </c>
      <c r="BA535" s="200">
        <f t="shared" si="285"/>
        <v>1.5635011252104958</v>
      </c>
      <c r="BB535" s="200">
        <f t="shared" si="285"/>
        <v>1.517962257485918</v>
      </c>
      <c r="BC535" s="200">
        <f t="shared" si="285"/>
        <v>1.4737497645494353</v>
      </c>
      <c r="BD535" s="200">
        <f t="shared" si="285"/>
        <v>1.4308250141256653</v>
      </c>
      <c r="BE535" s="200">
        <f t="shared" si="285"/>
        <v>1.3891504991511314</v>
      </c>
      <c r="BF535" s="200">
        <f t="shared" si="285"/>
        <v>1.3486898050010985</v>
      </c>
      <c r="BG535" s="201">
        <f t="shared" si="266"/>
        <v>36.239800129849542</v>
      </c>
    </row>
    <row r="536" spans="27:59" x14ac:dyDescent="0.3">
      <c r="AA536" s="178">
        <f t="shared" si="267"/>
        <v>3549000000</v>
      </c>
      <c r="AB536" s="41">
        <f t="shared" si="268"/>
        <v>4300</v>
      </c>
      <c r="AC536" s="21">
        <v>169</v>
      </c>
      <c r="AD536" s="21" t="s">
        <v>283</v>
      </c>
      <c r="AE536" s="173">
        <f t="shared" si="274"/>
        <v>30</v>
      </c>
      <c r="AF536" s="181">
        <f t="shared" si="275"/>
        <v>27</v>
      </c>
      <c r="AG536" s="84">
        <f t="shared" si="276"/>
        <v>0.39750000000000002</v>
      </c>
      <c r="AH536" s="237">
        <f t="shared" si="277"/>
        <v>0.159</v>
      </c>
      <c r="AI536" s="76">
        <f t="shared" si="278"/>
        <v>1.5600000000000002E-3</v>
      </c>
      <c r="AJ536" s="179">
        <f t="shared" si="279"/>
        <v>5.5650000000000005E-2</v>
      </c>
      <c r="AK536" s="180">
        <f t="shared" si="280"/>
        <v>2.3077257367928001</v>
      </c>
      <c r="AM536" s="199">
        <f t="shared" si="265"/>
        <v>2.3649357367928001</v>
      </c>
      <c r="AN536" s="200">
        <f t="shared" si="283"/>
        <v>2.2960541133910679</v>
      </c>
      <c r="AO536" s="200">
        <f t="shared" si="283"/>
        <v>2.2291787508651146</v>
      </c>
      <c r="AP536" s="200">
        <f t="shared" si="284"/>
        <v>2.16425121443215</v>
      </c>
      <c r="AQ536" s="200">
        <f t="shared" si="284"/>
        <v>2.1012147712933498</v>
      </c>
      <c r="AR536" s="200">
        <f t="shared" si="284"/>
        <v>2.0400143410615046</v>
      </c>
      <c r="AS536" s="200">
        <f t="shared" si="284"/>
        <v>1.9805964476325288</v>
      </c>
      <c r="AT536" s="200">
        <f t="shared" si="284"/>
        <v>1.9229091724587657</v>
      </c>
      <c r="AU536" s="200">
        <f t="shared" si="284"/>
        <v>1.8669021091832678</v>
      </c>
      <c r="AV536" s="200">
        <f t="shared" si="284"/>
        <v>1.8125263195954056</v>
      </c>
      <c r="AW536" s="200">
        <f t="shared" si="284"/>
        <v>1.7597342908693259</v>
      </c>
      <c r="AX536" s="200">
        <f t="shared" si="284"/>
        <v>1.7084798940478891</v>
      </c>
      <c r="AY536" s="200">
        <f t="shared" si="284"/>
        <v>1.6587183437358151</v>
      </c>
      <c r="AZ536" s="200">
        <f t="shared" si="285"/>
        <v>1.6104061589668108</v>
      </c>
      <c r="BA536" s="200">
        <f t="shared" si="285"/>
        <v>1.5635011252104958</v>
      </c>
      <c r="BB536" s="200">
        <f t="shared" si="285"/>
        <v>1.517962257485918</v>
      </c>
      <c r="BC536" s="200">
        <f t="shared" si="285"/>
        <v>1.4737497645494353</v>
      </c>
      <c r="BD536" s="200">
        <f t="shared" si="285"/>
        <v>1.4308250141256653</v>
      </c>
      <c r="BE536" s="200">
        <f t="shared" si="285"/>
        <v>1.3891504991511314</v>
      </c>
      <c r="BF536" s="200">
        <f t="shared" si="285"/>
        <v>1.3486898050010985</v>
      </c>
      <c r="BG536" s="201">
        <f t="shared" si="266"/>
        <v>36.239800129849542</v>
      </c>
    </row>
    <row r="537" spans="27:59" x14ac:dyDescent="0.3">
      <c r="AA537" s="178">
        <f t="shared" si="267"/>
        <v>3570000000</v>
      </c>
      <c r="AB537" s="41">
        <f t="shared" si="268"/>
        <v>4325</v>
      </c>
      <c r="AC537" s="21">
        <v>170</v>
      </c>
      <c r="AD537" s="21" t="s">
        <v>283</v>
      </c>
      <c r="AE537" s="173">
        <f t="shared" si="274"/>
        <v>30</v>
      </c>
      <c r="AF537" s="181">
        <f t="shared" si="275"/>
        <v>27</v>
      </c>
      <c r="AG537" s="84">
        <f t="shared" si="276"/>
        <v>0.39750000000000002</v>
      </c>
      <c r="AH537" s="237">
        <f t="shared" si="277"/>
        <v>0.159</v>
      </c>
      <c r="AI537" s="76">
        <f t="shared" si="278"/>
        <v>1.5600000000000002E-3</v>
      </c>
      <c r="AJ537" s="179">
        <f t="shared" si="279"/>
        <v>5.5650000000000005E-2</v>
      </c>
      <c r="AK537" s="180">
        <f t="shared" si="280"/>
        <v>2.3077257367928001</v>
      </c>
      <c r="AM537" s="199">
        <f t="shared" si="265"/>
        <v>2.3649357367928001</v>
      </c>
      <c r="AN537" s="200">
        <f t="shared" si="283"/>
        <v>2.2960541133910679</v>
      </c>
      <c r="AO537" s="200">
        <f t="shared" si="283"/>
        <v>2.2291787508651146</v>
      </c>
      <c r="AP537" s="200">
        <f t="shared" si="284"/>
        <v>2.16425121443215</v>
      </c>
      <c r="AQ537" s="200">
        <f t="shared" si="284"/>
        <v>2.1012147712933498</v>
      </c>
      <c r="AR537" s="200">
        <f t="shared" si="284"/>
        <v>2.0400143410615046</v>
      </c>
      <c r="AS537" s="200">
        <f t="shared" si="284"/>
        <v>1.9805964476325288</v>
      </c>
      <c r="AT537" s="200">
        <f t="shared" si="284"/>
        <v>1.9229091724587657</v>
      </c>
      <c r="AU537" s="200">
        <f t="shared" si="284"/>
        <v>1.8669021091832678</v>
      </c>
      <c r="AV537" s="200">
        <f t="shared" si="284"/>
        <v>1.8125263195954056</v>
      </c>
      <c r="AW537" s="200">
        <f t="shared" si="284"/>
        <v>1.7597342908693259</v>
      </c>
      <c r="AX537" s="200">
        <f t="shared" si="284"/>
        <v>1.7084798940478891</v>
      </c>
      <c r="AY537" s="200">
        <f t="shared" si="284"/>
        <v>1.6587183437358151</v>
      </c>
      <c r="AZ537" s="200">
        <f t="shared" si="285"/>
        <v>1.6104061589668108</v>
      </c>
      <c r="BA537" s="200">
        <f t="shared" si="285"/>
        <v>1.5635011252104958</v>
      </c>
      <c r="BB537" s="200">
        <f t="shared" si="285"/>
        <v>1.517962257485918</v>
      </c>
      <c r="BC537" s="200">
        <f t="shared" si="285"/>
        <v>1.4737497645494353</v>
      </c>
      <c r="BD537" s="200">
        <f t="shared" si="285"/>
        <v>1.4308250141256653</v>
      </c>
      <c r="BE537" s="200">
        <f t="shared" si="285"/>
        <v>1.3891504991511314</v>
      </c>
      <c r="BF537" s="200">
        <f t="shared" si="285"/>
        <v>1.3486898050010985</v>
      </c>
      <c r="BG537" s="201">
        <f t="shared" si="266"/>
        <v>36.239800129849542</v>
      </c>
    </row>
    <row r="538" spans="27:59" x14ac:dyDescent="0.3">
      <c r="AA538" s="178">
        <f t="shared" si="267"/>
        <v>3591000000</v>
      </c>
      <c r="AB538" s="41">
        <f t="shared" si="268"/>
        <v>4350</v>
      </c>
      <c r="AC538" s="21">
        <v>171</v>
      </c>
      <c r="AD538" s="21" t="s">
        <v>283</v>
      </c>
      <c r="AE538" s="173">
        <f t="shared" si="274"/>
        <v>30</v>
      </c>
      <c r="AF538" s="181">
        <f t="shared" si="275"/>
        <v>27</v>
      </c>
      <c r="AG538" s="84">
        <f t="shared" si="276"/>
        <v>0.39750000000000002</v>
      </c>
      <c r="AH538" s="237">
        <f t="shared" si="277"/>
        <v>0.159</v>
      </c>
      <c r="AI538" s="76">
        <f t="shared" si="278"/>
        <v>1.5600000000000002E-3</v>
      </c>
      <c r="AJ538" s="179">
        <f t="shared" si="279"/>
        <v>5.5650000000000005E-2</v>
      </c>
      <c r="AK538" s="180">
        <f t="shared" si="280"/>
        <v>2.3077257367928001</v>
      </c>
      <c r="AM538" s="199">
        <f t="shared" si="265"/>
        <v>2.3649357367928001</v>
      </c>
      <c r="AN538" s="200">
        <f t="shared" si="283"/>
        <v>2.2960541133910679</v>
      </c>
      <c r="AO538" s="200">
        <f t="shared" si="283"/>
        <v>2.2291787508651146</v>
      </c>
      <c r="AP538" s="200">
        <f t="shared" ref="AP538:AY544" si="286">$AM538/POWER(1+($B$10/100),AP$366-2024)</f>
        <v>2.16425121443215</v>
      </c>
      <c r="AQ538" s="200">
        <f t="shared" si="286"/>
        <v>2.1012147712933498</v>
      </c>
      <c r="AR538" s="200">
        <f t="shared" si="286"/>
        <v>2.0400143410615046</v>
      </c>
      <c r="AS538" s="200">
        <f t="shared" si="286"/>
        <v>1.9805964476325288</v>
      </c>
      <c r="AT538" s="200">
        <f t="shared" si="286"/>
        <v>1.9229091724587657</v>
      </c>
      <c r="AU538" s="200">
        <f t="shared" si="286"/>
        <v>1.8669021091832678</v>
      </c>
      <c r="AV538" s="200">
        <f t="shared" si="286"/>
        <v>1.8125263195954056</v>
      </c>
      <c r="AW538" s="200">
        <f t="shared" si="286"/>
        <v>1.7597342908693259</v>
      </c>
      <c r="AX538" s="200">
        <f t="shared" si="286"/>
        <v>1.7084798940478891</v>
      </c>
      <c r="AY538" s="200">
        <f t="shared" si="286"/>
        <v>1.6587183437358151</v>
      </c>
      <c r="AZ538" s="200">
        <f t="shared" ref="AZ538:BF544" si="287">$AM538/POWER(1+($B$10/100),AZ$366-2024)</f>
        <v>1.6104061589668108</v>
      </c>
      <c r="BA538" s="200">
        <f t="shared" si="287"/>
        <v>1.5635011252104958</v>
      </c>
      <c r="BB538" s="200">
        <f t="shared" si="287"/>
        <v>1.517962257485918</v>
      </c>
      <c r="BC538" s="200">
        <f t="shared" si="287"/>
        <v>1.4737497645494353</v>
      </c>
      <c r="BD538" s="200">
        <f t="shared" si="287"/>
        <v>1.4308250141256653</v>
      </c>
      <c r="BE538" s="200">
        <f t="shared" si="287"/>
        <v>1.3891504991511314</v>
      </c>
      <c r="BF538" s="200">
        <f t="shared" si="287"/>
        <v>1.3486898050010985</v>
      </c>
      <c r="BG538" s="201">
        <f t="shared" si="266"/>
        <v>36.239800129849542</v>
      </c>
    </row>
    <row r="539" spans="27:59" x14ac:dyDescent="0.3">
      <c r="AA539" s="178">
        <f t="shared" si="267"/>
        <v>3612000000</v>
      </c>
      <c r="AB539" s="41">
        <f t="shared" si="268"/>
        <v>4375</v>
      </c>
      <c r="AC539" s="21">
        <v>172</v>
      </c>
      <c r="AD539" s="21" t="s">
        <v>283</v>
      </c>
      <c r="AE539" s="173">
        <f t="shared" si="274"/>
        <v>30</v>
      </c>
      <c r="AF539" s="181">
        <f t="shared" si="275"/>
        <v>27</v>
      </c>
      <c r="AG539" s="84">
        <f t="shared" si="276"/>
        <v>0.39750000000000002</v>
      </c>
      <c r="AH539" s="237">
        <f t="shared" si="277"/>
        <v>0.159</v>
      </c>
      <c r="AI539" s="76">
        <f t="shared" si="278"/>
        <v>1.5600000000000002E-3</v>
      </c>
      <c r="AJ539" s="179">
        <f t="shared" si="279"/>
        <v>5.5650000000000005E-2</v>
      </c>
      <c r="AK539" s="180">
        <f t="shared" si="280"/>
        <v>2.3077257367928001</v>
      </c>
      <c r="AM539" s="199">
        <f t="shared" si="265"/>
        <v>2.3649357367928001</v>
      </c>
      <c r="AN539" s="200">
        <f t="shared" si="283"/>
        <v>2.2960541133910679</v>
      </c>
      <c r="AO539" s="200">
        <f t="shared" si="283"/>
        <v>2.2291787508651146</v>
      </c>
      <c r="AP539" s="200">
        <f t="shared" si="286"/>
        <v>2.16425121443215</v>
      </c>
      <c r="AQ539" s="200">
        <f t="shared" si="286"/>
        <v>2.1012147712933498</v>
      </c>
      <c r="AR539" s="200">
        <f t="shared" si="286"/>
        <v>2.0400143410615046</v>
      </c>
      <c r="AS539" s="200">
        <f t="shared" si="286"/>
        <v>1.9805964476325288</v>
      </c>
      <c r="AT539" s="200">
        <f t="shared" si="286"/>
        <v>1.9229091724587657</v>
      </c>
      <c r="AU539" s="200">
        <f t="shared" si="286"/>
        <v>1.8669021091832678</v>
      </c>
      <c r="AV539" s="200">
        <f t="shared" si="286"/>
        <v>1.8125263195954056</v>
      </c>
      <c r="AW539" s="200">
        <f t="shared" si="286"/>
        <v>1.7597342908693259</v>
      </c>
      <c r="AX539" s="200">
        <f t="shared" si="286"/>
        <v>1.7084798940478891</v>
      </c>
      <c r="AY539" s="200">
        <f t="shared" si="286"/>
        <v>1.6587183437358151</v>
      </c>
      <c r="AZ539" s="200">
        <f t="shared" si="287"/>
        <v>1.6104061589668108</v>
      </c>
      <c r="BA539" s="200">
        <f t="shared" si="287"/>
        <v>1.5635011252104958</v>
      </c>
      <c r="BB539" s="200">
        <f t="shared" si="287"/>
        <v>1.517962257485918</v>
      </c>
      <c r="BC539" s="200">
        <f t="shared" si="287"/>
        <v>1.4737497645494353</v>
      </c>
      <c r="BD539" s="200">
        <f t="shared" si="287"/>
        <v>1.4308250141256653</v>
      </c>
      <c r="BE539" s="200">
        <f t="shared" si="287"/>
        <v>1.3891504991511314</v>
      </c>
      <c r="BF539" s="200">
        <f t="shared" si="287"/>
        <v>1.3486898050010985</v>
      </c>
      <c r="BG539" s="201">
        <f t="shared" si="266"/>
        <v>36.239800129849542</v>
      </c>
    </row>
    <row r="540" spans="27:59" x14ac:dyDescent="0.3">
      <c r="AA540" s="178">
        <f t="shared" si="267"/>
        <v>3633000000</v>
      </c>
      <c r="AB540" s="41">
        <f t="shared" si="268"/>
        <v>4400</v>
      </c>
      <c r="AC540" s="21">
        <v>173</v>
      </c>
      <c r="AD540" s="21" t="s">
        <v>283</v>
      </c>
      <c r="AE540" s="173">
        <f t="shared" si="274"/>
        <v>30</v>
      </c>
      <c r="AF540" s="181">
        <f t="shared" si="275"/>
        <v>27</v>
      </c>
      <c r="AG540" s="84">
        <f t="shared" si="276"/>
        <v>0.39750000000000002</v>
      </c>
      <c r="AH540" s="237">
        <f t="shared" si="277"/>
        <v>0.159</v>
      </c>
      <c r="AI540" s="76">
        <f t="shared" si="278"/>
        <v>1.5600000000000002E-3</v>
      </c>
      <c r="AJ540" s="179">
        <f t="shared" si="279"/>
        <v>5.5650000000000005E-2</v>
      </c>
      <c r="AK540" s="180">
        <f t="shared" si="280"/>
        <v>2.3077257367928001</v>
      </c>
      <c r="AM540" s="199">
        <f t="shared" si="265"/>
        <v>2.3649357367928001</v>
      </c>
      <c r="AN540" s="200">
        <f t="shared" si="283"/>
        <v>2.2960541133910679</v>
      </c>
      <c r="AO540" s="200">
        <f t="shared" si="283"/>
        <v>2.2291787508651146</v>
      </c>
      <c r="AP540" s="200">
        <f t="shared" si="286"/>
        <v>2.16425121443215</v>
      </c>
      <c r="AQ540" s="200">
        <f t="shared" si="286"/>
        <v>2.1012147712933498</v>
      </c>
      <c r="AR540" s="200">
        <f t="shared" si="286"/>
        <v>2.0400143410615046</v>
      </c>
      <c r="AS540" s="200">
        <f t="shared" si="286"/>
        <v>1.9805964476325288</v>
      </c>
      <c r="AT540" s="200">
        <f t="shared" si="286"/>
        <v>1.9229091724587657</v>
      </c>
      <c r="AU540" s="200">
        <f t="shared" si="286"/>
        <v>1.8669021091832678</v>
      </c>
      <c r="AV540" s="200">
        <f t="shared" si="286"/>
        <v>1.8125263195954056</v>
      </c>
      <c r="AW540" s="200">
        <f t="shared" si="286"/>
        <v>1.7597342908693259</v>
      </c>
      <c r="AX540" s="200">
        <f t="shared" si="286"/>
        <v>1.7084798940478891</v>
      </c>
      <c r="AY540" s="200">
        <f t="shared" si="286"/>
        <v>1.6587183437358151</v>
      </c>
      <c r="AZ540" s="200">
        <f t="shared" si="287"/>
        <v>1.6104061589668108</v>
      </c>
      <c r="BA540" s="200">
        <f t="shared" si="287"/>
        <v>1.5635011252104958</v>
      </c>
      <c r="BB540" s="200">
        <f t="shared" si="287"/>
        <v>1.517962257485918</v>
      </c>
      <c r="BC540" s="200">
        <f t="shared" si="287"/>
        <v>1.4737497645494353</v>
      </c>
      <c r="BD540" s="200">
        <f t="shared" si="287"/>
        <v>1.4308250141256653</v>
      </c>
      <c r="BE540" s="200">
        <f t="shared" si="287"/>
        <v>1.3891504991511314</v>
      </c>
      <c r="BF540" s="200">
        <f t="shared" si="287"/>
        <v>1.3486898050010985</v>
      </c>
      <c r="BG540" s="201">
        <f t="shared" si="266"/>
        <v>36.239800129849542</v>
      </c>
    </row>
    <row r="541" spans="27:59" x14ac:dyDescent="0.3">
      <c r="AA541" s="178">
        <f t="shared" si="267"/>
        <v>3654000000</v>
      </c>
      <c r="AB541" s="41">
        <f t="shared" si="268"/>
        <v>4425</v>
      </c>
      <c r="AC541" s="21">
        <v>174</v>
      </c>
      <c r="AD541" s="21" t="s">
        <v>283</v>
      </c>
      <c r="AE541" s="173">
        <f t="shared" si="274"/>
        <v>30</v>
      </c>
      <c r="AF541" s="181">
        <f t="shared" si="275"/>
        <v>27</v>
      </c>
      <c r="AG541" s="84">
        <f t="shared" si="276"/>
        <v>0.39750000000000002</v>
      </c>
      <c r="AH541" s="237">
        <f t="shared" si="277"/>
        <v>0.159</v>
      </c>
      <c r="AI541" s="76">
        <f t="shared" si="278"/>
        <v>1.5600000000000002E-3</v>
      </c>
      <c r="AJ541" s="179">
        <f t="shared" si="279"/>
        <v>5.5650000000000005E-2</v>
      </c>
      <c r="AK541" s="180">
        <f t="shared" si="280"/>
        <v>2.3077257367928001</v>
      </c>
      <c r="AM541" s="199">
        <f t="shared" si="265"/>
        <v>2.3649357367928001</v>
      </c>
      <c r="AN541" s="200">
        <f t="shared" si="283"/>
        <v>2.2960541133910679</v>
      </c>
      <c r="AO541" s="200">
        <f t="shared" si="283"/>
        <v>2.2291787508651146</v>
      </c>
      <c r="AP541" s="200">
        <f t="shared" si="286"/>
        <v>2.16425121443215</v>
      </c>
      <c r="AQ541" s="200">
        <f t="shared" si="286"/>
        <v>2.1012147712933498</v>
      </c>
      <c r="AR541" s="200">
        <f t="shared" si="286"/>
        <v>2.0400143410615046</v>
      </c>
      <c r="AS541" s="200">
        <f t="shared" si="286"/>
        <v>1.9805964476325288</v>
      </c>
      <c r="AT541" s="200">
        <f t="shared" si="286"/>
        <v>1.9229091724587657</v>
      </c>
      <c r="AU541" s="200">
        <f t="shared" si="286"/>
        <v>1.8669021091832678</v>
      </c>
      <c r="AV541" s="200">
        <f t="shared" si="286"/>
        <v>1.8125263195954056</v>
      </c>
      <c r="AW541" s="200">
        <f t="shared" si="286"/>
        <v>1.7597342908693259</v>
      </c>
      <c r="AX541" s="200">
        <f t="shared" si="286"/>
        <v>1.7084798940478891</v>
      </c>
      <c r="AY541" s="200">
        <f t="shared" si="286"/>
        <v>1.6587183437358151</v>
      </c>
      <c r="AZ541" s="200">
        <f t="shared" si="287"/>
        <v>1.6104061589668108</v>
      </c>
      <c r="BA541" s="200">
        <f t="shared" si="287"/>
        <v>1.5635011252104958</v>
      </c>
      <c r="BB541" s="200">
        <f t="shared" si="287"/>
        <v>1.517962257485918</v>
      </c>
      <c r="BC541" s="200">
        <f t="shared" si="287"/>
        <v>1.4737497645494353</v>
      </c>
      <c r="BD541" s="200">
        <f t="shared" si="287"/>
        <v>1.4308250141256653</v>
      </c>
      <c r="BE541" s="200">
        <f t="shared" si="287"/>
        <v>1.3891504991511314</v>
      </c>
      <c r="BF541" s="200">
        <f t="shared" si="287"/>
        <v>1.3486898050010985</v>
      </c>
      <c r="BG541" s="201">
        <f t="shared" si="266"/>
        <v>36.239800129849542</v>
      </c>
    </row>
    <row r="542" spans="27:59" x14ac:dyDescent="0.3">
      <c r="AA542" s="178">
        <f t="shared" si="267"/>
        <v>3675000000</v>
      </c>
      <c r="AB542" s="41">
        <f t="shared" si="268"/>
        <v>4450</v>
      </c>
      <c r="AC542" s="21">
        <v>175</v>
      </c>
      <c r="AD542" s="21" t="s">
        <v>283</v>
      </c>
      <c r="AE542" s="173">
        <f t="shared" si="274"/>
        <v>30</v>
      </c>
      <c r="AF542" s="181">
        <f t="shared" si="275"/>
        <v>27</v>
      </c>
      <c r="AG542" s="84">
        <f t="shared" si="276"/>
        <v>0.39750000000000002</v>
      </c>
      <c r="AH542" s="237">
        <f t="shared" si="277"/>
        <v>0.159</v>
      </c>
      <c r="AI542" s="76">
        <f t="shared" si="278"/>
        <v>1.5600000000000002E-3</v>
      </c>
      <c r="AJ542" s="179">
        <f t="shared" si="279"/>
        <v>5.5650000000000005E-2</v>
      </c>
      <c r="AK542" s="180">
        <f t="shared" si="280"/>
        <v>2.3077257367928001</v>
      </c>
      <c r="AM542" s="199">
        <f t="shared" si="265"/>
        <v>2.3649357367928001</v>
      </c>
      <c r="AN542" s="200">
        <f t="shared" si="283"/>
        <v>2.2960541133910679</v>
      </c>
      <c r="AO542" s="200">
        <f t="shared" si="283"/>
        <v>2.2291787508651146</v>
      </c>
      <c r="AP542" s="200">
        <f t="shared" si="286"/>
        <v>2.16425121443215</v>
      </c>
      <c r="AQ542" s="200">
        <f t="shared" si="286"/>
        <v>2.1012147712933498</v>
      </c>
      <c r="AR542" s="200">
        <f t="shared" si="286"/>
        <v>2.0400143410615046</v>
      </c>
      <c r="AS542" s="200">
        <f t="shared" si="286"/>
        <v>1.9805964476325288</v>
      </c>
      <c r="AT542" s="200">
        <f t="shared" si="286"/>
        <v>1.9229091724587657</v>
      </c>
      <c r="AU542" s="200">
        <f t="shared" si="286"/>
        <v>1.8669021091832678</v>
      </c>
      <c r="AV542" s="200">
        <f t="shared" si="286"/>
        <v>1.8125263195954056</v>
      </c>
      <c r="AW542" s="200">
        <f t="shared" si="286"/>
        <v>1.7597342908693259</v>
      </c>
      <c r="AX542" s="200">
        <f t="shared" si="286"/>
        <v>1.7084798940478891</v>
      </c>
      <c r="AY542" s="200">
        <f t="shared" si="286"/>
        <v>1.6587183437358151</v>
      </c>
      <c r="AZ542" s="200">
        <f t="shared" si="287"/>
        <v>1.6104061589668108</v>
      </c>
      <c r="BA542" s="200">
        <f t="shared" si="287"/>
        <v>1.5635011252104958</v>
      </c>
      <c r="BB542" s="200">
        <f t="shared" si="287"/>
        <v>1.517962257485918</v>
      </c>
      <c r="BC542" s="200">
        <f t="shared" si="287"/>
        <v>1.4737497645494353</v>
      </c>
      <c r="BD542" s="200">
        <f t="shared" si="287"/>
        <v>1.4308250141256653</v>
      </c>
      <c r="BE542" s="200">
        <f t="shared" si="287"/>
        <v>1.3891504991511314</v>
      </c>
      <c r="BF542" s="200">
        <f t="shared" si="287"/>
        <v>1.3486898050010985</v>
      </c>
      <c r="BG542" s="201">
        <f t="shared" si="266"/>
        <v>36.239800129849542</v>
      </c>
    </row>
    <row r="543" spans="27:59" ht="15" thickBot="1" x14ac:dyDescent="0.35">
      <c r="AA543" s="178">
        <f t="shared" si="267"/>
        <v>3696000000</v>
      </c>
      <c r="AB543" s="41">
        <f t="shared" si="268"/>
        <v>4475</v>
      </c>
      <c r="AC543" s="21">
        <v>176</v>
      </c>
      <c r="AD543" s="21" t="s">
        <v>283</v>
      </c>
      <c r="AE543" s="173">
        <f t="shared" si="274"/>
        <v>30</v>
      </c>
      <c r="AF543" s="181">
        <f t="shared" si="275"/>
        <v>27</v>
      </c>
      <c r="AG543" s="84">
        <f t="shared" si="276"/>
        <v>0.39750000000000002</v>
      </c>
      <c r="AH543" s="237">
        <f t="shared" si="277"/>
        <v>0.159</v>
      </c>
      <c r="AI543" s="76">
        <f t="shared" si="278"/>
        <v>1.5600000000000002E-3</v>
      </c>
      <c r="AJ543" s="179">
        <f t="shared" si="279"/>
        <v>5.5650000000000005E-2</v>
      </c>
      <c r="AK543" s="180">
        <f t="shared" si="280"/>
        <v>2.3077257367928001</v>
      </c>
      <c r="AM543" s="202">
        <f t="shared" si="265"/>
        <v>2.3649357367928001</v>
      </c>
      <c r="AN543" s="203">
        <f t="shared" si="283"/>
        <v>2.2960541133910679</v>
      </c>
      <c r="AO543" s="203">
        <f t="shared" si="283"/>
        <v>2.2291787508651146</v>
      </c>
      <c r="AP543" s="203">
        <f t="shared" si="286"/>
        <v>2.16425121443215</v>
      </c>
      <c r="AQ543" s="203">
        <f t="shared" si="286"/>
        <v>2.1012147712933498</v>
      </c>
      <c r="AR543" s="203">
        <f t="shared" si="286"/>
        <v>2.0400143410615046</v>
      </c>
      <c r="AS543" s="203">
        <f t="shared" si="286"/>
        <v>1.9805964476325288</v>
      </c>
      <c r="AT543" s="203">
        <f t="shared" si="286"/>
        <v>1.9229091724587657</v>
      </c>
      <c r="AU543" s="203">
        <f t="shared" si="286"/>
        <v>1.8669021091832678</v>
      </c>
      <c r="AV543" s="203">
        <f t="shared" si="286"/>
        <v>1.8125263195954056</v>
      </c>
      <c r="AW543" s="203">
        <f t="shared" si="286"/>
        <v>1.7597342908693259</v>
      </c>
      <c r="AX543" s="203">
        <f t="shared" si="286"/>
        <v>1.7084798940478891</v>
      </c>
      <c r="AY543" s="203">
        <f t="shared" si="286"/>
        <v>1.6587183437358151</v>
      </c>
      <c r="AZ543" s="203">
        <f t="shared" si="287"/>
        <v>1.6104061589668108</v>
      </c>
      <c r="BA543" s="203">
        <f t="shared" si="287"/>
        <v>1.5635011252104958</v>
      </c>
      <c r="BB543" s="203">
        <f t="shared" si="287"/>
        <v>1.517962257485918</v>
      </c>
      <c r="BC543" s="203">
        <f t="shared" si="287"/>
        <v>1.4737497645494353</v>
      </c>
      <c r="BD543" s="203">
        <f t="shared" si="287"/>
        <v>1.4308250141256653</v>
      </c>
      <c r="BE543" s="203">
        <f t="shared" si="287"/>
        <v>1.3891504991511314</v>
      </c>
      <c r="BF543" s="203">
        <f t="shared" si="287"/>
        <v>1.3486898050010985</v>
      </c>
      <c r="BG543" s="204">
        <f t="shared" si="266"/>
        <v>36.239800129849542</v>
      </c>
    </row>
    <row r="544" spans="27:59" ht="15" thickBot="1" x14ac:dyDescent="0.35">
      <c r="AA544" s="186">
        <f t="shared" si="267"/>
        <v>3717000000</v>
      </c>
      <c r="AB544" s="40">
        <f t="shared" si="268"/>
        <v>4500</v>
      </c>
      <c r="AC544" s="81">
        <v>177</v>
      </c>
      <c r="AD544" s="81" t="s">
        <v>283</v>
      </c>
      <c r="AE544" s="175">
        <f t="shared" si="274"/>
        <v>30</v>
      </c>
      <c r="AF544" s="182">
        <f t="shared" si="275"/>
        <v>27</v>
      </c>
      <c r="AG544" s="86">
        <f t="shared" si="276"/>
        <v>0.39750000000000002</v>
      </c>
      <c r="AH544" s="238">
        <f t="shared" si="277"/>
        <v>0.159</v>
      </c>
      <c r="AI544" s="82">
        <f t="shared" si="278"/>
        <v>1.5600000000000002E-3</v>
      </c>
      <c r="AJ544" s="184">
        <f t="shared" si="279"/>
        <v>5.5650000000000005E-2</v>
      </c>
      <c r="AK544" s="185">
        <f t="shared" si="280"/>
        <v>2.3077257367928001</v>
      </c>
      <c r="AM544" s="228">
        <f t="shared" si="265"/>
        <v>2.3649357367928001</v>
      </c>
      <c r="AN544" s="229">
        <f t="shared" si="283"/>
        <v>2.2960541133910679</v>
      </c>
      <c r="AO544" s="229">
        <f t="shared" si="283"/>
        <v>2.2291787508651146</v>
      </c>
      <c r="AP544" s="229">
        <f t="shared" si="286"/>
        <v>2.16425121443215</v>
      </c>
      <c r="AQ544" s="229">
        <f t="shared" si="286"/>
        <v>2.1012147712933498</v>
      </c>
      <c r="AR544" s="229">
        <f t="shared" si="286"/>
        <v>2.0400143410615046</v>
      </c>
      <c r="AS544" s="229">
        <f t="shared" si="286"/>
        <v>1.9805964476325288</v>
      </c>
      <c r="AT544" s="229">
        <f t="shared" si="286"/>
        <v>1.9229091724587657</v>
      </c>
      <c r="AU544" s="229">
        <f t="shared" si="286"/>
        <v>1.8669021091832678</v>
      </c>
      <c r="AV544" s="229">
        <f t="shared" si="286"/>
        <v>1.8125263195954056</v>
      </c>
      <c r="AW544" s="229">
        <f t="shared" si="286"/>
        <v>1.7597342908693259</v>
      </c>
      <c r="AX544" s="229">
        <f t="shared" si="286"/>
        <v>1.7084798940478891</v>
      </c>
      <c r="AY544" s="229">
        <f t="shared" si="286"/>
        <v>1.6587183437358151</v>
      </c>
      <c r="AZ544" s="229">
        <f t="shared" si="287"/>
        <v>1.6104061589668108</v>
      </c>
      <c r="BA544" s="229">
        <f t="shared" si="287"/>
        <v>1.5635011252104958</v>
      </c>
      <c r="BB544" s="229">
        <f t="shared" si="287"/>
        <v>1.517962257485918</v>
      </c>
      <c r="BC544" s="229">
        <f t="shared" si="287"/>
        <v>1.4737497645494353</v>
      </c>
      <c r="BD544" s="229">
        <f t="shared" si="287"/>
        <v>1.4308250141256653</v>
      </c>
      <c r="BE544" s="229">
        <f t="shared" si="287"/>
        <v>1.3891504991511314</v>
      </c>
      <c r="BF544" s="229">
        <f t="shared" si="287"/>
        <v>1.3486898050010985</v>
      </c>
      <c r="BG544" s="230">
        <f t="shared" si="266"/>
        <v>36.239800129849542</v>
      </c>
    </row>
    <row r="545" spans="27:27" x14ac:dyDescent="0.3">
      <c r="AA545" s="55"/>
    </row>
    <row r="546" spans="27:27" x14ac:dyDescent="0.3">
      <c r="AA546" s="55"/>
    </row>
    <row r="547" spans="27:27" x14ac:dyDescent="0.3">
      <c r="AA547" s="55"/>
    </row>
    <row r="548" spans="27:27" x14ac:dyDescent="0.3">
      <c r="AA548" s="55"/>
    </row>
    <row r="549" spans="27:27" x14ac:dyDescent="0.3">
      <c r="AA549" s="55"/>
    </row>
    <row r="550" spans="27:27" x14ac:dyDescent="0.3">
      <c r="AA550" s="55"/>
    </row>
    <row r="551" spans="27:27" x14ac:dyDescent="0.3">
      <c r="AA551" s="55"/>
    </row>
    <row r="552" spans="27:27" x14ac:dyDescent="0.3">
      <c r="AA552" s="55"/>
    </row>
    <row r="553" spans="27:27" x14ac:dyDescent="0.3">
      <c r="AA553" s="55"/>
    </row>
    <row r="554" spans="27:27" x14ac:dyDescent="0.3">
      <c r="AA554" s="55"/>
    </row>
    <row r="555" spans="27:27" x14ac:dyDescent="0.3">
      <c r="AA555" s="55"/>
    </row>
    <row r="556" spans="27:27" x14ac:dyDescent="0.3">
      <c r="AA556" s="55"/>
    </row>
    <row r="557" spans="27:27" x14ac:dyDescent="0.3">
      <c r="AA557" s="55"/>
    </row>
    <row r="558" spans="27:27" x14ac:dyDescent="0.3">
      <c r="AA558" s="55"/>
    </row>
    <row r="559" spans="27:27" x14ac:dyDescent="0.3">
      <c r="AA559" s="55"/>
    </row>
    <row r="560" spans="27:27" x14ac:dyDescent="0.3">
      <c r="AA560" s="55"/>
    </row>
    <row r="561" spans="27:27" x14ac:dyDescent="0.3">
      <c r="AA561" s="55"/>
    </row>
  </sheetData>
  <mergeCells count="8">
    <mergeCell ref="AA365:AK365"/>
    <mergeCell ref="AM365:BF365"/>
    <mergeCell ref="AA183:AK183"/>
    <mergeCell ref="AA1:AK1"/>
    <mergeCell ref="A33:D33"/>
    <mergeCell ref="A23:D23"/>
    <mergeCell ref="A1:D1"/>
    <mergeCell ref="A43:D43"/>
  </mergeCells>
  <conditionalFormatting sqref="AG4:AG18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4:AF18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4:AH18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4:AI1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3:AI3 AJ3:AJ18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4:AE180 AK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AG4:AG180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AF4:AF180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AH4:AH180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AI4:AI180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AE3:AI3 AJ3:AJ180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AE4:AE180 AK3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0"/>
  <sheetViews>
    <sheetView zoomScale="70" zoomScaleNormal="70" workbookViewId="0">
      <selection activeCell="AB4" sqref="AB4:AD4"/>
    </sheetView>
  </sheetViews>
  <sheetFormatPr defaultRowHeight="13.8" x14ac:dyDescent="0.25"/>
  <cols>
    <col min="1" max="1" width="32.5546875" style="28" customWidth="1"/>
    <col min="2" max="2" width="16.33203125" style="2" customWidth="1"/>
    <col min="3" max="3" width="15.33203125" style="2" bestFit="1" customWidth="1"/>
    <col min="4" max="4" width="14.21875" style="2" customWidth="1"/>
    <col min="5" max="26" width="8.88671875" style="2"/>
    <col min="27" max="27" width="12.88671875" style="2" bestFit="1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8" ht="15" customHeight="1" thickBot="1" x14ac:dyDescent="0.3">
      <c r="A1" s="530" t="s">
        <v>406</v>
      </c>
      <c r="B1" s="530"/>
      <c r="C1" s="530"/>
      <c r="D1" s="530"/>
      <c r="AB1" s="529" t="s">
        <v>397</v>
      </c>
      <c r="AC1" s="529"/>
      <c r="AD1" s="529"/>
      <c r="AE1" s="529"/>
      <c r="AF1" s="529"/>
      <c r="AG1" s="529"/>
      <c r="AH1" s="529"/>
      <c r="AI1" s="529"/>
      <c r="AJ1" s="529"/>
      <c r="AK1" s="529"/>
    </row>
    <row r="2" spans="1:38" x14ac:dyDescent="0.25">
      <c r="A2" s="66" t="s">
        <v>272</v>
      </c>
      <c r="B2" s="63" t="s">
        <v>9</v>
      </c>
      <c r="C2" s="63" t="s">
        <v>8</v>
      </c>
      <c r="D2" s="64" t="s">
        <v>273</v>
      </c>
      <c r="AB2" s="233" t="s">
        <v>261</v>
      </c>
      <c r="AC2" s="463" t="s">
        <v>389</v>
      </c>
      <c r="AD2" s="463" t="s">
        <v>274</v>
      </c>
      <c r="AE2" s="463" t="s">
        <v>242</v>
      </c>
      <c r="AF2" s="463" t="s">
        <v>401</v>
      </c>
      <c r="AG2" s="463" t="s">
        <v>402</v>
      </c>
      <c r="AH2" s="463" t="s">
        <v>403</v>
      </c>
      <c r="AI2" s="463" t="s">
        <v>323</v>
      </c>
      <c r="AJ2" s="463" t="s">
        <v>360</v>
      </c>
      <c r="AK2" s="463" t="s">
        <v>361</v>
      </c>
      <c r="AL2" s="464" t="s">
        <v>404</v>
      </c>
    </row>
    <row r="3" spans="1:38" x14ac:dyDescent="0.25">
      <c r="A3" s="65" t="s">
        <v>281</v>
      </c>
      <c r="B3" s="25">
        <v>200</v>
      </c>
      <c r="C3" s="25" t="s">
        <v>282</v>
      </c>
      <c r="D3" s="54" t="s">
        <v>72</v>
      </c>
      <c r="AB3" s="92">
        <f>AB62</f>
        <v>0</v>
      </c>
      <c r="AC3" s="67">
        <f>AC62</f>
        <v>0</v>
      </c>
      <c r="AD3" s="67">
        <f>AD62</f>
        <v>0</v>
      </c>
      <c r="AE3" s="67" t="str">
        <f>AE62</f>
        <v>GEO</v>
      </c>
      <c r="AF3" s="17">
        <v>0</v>
      </c>
      <c r="AG3" s="67">
        <v>0</v>
      </c>
      <c r="AH3" s="15">
        <v>0</v>
      </c>
      <c r="AI3" s="15">
        <v>0</v>
      </c>
      <c r="AJ3" s="15">
        <v>0</v>
      </c>
      <c r="AK3" s="15">
        <v>0</v>
      </c>
      <c r="AL3" s="125">
        <v>0</v>
      </c>
    </row>
    <row r="4" spans="1:38" x14ac:dyDescent="0.25">
      <c r="A4" s="65" t="s">
        <v>284</v>
      </c>
      <c r="B4" s="25">
        <v>100</v>
      </c>
      <c r="C4" s="25" t="s">
        <v>282</v>
      </c>
      <c r="D4" s="54" t="s">
        <v>72</v>
      </c>
      <c r="AA4" s="16"/>
      <c r="AB4" s="466">
        <f>(AB6/AC6)*AC4</f>
        <v>21000000</v>
      </c>
      <c r="AC4" s="15">
        <v>1</v>
      </c>
      <c r="AD4" s="15">
        <v>1</v>
      </c>
      <c r="AE4" s="15" t="s">
        <v>314</v>
      </c>
      <c r="AF4" s="17">
        <f>SUM(AG4:AH4)</f>
        <v>1518.427193582557</v>
      </c>
      <c r="AG4" s="17">
        <f t="shared" ref="AG4:AG35" si="0">SUM($AF$119:$AI$119,$BH$119)</f>
        <v>1518.427193582557</v>
      </c>
      <c r="AH4" s="68">
        <v>0</v>
      </c>
      <c r="AI4" s="67">
        <f>IFERROR(SUM(AJ4:AK4),0)</f>
        <v>72.30605683726462</v>
      </c>
      <c r="AJ4" s="67">
        <f>IFERROR(AG4/AB4,0)*1000000</f>
        <v>72.30605683726462</v>
      </c>
      <c r="AK4" s="90">
        <f>IFERROR(AH4/AB5,0)*1000000</f>
        <v>0</v>
      </c>
      <c r="AL4" s="125">
        <f>IFERROR((AF4-AF3)/(AB4-AB3),0)*1000000</f>
        <v>72.30605683726462</v>
      </c>
    </row>
    <row r="5" spans="1:38" x14ac:dyDescent="0.25">
      <c r="A5" s="65" t="s">
        <v>269</v>
      </c>
      <c r="B5" s="25">
        <v>0.5</v>
      </c>
      <c r="C5" s="25" t="s">
        <v>282</v>
      </c>
      <c r="D5" s="54" t="s">
        <v>72</v>
      </c>
      <c r="AA5" s="16"/>
      <c r="AB5" s="178">
        <f>(AB6/AC6)*AC5</f>
        <v>42000000</v>
      </c>
      <c r="AC5" s="15">
        <v>2</v>
      </c>
      <c r="AD5" s="15">
        <v>2</v>
      </c>
      <c r="AE5" s="15" t="s">
        <v>314</v>
      </c>
      <c r="AF5" s="17">
        <f>SUM(AG5:AH5)</f>
        <v>1952.3627700619336</v>
      </c>
      <c r="AG5" s="17">
        <f t="shared" si="0"/>
        <v>1518.427193582557</v>
      </c>
      <c r="AH5" s="68">
        <f>AH4+SUM(AF120:AG120,BH120)</f>
        <v>433.93557647937666</v>
      </c>
      <c r="AI5" s="67">
        <f>IFERROR(SUM(AJ5:AK5),0)</f>
        <v>46.484827858617464</v>
      </c>
      <c r="AJ5" s="67">
        <f>IFERROR(AG5/AB5,0)*1000000</f>
        <v>36.15302841863231</v>
      </c>
      <c r="AK5" s="90">
        <f>IFERROR(AH5/AB5,0)*1000000</f>
        <v>10.331799439985158</v>
      </c>
      <c r="AL5" s="125">
        <f>IFERROR((AF5-AF4)/(AB5-AB4),0)*1000000</f>
        <v>20.663598879970312</v>
      </c>
    </row>
    <row r="6" spans="1:38" x14ac:dyDescent="0.25">
      <c r="A6" s="65" t="s">
        <v>285</v>
      </c>
      <c r="B6" s="25">
        <v>0.02</v>
      </c>
      <c r="C6" s="25" t="s">
        <v>286</v>
      </c>
      <c r="D6" s="54" t="s">
        <v>72</v>
      </c>
      <c r="AA6" s="16"/>
      <c r="AB6" s="178">
        <v>63000000</v>
      </c>
      <c r="AC6" s="15">
        <v>3</v>
      </c>
      <c r="AD6" s="15">
        <v>3</v>
      </c>
      <c r="AE6" s="15" t="s">
        <v>314</v>
      </c>
      <c r="AF6" s="17">
        <f t="shared" ref="AF6:AF11" si="1">SUM(AG6:AH6)</f>
        <v>2386.2983465413104</v>
      </c>
      <c r="AG6" s="17">
        <f t="shared" si="0"/>
        <v>1518.427193582557</v>
      </c>
      <c r="AH6" s="68">
        <f>AH5+SUM(AF121:AG121,BH121)</f>
        <v>867.87115295875333</v>
      </c>
      <c r="AI6" s="67">
        <f>IFERROR(SUM(AJ6:AK6),0)</f>
        <v>37.877751532401753</v>
      </c>
      <c r="AJ6" s="67">
        <f t="shared" ref="AJ6:AJ55" si="2">IFERROR(AG6/AB6,0)*1000000</f>
        <v>24.102018945754875</v>
      </c>
      <c r="AK6" s="90">
        <f t="shared" ref="AK6:AK55" si="3">IFERROR(AH6/AB6,0)*1000000</f>
        <v>13.775732586646878</v>
      </c>
      <c r="AL6" s="125">
        <f t="shared" ref="AL6:AL14" si="4">IFERROR((AF6-AF5)/(AB6-AB5),0)*1000000</f>
        <v>20.663598879970323</v>
      </c>
    </row>
    <row r="7" spans="1:38" x14ac:dyDescent="0.25">
      <c r="A7" s="65" t="s">
        <v>287</v>
      </c>
      <c r="B7" s="25">
        <v>0.11799999999999999</v>
      </c>
      <c r="C7" s="25" t="s">
        <v>288</v>
      </c>
      <c r="D7" s="54" t="s">
        <v>73</v>
      </c>
      <c r="AA7" s="16"/>
      <c r="AB7" s="178">
        <f>($AB$6/3)*AC7</f>
        <v>84000000</v>
      </c>
      <c r="AC7" s="15">
        <v>4</v>
      </c>
      <c r="AD7" s="15">
        <v>4</v>
      </c>
      <c r="AE7" s="15" t="s">
        <v>314</v>
      </c>
      <c r="AF7" s="17">
        <f t="shared" si="1"/>
        <v>2820.2339230206871</v>
      </c>
      <c r="AG7" s="17">
        <f t="shared" si="0"/>
        <v>1518.427193582557</v>
      </c>
      <c r="AH7" s="68">
        <f t="shared" ref="AH7:AH55" si="5">AH6+SUM(AF122:AG122,BH122)</f>
        <v>1301.8067294381299</v>
      </c>
      <c r="AI7" s="67">
        <f t="shared" ref="AI7:AI55" si="6">IFERROR(SUM(AJ7:AK7),0)</f>
        <v>33.574213369293894</v>
      </c>
      <c r="AJ7" s="67">
        <f t="shared" si="2"/>
        <v>18.076514209316155</v>
      </c>
      <c r="AK7" s="90">
        <f t="shared" si="3"/>
        <v>15.497699159977737</v>
      </c>
      <c r="AL7" s="125">
        <f t="shared" si="4"/>
        <v>20.663598879970323</v>
      </c>
    </row>
    <row r="8" spans="1:38" x14ac:dyDescent="0.25">
      <c r="A8" s="65" t="s">
        <v>289</v>
      </c>
      <c r="B8" s="25">
        <v>10</v>
      </c>
      <c r="C8" s="25" t="s">
        <v>290</v>
      </c>
      <c r="D8" s="54" t="s">
        <v>73</v>
      </c>
      <c r="AA8" s="16"/>
      <c r="AB8" s="178">
        <f>($AB$6/3)*AC8</f>
        <v>105000000</v>
      </c>
      <c r="AC8" s="15">
        <v>5</v>
      </c>
      <c r="AD8" s="15">
        <v>5</v>
      </c>
      <c r="AE8" s="15" t="s">
        <v>314</v>
      </c>
      <c r="AF8" s="17">
        <f t="shared" si="1"/>
        <v>3254.1694995000635</v>
      </c>
      <c r="AG8" s="17">
        <f t="shared" si="0"/>
        <v>1518.427193582557</v>
      </c>
      <c r="AH8" s="68">
        <f t="shared" si="5"/>
        <v>1735.7423059175067</v>
      </c>
      <c r="AI8" s="67">
        <f t="shared" si="6"/>
        <v>30.992090471429179</v>
      </c>
      <c r="AJ8" s="67">
        <f t="shared" si="2"/>
        <v>14.461211367452925</v>
      </c>
      <c r="AK8" s="90">
        <f t="shared" si="3"/>
        <v>16.530879103976254</v>
      </c>
      <c r="AL8" s="125">
        <f t="shared" si="4"/>
        <v>20.663598879970301</v>
      </c>
    </row>
    <row r="9" spans="1:38" x14ac:dyDescent="0.25">
      <c r="A9" s="65" t="s">
        <v>270</v>
      </c>
      <c r="B9" s="25">
        <v>0.19</v>
      </c>
      <c r="C9" s="25" t="s">
        <v>291</v>
      </c>
      <c r="D9" s="54" t="s">
        <v>73</v>
      </c>
      <c r="AB9" s="178">
        <f t="shared" ref="AB9:AB55" si="7">($AB$6/3)*AC9</f>
        <v>126000000</v>
      </c>
      <c r="AC9" s="15">
        <v>6</v>
      </c>
      <c r="AD9" s="15">
        <v>6</v>
      </c>
      <c r="AE9" s="15" t="s">
        <v>314</v>
      </c>
      <c r="AF9" s="17">
        <f t="shared" si="1"/>
        <v>3688.1050759794407</v>
      </c>
      <c r="AG9" s="17">
        <f t="shared" si="0"/>
        <v>1518.427193582557</v>
      </c>
      <c r="AH9" s="68">
        <f t="shared" si="5"/>
        <v>2169.6778823968834</v>
      </c>
      <c r="AI9" s="67">
        <f t="shared" si="6"/>
        <v>29.270675206186034</v>
      </c>
      <c r="AJ9" s="67">
        <f t="shared" si="2"/>
        <v>12.051009472877437</v>
      </c>
      <c r="AK9" s="90">
        <f t="shared" si="3"/>
        <v>17.219665733308599</v>
      </c>
      <c r="AL9" s="125">
        <f t="shared" si="4"/>
        <v>20.663598879970344</v>
      </c>
    </row>
    <row r="10" spans="1:38" ht="14.4" thickBot="1" x14ac:dyDescent="0.3">
      <c r="A10" s="70" t="s">
        <v>71</v>
      </c>
      <c r="B10" s="71">
        <v>3</v>
      </c>
      <c r="C10" s="72" t="s">
        <v>292</v>
      </c>
      <c r="D10" s="73" t="s">
        <v>10</v>
      </c>
      <c r="AB10" s="178">
        <f t="shared" si="7"/>
        <v>147000000</v>
      </c>
      <c r="AC10" s="15">
        <v>7</v>
      </c>
      <c r="AD10" s="15">
        <v>7</v>
      </c>
      <c r="AE10" s="15" t="s">
        <v>314</v>
      </c>
      <c r="AF10" s="17">
        <f t="shared" si="1"/>
        <v>4122.040652458817</v>
      </c>
      <c r="AG10" s="17">
        <f t="shared" si="0"/>
        <v>1518.427193582557</v>
      </c>
      <c r="AH10" s="68">
        <f t="shared" si="5"/>
        <v>2603.6134588762602</v>
      </c>
      <c r="AI10" s="67">
        <f t="shared" si="6"/>
        <v>28.041092873869502</v>
      </c>
      <c r="AJ10" s="67">
        <f t="shared" si="2"/>
        <v>10.329436691037802</v>
      </c>
      <c r="AK10" s="90">
        <f t="shared" si="3"/>
        <v>17.7116561828317</v>
      </c>
      <c r="AL10" s="125">
        <f t="shared" si="4"/>
        <v>20.663598879970301</v>
      </c>
    </row>
    <row r="11" spans="1:38" x14ac:dyDescent="0.25">
      <c r="AB11" s="178">
        <f t="shared" si="7"/>
        <v>168000000</v>
      </c>
      <c r="AC11" s="15">
        <v>8</v>
      </c>
      <c r="AD11" s="15">
        <v>8</v>
      </c>
      <c r="AE11" s="15" t="s">
        <v>314</v>
      </c>
      <c r="AF11" s="17">
        <f t="shared" si="1"/>
        <v>4555.9762289381943</v>
      </c>
      <c r="AG11" s="17">
        <f t="shared" si="0"/>
        <v>1518.427193582557</v>
      </c>
      <c r="AH11" s="68">
        <f t="shared" si="5"/>
        <v>3037.549035355637</v>
      </c>
      <c r="AI11" s="67">
        <f t="shared" si="6"/>
        <v>27.118906124632112</v>
      </c>
      <c r="AJ11" s="67">
        <f t="shared" si="2"/>
        <v>9.0382571046580775</v>
      </c>
      <c r="AK11" s="90">
        <f t="shared" si="3"/>
        <v>18.080649019974032</v>
      </c>
      <c r="AL11" s="125">
        <f t="shared" si="4"/>
        <v>20.663598879970344</v>
      </c>
    </row>
    <row r="12" spans="1:38" x14ac:dyDescent="0.25">
      <c r="AB12" s="178">
        <f t="shared" si="7"/>
        <v>189000000</v>
      </c>
      <c r="AC12" s="15">
        <v>9</v>
      </c>
      <c r="AD12" s="15">
        <v>9</v>
      </c>
      <c r="AE12" s="15" t="s">
        <v>314</v>
      </c>
      <c r="AF12" s="17">
        <f>SUM(AG12:AH12)</f>
        <v>4989.9118054175706</v>
      </c>
      <c r="AG12" s="17">
        <f t="shared" si="0"/>
        <v>1518.427193582557</v>
      </c>
      <c r="AH12" s="68">
        <f t="shared" si="5"/>
        <v>3471.4846118350138</v>
      </c>
      <c r="AI12" s="67">
        <f t="shared" si="6"/>
        <v>26.401649764114133</v>
      </c>
      <c r="AJ12" s="67">
        <f t="shared" si="2"/>
        <v>8.0340063152516255</v>
      </c>
      <c r="AK12" s="90">
        <f t="shared" si="3"/>
        <v>18.367643448862506</v>
      </c>
      <c r="AL12" s="125">
        <f t="shared" si="4"/>
        <v>20.663598879970301</v>
      </c>
    </row>
    <row r="13" spans="1:38" x14ac:dyDescent="0.25">
      <c r="A13" s="28" t="s">
        <v>4</v>
      </c>
      <c r="AB13" s="178">
        <f>($AB$6/3)*AC13</f>
        <v>210000000</v>
      </c>
      <c r="AC13" s="15">
        <v>10</v>
      </c>
      <c r="AD13" s="15">
        <v>10</v>
      </c>
      <c r="AE13" s="15" t="s">
        <v>314</v>
      </c>
      <c r="AF13" s="17">
        <f>SUM(AG13:AH13)</f>
        <v>5423.8473818969478</v>
      </c>
      <c r="AG13" s="17">
        <f t="shared" si="0"/>
        <v>1518.427193582557</v>
      </c>
      <c r="AH13" s="68">
        <f t="shared" si="5"/>
        <v>3905.4201883143905</v>
      </c>
      <c r="AI13" s="67">
        <f t="shared" si="6"/>
        <v>25.827844675699751</v>
      </c>
      <c r="AJ13" s="67">
        <f t="shared" si="2"/>
        <v>7.2306056837264627</v>
      </c>
      <c r="AK13" s="90">
        <f t="shared" si="3"/>
        <v>18.597238991973288</v>
      </c>
      <c r="AL13" s="125">
        <f t="shared" si="4"/>
        <v>20.663598879970344</v>
      </c>
    </row>
    <row r="14" spans="1:38" x14ac:dyDescent="0.25">
      <c r="A14" s="2" t="s">
        <v>293</v>
      </c>
      <c r="AB14" s="178">
        <f t="shared" si="7"/>
        <v>231000000</v>
      </c>
      <c r="AC14" s="15">
        <v>11</v>
      </c>
      <c r="AD14" s="15">
        <v>11</v>
      </c>
      <c r="AE14" s="15" t="s">
        <v>314</v>
      </c>
      <c r="AF14" s="17">
        <f t="shared" ref="AF14:AF17" si="8">SUM(AG14:AH14)</f>
        <v>5857.7829583763241</v>
      </c>
      <c r="AG14" s="17">
        <f t="shared" si="0"/>
        <v>1518.427193582557</v>
      </c>
      <c r="AH14" s="68">
        <f t="shared" si="5"/>
        <v>4339.3557647937669</v>
      </c>
      <c r="AI14" s="67">
        <f t="shared" si="6"/>
        <v>25.358367785178892</v>
      </c>
      <c r="AJ14" s="67">
        <f t="shared" si="2"/>
        <v>6.5732778942967842</v>
      </c>
      <c r="AK14" s="90">
        <f t="shared" si="3"/>
        <v>18.785089890882109</v>
      </c>
      <c r="AL14" s="125">
        <f t="shared" si="4"/>
        <v>20.663598879970301</v>
      </c>
    </row>
    <row r="15" spans="1:38" x14ac:dyDescent="0.25">
      <c r="A15" s="2" t="s">
        <v>294</v>
      </c>
      <c r="AB15" s="178">
        <f t="shared" si="7"/>
        <v>252000000</v>
      </c>
      <c r="AC15" s="15">
        <v>12</v>
      </c>
      <c r="AD15" s="15">
        <v>12</v>
      </c>
      <c r="AE15" s="15" t="s">
        <v>314</v>
      </c>
      <c r="AF15" s="17">
        <f t="shared" si="8"/>
        <v>6291.7185348557005</v>
      </c>
      <c r="AG15" s="17">
        <f t="shared" si="0"/>
        <v>1518.427193582557</v>
      </c>
      <c r="AH15" s="68">
        <f t="shared" si="5"/>
        <v>4773.2913412731432</v>
      </c>
      <c r="AI15" s="67">
        <f t="shared" si="6"/>
        <v>24.967137043078178</v>
      </c>
      <c r="AJ15" s="67">
        <f t="shared" si="2"/>
        <v>6.0255047364387186</v>
      </c>
      <c r="AK15" s="90">
        <f t="shared" si="3"/>
        <v>18.941632306639459</v>
      </c>
      <c r="AL15" s="125">
        <f t="shared" ref="AL15:AL17" si="9">IFERROR((AF15-AF14)/(AB15-AB14),0)*1000000</f>
        <v>20.663598879970301</v>
      </c>
    </row>
    <row r="16" spans="1:38" x14ac:dyDescent="0.25">
      <c r="A16" s="2" t="s">
        <v>295</v>
      </c>
      <c r="AB16" s="178">
        <f t="shared" si="7"/>
        <v>273000000</v>
      </c>
      <c r="AC16" s="15">
        <v>13</v>
      </c>
      <c r="AD16" s="15">
        <v>13</v>
      </c>
      <c r="AE16" s="15" t="s">
        <v>314</v>
      </c>
      <c r="AF16" s="17">
        <f t="shared" si="8"/>
        <v>6725.6541113350768</v>
      </c>
      <c r="AG16" s="17">
        <f t="shared" si="0"/>
        <v>1518.427193582557</v>
      </c>
      <c r="AH16" s="68">
        <f t="shared" si="5"/>
        <v>5207.2269177525195</v>
      </c>
      <c r="AI16" s="67">
        <f t="shared" si="6"/>
        <v>24.636095645916029</v>
      </c>
      <c r="AJ16" s="67">
        <f t="shared" si="2"/>
        <v>5.5620043720972792</v>
      </c>
      <c r="AK16" s="90">
        <f t="shared" si="3"/>
        <v>19.074091273818752</v>
      </c>
      <c r="AL16" s="125">
        <f t="shared" si="9"/>
        <v>20.663598879970301</v>
      </c>
    </row>
    <row r="17" spans="1:63" x14ac:dyDescent="0.25">
      <c r="A17" s="2" t="s">
        <v>296</v>
      </c>
      <c r="AB17" s="178">
        <f t="shared" si="7"/>
        <v>294000000</v>
      </c>
      <c r="AC17" s="15">
        <v>14</v>
      </c>
      <c r="AD17" s="15">
        <v>14</v>
      </c>
      <c r="AE17" s="15" t="s">
        <v>314</v>
      </c>
      <c r="AF17" s="17">
        <f t="shared" si="8"/>
        <v>7159.5896878144531</v>
      </c>
      <c r="AG17" s="17">
        <f t="shared" si="0"/>
        <v>1518.427193582557</v>
      </c>
      <c r="AH17" s="68">
        <f t="shared" si="5"/>
        <v>5641.1624942318958</v>
      </c>
      <c r="AI17" s="67">
        <f t="shared" si="6"/>
        <v>24.352345876919905</v>
      </c>
      <c r="AJ17" s="67">
        <f t="shared" si="2"/>
        <v>5.1647183455189012</v>
      </c>
      <c r="AK17" s="90">
        <f t="shared" si="3"/>
        <v>19.187627531401006</v>
      </c>
      <c r="AL17" s="125">
        <f t="shared" si="9"/>
        <v>20.663598879970301</v>
      </c>
    </row>
    <row r="18" spans="1:63" x14ac:dyDescent="0.25">
      <c r="A18" s="2" t="s">
        <v>359</v>
      </c>
      <c r="AB18" s="178">
        <f t="shared" si="7"/>
        <v>315000000</v>
      </c>
      <c r="AC18" s="15">
        <v>15</v>
      </c>
      <c r="AD18" s="15">
        <v>15</v>
      </c>
      <c r="AE18" s="15" t="s">
        <v>314</v>
      </c>
      <c r="AF18" s="17">
        <f>SUM(AG18:AH18)</f>
        <v>7593.5252642938294</v>
      </c>
      <c r="AG18" s="17">
        <f t="shared" si="0"/>
        <v>1518.427193582557</v>
      </c>
      <c r="AH18" s="68">
        <f t="shared" si="5"/>
        <v>6075.0980707112722</v>
      </c>
      <c r="AI18" s="67">
        <f t="shared" si="6"/>
        <v>24.106429410456599</v>
      </c>
      <c r="AJ18" s="67">
        <f t="shared" si="2"/>
        <v>4.8204037891509746</v>
      </c>
      <c r="AK18" s="90">
        <f t="shared" si="3"/>
        <v>19.286025621305626</v>
      </c>
      <c r="AL18" s="125">
        <f>IFERROR((AF18-AF17)/(AB18-AB17),0)*1000000</f>
        <v>20.663598879970301</v>
      </c>
    </row>
    <row r="19" spans="1:63" x14ac:dyDescent="0.25">
      <c r="A19" s="2" t="s">
        <v>297</v>
      </c>
      <c r="AB19" s="178">
        <f t="shared" si="7"/>
        <v>336000000</v>
      </c>
      <c r="AC19" s="15">
        <v>16</v>
      </c>
      <c r="AD19" s="15">
        <v>16</v>
      </c>
      <c r="AE19" s="15" t="s">
        <v>314</v>
      </c>
      <c r="AF19" s="17">
        <f>SUM(AG19:AH19)</f>
        <v>8027.4608407732057</v>
      </c>
      <c r="AG19" s="17">
        <f t="shared" si="0"/>
        <v>1518.427193582557</v>
      </c>
      <c r="AH19" s="68">
        <f t="shared" si="5"/>
        <v>6509.0336471906485</v>
      </c>
      <c r="AI19" s="67">
        <f t="shared" si="6"/>
        <v>23.891252502301207</v>
      </c>
      <c r="AJ19" s="67">
        <f t="shared" si="2"/>
        <v>4.5191285523290388</v>
      </c>
      <c r="AK19" s="90">
        <f t="shared" si="3"/>
        <v>19.372123949972167</v>
      </c>
      <c r="AL19" s="125">
        <f t="shared" ref="AL19:AL23" si="10">IFERROR((AF19-AF18)/(AB19-AB18),0)*1000000</f>
        <v>20.663598879970301</v>
      </c>
    </row>
    <row r="20" spans="1:63" x14ac:dyDescent="0.25">
      <c r="A20" s="2" t="s">
        <v>298</v>
      </c>
      <c r="AB20" s="178">
        <f t="shared" si="7"/>
        <v>357000000</v>
      </c>
      <c r="AC20" s="15">
        <v>17</v>
      </c>
      <c r="AD20" s="15">
        <v>17</v>
      </c>
      <c r="AE20" s="15" t="s">
        <v>314</v>
      </c>
      <c r="AF20" s="17">
        <f t="shared" ref="AF20:AF23" si="11">SUM(AG20:AH20)</f>
        <v>8461.3964172525812</v>
      </c>
      <c r="AG20" s="17">
        <f t="shared" si="0"/>
        <v>1518.427193582557</v>
      </c>
      <c r="AH20" s="68">
        <f t="shared" si="5"/>
        <v>6942.9692236700248</v>
      </c>
      <c r="AI20" s="67">
        <f t="shared" si="6"/>
        <v>23.701390524517034</v>
      </c>
      <c r="AJ20" s="67">
        <f t="shared" si="2"/>
        <v>4.253297461015566</v>
      </c>
      <c r="AK20" s="90">
        <f t="shared" si="3"/>
        <v>19.448093063501467</v>
      </c>
      <c r="AL20" s="125">
        <f t="shared" si="10"/>
        <v>20.663598879970259</v>
      </c>
    </row>
    <row r="21" spans="1:63" x14ac:dyDescent="0.25">
      <c r="A21" s="2" t="s">
        <v>364</v>
      </c>
      <c r="AB21" s="178">
        <f t="shared" si="7"/>
        <v>378000000</v>
      </c>
      <c r="AC21" s="15">
        <v>18</v>
      </c>
      <c r="AD21" s="15">
        <v>18</v>
      </c>
      <c r="AE21" s="15" t="s">
        <v>314</v>
      </c>
      <c r="AF21" s="17">
        <f t="shared" si="11"/>
        <v>8895.3319937319575</v>
      </c>
      <c r="AG21" s="17">
        <f t="shared" si="0"/>
        <v>1518.427193582557</v>
      </c>
      <c r="AH21" s="68">
        <f t="shared" si="5"/>
        <v>7376.9048001494011</v>
      </c>
      <c r="AI21" s="67">
        <f t="shared" si="6"/>
        <v>23.532624322042217</v>
      </c>
      <c r="AJ21" s="67">
        <f t="shared" si="2"/>
        <v>4.0170031576258127</v>
      </c>
      <c r="AK21" s="90">
        <f t="shared" si="3"/>
        <v>19.515621164416405</v>
      </c>
      <c r="AL21" s="125">
        <f t="shared" si="10"/>
        <v>20.663598879970301</v>
      </c>
    </row>
    <row r="22" spans="1:63" x14ac:dyDescent="0.25">
      <c r="AB22" s="178">
        <f t="shared" si="7"/>
        <v>399000000</v>
      </c>
      <c r="AC22" s="15">
        <v>19</v>
      </c>
      <c r="AD22" s="15">
        <v>19</v>
      </c>
      <c r="AE22" s="15" t="s">
        <v>314</v>
      </c>
      <c r="AF22" s="17">
        <f t="shared" si="11"/>
        <v>9329.2675702113338</v>
      </c>
      <c r="AG22" s="17">
        <f t="shared" si="0"/>
        <v>1518.427193582557</v>
      </c>
      <c r="AH22" s="68">
        <f t="shared" si="5"/>
        <v>7810.8403766287774</v>
      </c>
      <c r="AI22" s="67">
        <f t="shared" si="6"/>
        <v>23.3816229829858</v>
      </c>
      <c r="AJ22" s="67">
        <f t="shared" si="2"/>
        <v>3.8055819388034009</v>
      </c>
      <c r="AK22" s="90">
        <f t="shared" si="3"/>
        <v>19.5760410441824</v>
      </c>
      <c r="AL22" s="125">
        <f t="shared" si="10"/>
        <v>20.663598879970301</v>
      </c>
    </row>
    <row r="23" spans="1:63" ht="14.4" thickBot="1" x14ac:dyDescent="0.3">
      <c r="A23" s="530" t="s">
        <v>407</v>
      </c>
      <c r="B23" s="530"/>
      <c r="C23" s="530"/>
      <c r="D23" s="530"/>
      <c r="AB23" s="178">
        <f t="shared" si="7"/>
        <v>420000000</v>
      </c>
      <c r="AC23" s="15">
        <v>20</v>
      </c>
      <c r="AD23" s="15">
        <v>20</v>
      </c>
      <c r="AE23" s="15" t="s">
        <v>314</v>
      </c>
      <c r="AF23" s="17">
        <f t="shared" si="11"/>
        <v>9763.2031466907101</v>
      </c>
      <c r="AG23" s="17">
        <f t="shared" si="0"/>
        <v>1518.427193582557</v>
      </c>
      <c r="AH23" s="68">
        <f t="shared" si="5"/>
        <v>8244.7759531081538</v>
      </c>
      <c r="AI23" s="67">
        <f t="shared" si="6"/>
        <v>23.245721777835023</v>
      </c>
      <c r="AJ23" s="67">
        <f t="shared" si="2"/>
        <v>3.6153028418632314</v>
      </c>
      <c r="AK23" s="90">
        <f t="shared" si="3"/>
        <v>19.630418935971793</v>
      </c>
      <c r="AL23" s="125">
        <f t="shared" si="10"/>
        <v>20.663598879970301</v>
      </c>
    </row>
    <row r="24" spans="1:63" ht="14.4" customHeight="1" x14ac:dyDescent="0.3">
      <c r="A24" s="162" t="s">
        <v>300</v>
      </c>
      <c r="B24" s="163" t="s">
        <v>301</v>
      </c>
      <c r="C24" s="163" t="s">
        <v>271</v>
      </c>
      <c r="D24" s="164" t="s">
        <v>302</v>
      </c>
      <c r="AB24" s="178">
        <f t="shared" si="7"/>
        <v>441000000</v>
      </c>
      <c r="AC24" s="15">
        <v>21</v>
      </c>
      <c r="AD24" s="15">
        <v>21</v>
      </c>
      <c r="AE24" s="15" t="s">
        <v>314</v>
      </c>
      <c r="AF24" s="17">
        <f t="shared" ref="AF24:AF55" si="12">SUM(AG24:AH24)</f>
        <v>10197.138723170086</v>
      </c>
      <c r="AG24" s="17">
        <f t="shared" si="0"/>
        <v>1518.427193582557</v>
      </c>
      <c r="AH24" s="68">
        <f t="shared" si="5"/>
        <v>8678.7115295875301</v>
      </c>
      <c r="AI24" s="67">
        <f t="shared" si="6"/>
        <v>23.122763544603373</v>
      </c>
      <c r="AJ24" s="67">
        <f t="shared" si="2"/>
        <v>3.4431455636792676</v>
      </c>
      <c r="AK24" s="90">
        <f t="shared" si="3"/>
        <v>19.679617980924107</v>
      </c>
      <c r="AL24" s="125">
        <f t="shared" ref="AL24:AL55" si="13">IFERROR((AF24-AF23)/(AB24-AB23),0)*1000000</f>
        <v>20.663598879970301</v>
      </c>
      <c r="AN24" s="99"/>
      <c r="AO24" s="187"/>
      <c r="AP24" s="187"/>
      <c r="AQ24" s="187"/>
      <c r="AR24" s="187"/>
      <c r="AS24" s="187"/>
      <c r="AT24" s="187"/>
      <c r="AU24" s="187"/>
      <c r="AV24" s="187"/>
      <c r="AW24" s="187"/>
      <c r="AX24" s="187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4.4" x14ac:dyDescent="0.3">
      <c r="A25" s="75" t="s">
        <v>303</v>
      </c>
      <c r="B25" s="21">
        <v>12</v>
      </c>
      <c r="C25" s="21">
        <v>3236</v>
      </c>
      <c r="D25" s="191">
        <f>B25/C25</f>
        <v>3.708281829419036E-3</v>
      </c>
      <c r="AB25" s="178">
        <f t="shared" si="7"/>
        <v>462000000</v>
      </c>
      <c r="AC25" s="15">
        <v>22</v>
      </c>
      <c r="AD25" s="15">
        <v>22</v>
      </c>
      <c r="AE25" s="15" t="s">
        <v>314</v>
      </c>
      <c r="AF25" s="17">
        <f t="shared" si="12"/>
        <v>10631.074299649463</v>
      </c>
      <c r="AG25" s="17">
        <f t="shared" si="0"/>
        <v>1518.427193582557</v>
      </c>
      <c r="AH25" s="68">
        <f t="shared" si="5"/>
        <v>9112.6471060669064</v>
      </c>
      <c r="AI25" s="67">
        <f t="shared" si="6"/>
        <v>23.0109833325746</v>
      </c>
      <c r="AJ25" s="67">
        <f t="shared" si="2"/>
        <v>3.2866389471483921</v>
      </c>
      <c r="AK25" s="90">
        <f t="shared" si="3"/>
        <v>19.724344385426207</v>
      </c>
      <c r="AL25" s="125">
        <f t="shared" si="13"/>
        <v>20.663598879970301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4.4" x14ac:dyDescent="0.3">
      <c r="A26" s="75" t="s">
        <v>304</v>
      </c>
      <c r="B26" s="21">
        <v>44</v>
      </c>
      <c r="C26" s="21">
        <v>630</v>
      </c>
      <c r="D26" s="191">
        <f>B26/C26</f>
        <v>6.9841269841269843E-2</v>
      </c>
      <c r="AB26" s="178">
        <f t="shared" si="7"/>
        <v>483000000</v>
      </c>
      <c r="AC26" s="15">
        <v>23</v>
      </c>
      <c r="AD26" s="15">
        <v>23</v>
      </c>
      <c r="AE26" s="15" t="s">
        <v>314</v>
      </c>
      <c r="AF26" s="17">
        <f t="shared" si="12"/>
        <v>11065.009876128839</v>
      </c>
      <c r="AG26" s="17">
        <f t="shared" si="0"/>
        <v>1518.427193582557</v>
      </c>
      <c r="AH26" s="68">
        <f t="shared" si="5"/>
        <v>9546.5826825462827</v>
      </c>
      <c r="AI26" s="67">
        <f t="shared" si="6"/>
        <v>22.908923138983106</v>
      </c>
      <c r="AJ26" s="67">
        <f t="shared" si="2"/>
        <v>3.1437416016202011</v>
      </c>
      <c r="AK26" s="90">
        <f t="shared" si="3"/>
        <v>19.765181537362906</v>
      </c>
      <c r="AL26" s="125">
        <f t="shared" si="13"/>
        <v>20.663598879970301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4.4" x14ac:dyDescent="0.3">
      <c r="A27" s="75" t="s">
        <v>313</v>
      </c>
      <c r="B27" s="21">
        <v>150</v>
      </c>
      <c r="C27" s="21">
        <v>4425</v>
      </c>
      <c r="D27" s="191">
        <f>B27/C27</f>
        <v>3.3898305084745763E-2</v>
      </c>
      <c r="AB27" s="178">
        <f t="shared" si="7"/>
        <v>504000000</v>
      </c>
      <c r="AC27" s="15">
        <v>24</v>
      </c>
      <c r="AD27" s="15">
        <v>24</v>
      </c>
      <c r="AE27" s="15" t="s">
        <v>314</v>
      </c>
      <c r="AF27" s="17">
        <f t="shared" si="12"/>
        <v>11498.945452608215</v>
      </c>
      <c r="AG27" s="17">
        <f t="shared" si="0"/>
        <v>1518.427193582557</v>
      </c>
      <c r="AH27" s="68">
        <f t="shared" si="5"/>
        <v>9980.5182590256591</v>
      </c>
      <c r="AI27" s="67">
        <f t="shared" si="6"/>
        <v>22.815367961524238</v>
      </c>
      <c r="AJ27" s="67">
        <f t="shared" si="2"/>
        <v>3.0127523682193593</v>
      </c>
      <c r="AK27" s="90">
        <f t="shared" si="3"/>
        <v>19.802615593304878</v>
      </c>
      <c r="AL27" s="125">
        <f t="shared" si="13"/>
        <v>20.663598879970301</v>
      </c>
      <c r="AN27" s="74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" thickBot="1" x14ac:dyDescent="0.35">
      <c r="A28" s="80" t="s">
        <v>314</v>
      </c>
      <c r="B28" s="81">
        <v>20</v>
      </c>
      <c r="C28" s="81">
        <v>44</v>
      </c>
      <c r="D28" s="192">
        <f>B28/C28</f>
        <v>0.45454545454545453</v>
      </c>
      <c r="AB28" s="178">
        <f t="shared" si="7"/>
        <v>525000000</v>
      </c>
      <c r="AC28" s="15">
        <v>25</v>
      </c>
      <c r="AD28" s="15">
        <v>25</v>
      </c>
      <c r="AE28" s="15" t="s">
        <v>314</v>
      </c>
      <c r="AF28" s="17">
        <f t="shared" si="12"/>
        <v>11932.881029087592</v>
      </c>
      <c r="AG28" s="17">
        <f t="shared" si="0"/>
        <v>1518.427193582557</v>
      </c>
      <c r="AH28" s="68">
        <f t="shared" si="5"/>
        <v>10414.453835505035</v>
      </c>
      <c r="AI28" s="67">
        <f t="shared" si="6"/>
        <v>22.729297198262078</v>
      </c>
      <c r="AJ28" s="67">
        <f t="shared" si="2"/>
        <v>2.8922422734905848</v>
      </c>
      <c r="AK28" s="90">
        <f t="shared" si="3"/>
        <v>19.837054924771493</v>
      </c>
      <c r="AL28" s="125">
        <f t="shared" si="13"/>
        <v>20.663598879970301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4.4" x14ac:dyDescent="0.3">
      <c r="A29" s="27"/>
      <c r="B29" s="27"/>
      <c r="C29" s="27"/>
      <c r="D29" s="27"/>
      <c r="AB29" s="178">
        <f t="shared" si="7"/>
        <v>546000000</v>
      </c>
      <c r="AC29" s="15">
        <v>26</v>
      </c>
      <c r="AD29" s="15">
        <v>26</v>
      </c>
      <c r="AE29" s="15" t="s">
        <v>314</v>
      </c>
      <c r="AF29" s="17">
        <f t="shared" si="12"/>
        <v>12366.816605566968</v>
      </c>
      <c r="AG29" s="17">
        <f t="shared" si="0"/>
        <v>1518.427193582557</v>
      </c>
      <c r="AH29" s="68">
        <f t="shared" si="5"/>
        <v>10848.389411984412</v>
      </c>
      <c r="AI29" s="67">
        <f t="shared" si="6"/>
        <v>22.649847262943165</v>
      </c>
      <c r="AJ29" s="67">
        <f t="shared" si="2"/>
        <v>2.7810021860486396</v>
      </c>
      <c r="AK29" s="90">
        <f t="shared" si="3"/>
        <v>19.868845076894527</v>
      </c>
      <c r="AL29" s="125">
        <f t="shared" si="13"/>
        <v>20.663598879970301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4.4" x14ac:dyDescent="0.3">
      <c r="A30" s="27"/>
      <c r="B30" s="27"/>
      <c r="C30" s="167" t="s">
        <v>315</v>
      </c>
      <c r="D30" s="83">
        <f>SUM(D25:D27)/3</f>
        <v>3.5815952251811549E-2</v>
      </c>
      <c r="AB30" s="178">
        <f t="shared" si="7"/>
        <v>567000000</v>
      </c>
      <c r="AC30" s="15">
        <v>27</v>
      </c>
      <c r="AD30" s="15">
        <v>27</v>
      </c>
      <c r="AE30" s="15" t="s">
        <v>314</v>
      </c>
      <c r="AF30" s="17">
        <f t="shared" si="12"/>
        <v>12800.752182046344</v>
      </c>
      <c r="AG30" s="17">
        <f t="shared" si="0"/>
        <v>1518.427193582557</v>
      </c>
      <c r="AH30" s="68">
        <f t="shared" si="5"/>
        <v>11282.324988463788</v>
      </c>
      <c r="AI30" s="67">
        <f t="shared" si="6"/>
        <v>22.576282508018245</v>
      </c>
      <c r="AJ30" s="67">
        <f t="shared" si="2"/>
        <v>2.6780021050838747</v>
      </c>
      <c r="AK30" s="90">
        <f t="shared" si="3"/>
        <v>19.898280402934372</v>
      </c>
      <c r="AL30" s="125">
        <f t="shared" si="13"/>
        <v>20.663598879970301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4.4" x14ac:dyDescent="0.3">
      <c r="A31" s="27"/>
      <c r="B31" s="27"/>
      <c r="C31" s="167" t="s">
        <v>316</v>
      </c>
      <c r="D31" s="83">
        <f>D28</f>
        <v>0.45454545454545453</v>
      </c>
      <c r="AB31" s="178">
        <f t="shared" si="7"/>
        <v>588000000</v>
      </c>
      <c r="AC31" s="15">
        <v>28</v>
      </c>
      <c r="AD31" s="15">
        <v>28</v>
      </c>
      <c r="AE31" s="15" t="s">
        <v>314</v>
      </c>
      <c r="AF31" s="17">
        <f t="shared" si="12"/>
        <v>13234.687758525721</v>
      </c>
      <c r="AG31" s="17">
        <f t="shared" si="0"/>
        <v>1518.427193582557</v>
      </c>
      <c r="AH31" s="68">
        <f t="shared" si="5"/>
        <v>11716.260564943164</v>
      </c>
      <c r="AI31" s="67">
        <f t="shared" si="6"/>
        <v>22.507972378445103</v>
      </c>
      <c r="AJ31" s="67">
        <f t="shared" si="2"/>
        <v>2.5823591727594506</v>
      </c>
      <c r="AK31" s="90">
        <f t="shared" si="3"/>
        <v>19.925613205685654</v>
      </c>
      <c r="AL31" s="125">
        <f t="shared" si="13"/>
        <v>20.663598879970301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4.4" x14ac:dyDescent="0.3">
      <c r="A32" s="27"/>
      <c r="B32" s="27"/>
      <c r="C32" s="27"/>
      <c r="D32" s="27"/>
      <c r="AB32" s="178">
        <f t="shared" si="7"/>
        <v>609000000</v>
      </c>
      <c r="AC32" s="15">
        <v>29</v>
      </c>
      <c r="AD32" s="15">
        <v>29</v>
      </c>
      <c r="AE32" s="15" t="s">
        <v>314</v>
      </c>
      <c r="AF32" s="17">
        <f t="shared" si="12"/>
        <v>13668.623335005097</v>
      </c>
      <c r="AG32" s="17">
        <f t="shared" si="0"/>
        <v>1518.427193582557</v>
      </c>
      <c r="AH32" s="68">
        <f t="shared" si="5"/>
        <v>12150.196141422541</v>
      </c>
      <c r="AI32" s="67">
        <f t="shared" si="6"/>
        <v>22.444373292290802</v>
      </c>
      <c r="AJ32" s="67">
        <f t="shared" si="2"/>
        <v>2.493312304733263</v>
      </c>
      <c r="AK32" s="90">
        <f t="shared" si="3"/>
        <v>19.95106098755754</v>
      </c>
      <c r="AL32" s="125">
        <f t="shared" si="13"/>
        <v>20.663598879970301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" thickBot="1" x14ac:dyDescent="0.35">
      <c r="A33" s="530" t="s">
        <v>408</v>
      </c>
      <c r="B33" s="530"/>
      <c r="C33" s="530"/>
      <c r="D33" s="530"/>
      <c r="AB33" s="178">
        <f t="shared" si="7"/>
        <v>630000000</v>
      </c>
      <c r="AC33" s="15">
        <v>30</v>
      </c>
      <c r="AD33" s="15">
        <v>30</v>
      </c>
      <c r="AE33" s="15" t="s">
        <v>314</v>
      </c>
      <c r="AF33" s="17">
        <f t="shared" si="12"/>
        <v>14102.558911484473</v>
      </c>
      <c r="AG33" s="17">
        <f t="shared" si="0"/>
        <v>1518.427193582557</v>
      </c>
      <c r="AH33" s="68">
        <f t="shared" si="5"/>
        <v>12584.131717901917</v>
      </c>
      <c r="AI33" s="67">
        <f t="shared" si="6"/>
        <v>22.38501414521345</v>
      </c>
      <c r="AJ33" s="67">
        <f t="shared" si="2"/>
        <v>2.4102018945754873</v>
      </c>
      <c r="AK33" s="90">
        <f t="shared" si="3"/>
        <v>19.974812250637964</v>
      </c>
      <c r="AL33" s="125">
        <f t="shared" si="13"/>
        <v>20.663598879970301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4.4" x14ac:dyDescent="0.3">
      <c r="A34" s="162" t="s">
        <v>300</v>
      </c>
      <c r="B34" s="163" t="s">
        <v>317</v>
      </c>
      <c r="C34" s="163" t="s">
        <v>271</v>
      </c>
      <c r="D34" s="164" t="s">
        <v>318</v>
      </c>
      <c r="AB34" s="178">
        <f t="shared" si="7"/>
        <v>651000000</v>
      </c>
      <c r="AC34" s="15">
        <v>31</v>
      </c>
      <c r="AD34" s="15">
        <v>31</v>
      </c>
      <c r="AE34" s="15" t="s">
        <v>314</v>
      </c>
      <c r="AF34" s="17">
        <f t="shared" si="12"/>
        <v>14536.49448796385</v>
      </c>
      <c r="AG34" s="17">
        <f t="shared" si="0"/>
        <v>1518.427193582557</v>
      </c>
      <c r="AH34" s="68">
        <f t="shared" si="5"/>
        <v>13018.067294381293</v>
      </c>
      <c r="AI34" s="67">
        <f t="shared" si="6"/>
        <v>22.329484620528188</v>
      </c>
      <c r="AJ34" s="67">
        <f t="shared" si="2"/>
        <v>2.3324534463633748</v>
      </c>
      <c r="AK34" s="90">
        <f t="shared" si="3"/>
        <v>19.997031174164814</v>
      </c>
      <c r="AL34" s="125">
        <f t="shared" si="13"/>
        <v>20.663598879970301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4.4" x14ac:dyDescent="0.3">
      <c r="A35" s="75" t="s">
        <v>303</v>
      </c>
      <c r="B35" s="21">
        <f>4.65*1000</f>
        <v>4650</v>
      </c>
      <c r="C35" s="21">
        <v>3236</v>
      </c>
      <c r="D35" s="180">
        <f>B35/C35</f>
        <v>1.4369592088998764</v>
      </c>
      <c r="AA35" s="85"/>
      <c r="AB35" s="178">
        <f t="shared" si="7"/>
        <v>672000000</v>
      </c>
      <c r="AC35" s="15">
        <v>32</v>
      </c>
      <c r="AD35" s="15">
        <v>32</v>
      </c>
      <c r="AE35" s="15" t="s">
        <v>314</v>
      </c>
      <c r="AF35" s="17">
        <f t="shared" si="12"/>
        <v>14970.430064443226</v>
      </c>
      <c r="AG35" s="17">
        <f t="shared" si="0"/>
        <v>1518.427193582557</v>
      </c>
      <c r="AH35" s="68">
        <f t="shared" si="5"/>
        <v>13452.00287086067</v>
      </c>
      <c r="AI35" s="67">
        <f t="shared" si="6"/>
        <v>22.277425691135754</v>
      </c>
      <c r="AJ35" s="67">
        <f t="shared" si="2"/>
        <v>2.2595642761645194</v>
      </c>
      <c r="AK35" s="90">
        <f t="shared" si="3"/>
        <v>20.017861414971236</v>
      </c>
      <c r="AL35" s="125">
        <f t="shared" si="13"/>
        <v>20.663598879970301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4.4" x14ac:dyDescent="0.3">
      <c r="A36" s="75" t="s">
        <v>304</v>
      </c>
      <c r="B36" s="21">
        <f>5.9*1000</f>
        <v>5900</v>
      </c>
      <c r="C36" s="21">
        <v>630</v>
      </c>
      <c r="D36" s="180">
        <f>B36/C36</f>
        <v>9.3650793650793656</v>
      </c>
      <c r="AA36" s="85"/>
      <c r="AB36" s="178">
        <f t="shared" si="7"/>
        <v>693000000</v>
      </c>
      <c r="AC36" s="15">
        <v>33</v>
      </c>
      <c r="AD36" s="15">
        <v>33</v>
      </c>
      <c r="AE36" s="15" t="s">
        <v>314</v>
      </c>
      <c r="AF36" s="17">
        <f t="shared" si="12"/>
        <v>15404.365640922602</v>
      </c>
      <c r="AG36" s="17">
        <f t="shared" ref="AG36:AG55" si="14">SUM($AF$119:$AI$119,$BH$119)</f>
        <v>1518.427193582557</v>
      </c>
      <c r="AH36" s="68">
        <f t="shared" si="5"/>
        <v>13885.938447340046</v>
      </c>
      <c r="AI36" s="67">
        <f t="shared" si="6"/>
        <v>22.228521848373166</v>
      </c>
      <c r="AJ36" s="67">
        <f t="shared" si="2"/>
        <v>2.1910926314322614</v>
      </c>
      <c r="AK36" s="90">
        <f t="shared" si="3"/>
        <v>20.037429216940904</v>
      </c>
      <c r="AL36" s="125">
        <f t="shared" si="13"/>
        <v>20.663598879970301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4.4" x14ac:dyDescent="0.3">
      <c r="A37" s="75" t="s">
        <v>313</v>
      </c>
      <c r="B37" s="21">
        <f>6.95*1000</f>
        <v>6950</v>
      </c>
      <c r="C37" s="21">
        <v>4425</v>
      </c>
      <c r="D37" s="180">
        <f>B37/C37</f>
        <v>1.5706214689265536</v>
      </c>
      <c r="AA37" s="85"/>
      <c r="AB37" s="178">
        <f t="shared" si="7"/>
        <v>714000000</v>
      </c>
      <c r="AC37" s="15">
        <v>34</v>
      </c>
      <c r="AD37" s="15">
        <v>34</v>
      </c>
      <c r="AE37" s="15" t="s">
        <v>314</v>
      </c>
      <c r="AF37" s="17">
        <f t="shared" si="12"/>
        <v>15838.301217401979</v>
      </c>
      <c r="AG37" s="17">
        <f t="shared" si="14"/>
        <v>1518.427193582557</v>
      </c>
      <c r="AH37" s="68">
        <f t="shared" si="5"/>
        <v>14319.874023819422</v>
      </c>
      <c r="AI37" s="67">
        <f t="shared" si="6"/>
        <v>22.182494702243666</v>
      </c>
      <c r="AJ37" s="67">
        <f t="shared" si="2"/>
        <v>2.126648730507783</v>
      </c>
      <c r="AK37" s="90">
        <f t="shared" si="3"/>
        <v>20.055845971735884</v>
      </c>
      <c r="AL37" s="125">
        <f t="shared" si="13"/>
        <v>20.663598879970301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" thickBot="1" x14ac:dyDescent="0.35">
      <c r="A38" s="80" t="s">
        <v>314</v>
      </c>
      <c r="B38" s="81">
        <f>4.8*1000</f>
        <v>4800</v>
      </c>
      <c r="C38" s="81">
        <v>44</v>
      </c>
      <c r="D38" s="185">
        <f>B38/C38</f>
        <v>109.09090909090909</v>
      </c>
      <c r="AA38" s="85"/>
      <c r="AB38" s="178">
        <f t="shared" si="7"/>
        <v>735000000</v>
      </c>
      <c r="AC38" s="15">
        <v>35</v>
      </c>
      <c r="AD38" s="15">
        <v>35</v>
      </c>
      <c r="AE38" s="15" t="s">
        <v>314</v>
      </c>
      <c r="AF38" s="17">
        <f t="shared" si="12"/>
        <v>16272.236793881355</v>
      </c>
      <c r="AG38" s="17">
        <f t="shared" si="14"/>
        <v>1518.427193582557</v>
      </c>
      <c r="AH38" s="68">
        <f t="shared" si="5"/>
        <v>14753.809600298799</v>
      </c>
      <c r="AI38" s="67">
        <f t="shared" si="6"/>
        <v>22.139097678750144</v>
      </c>
      <c r="AJ38" s="67">
        <f t="shared" si="2"/>
        <v>2.0658873382075607</v>
      </c>
      <c r="AK38" s="90">
        <f t="shared" si="3"/>
        <v>20.073210340542584</v>
      </c>
      <c r="AL38" s="125">
        <f t="shared" si="13"/>
        <v>20.663598879970301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4.4" x14ac:dyDescent="0.3">
      <c r="A39" s="27"/>
      <c r="B39" s="27"/>
      <c r="C39" s="27"/>
      <c r="D39" s="27"/>
      <c r="AB39" s="178">
        <f t="shared" si="7"/>
        <v>756000000</v>
      </c>
      <c r="AC39" s="15">
        <v>36</v>
      </c>
      <c r="AD39" s="15">
        <v>36</v>
      </c>
      <c r="AE39" s="15" t="s">
        <v>314</v>
      </c>
      <c r="AF39" s="17">
        <f t="shared" si="12"/>
        <v>16706.172370360731</v>
      </c>
      <c r="AG39" s="17">
        <f t="shared" si="14"/>
        <v>1518.427193582557</v>
      </c>
      <c r="AH39" s="68">
        <f t="shared" si="5"/>
        <v>15187.745176778175</v>
      </c>
      <c r="AI39" s="67">
        <f t="shared" si="6"/>
        <v>22.098111601006259</v>
      </c>
      <c r="AJ39" s="67">
        <f t="shared" si="2"/>
        <v>2.0085015788129064</v>
      </c>
      <c r="AK39" s="90">
        <f t="shared" si="3"/>
        <v>20.089610022193352</v>
      </c>
      <c r="AL39" s="125">
        <f t="shared" si="13"/>
        <v>20.663598879970301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4.4" x14ac:dyDescent="0.3">
      <c r="A40" s="27"/>
      <c r="B40" s="27"/>
      <c r="C40" s="167" t="s">
        <v>315</v>
      </c>
      <c r="D40" s="83">
        <f>SUM(D35:D37)/3</f>
        <v>4.1242200143019323</v>
      </c>
      <c r="AA40" s="74"/>
      <c r="AB40" s="178">
        <f t="shared" si="7"/>
        <v>777000000</v>
      </c>
      <c r="AC40" s="15">
        <v>37</v>
      </c>
      <c r="AD40" s="15">
        <v>37</v>
      </c>
      <c r="AE40" s="15" t="s">
        <v>314</v>
      </c>
      <c r="AF40" s="17">
        <f t="shared" si="12"/>
        <v>17140.107946840108</v>
      </c>
      <c r="AG40" s="17">
        <f t="shared" si="14"/>
        <v>1518.427193582557</v>
      </c>
      <c r="AH40" s="68">
        <f t="shared" si="5"/>
        <v>15621.680753257551</v>
      </c>
      <c r="AI40" s="67">
        <f t="shared" si="6"/>
        <v>22.059340986924209</v>
      </c>
      <c r="AJ40" s="67">
        <f t="shared" si="2"/>
        <v>1.9542177523585031</v>
      </c>
      <c r="AK40" s="90">
        <f t="shared" si="3"/>
        <v>20.105123234565706</v>
      </c>
      <c r="AL40" s="125">
        <f t="shared" si="13"/>
        <v>20.663598879970301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4.4" x14ac:dyDescent="0.3">
      <c r="A41" s="27"/>
      <c r="B41" s="27"/>
      <c r="C41" s="167" t="s">
        <v>316</v>
      </c>
      <c r="D41" s="83">
        <f>D38</f>
        <v>109.09090909090909</v>
      </c>
      <c r="AB41" s="178">
        <f t="shared" si="7"/>
        <v>798000000</v>
      </c>
      <c r="AC41" s="15">
        <v>38</v>
      </c>
      <c r="AD41" s="15">
        <v>38</v>
      </c>
      <c r="AE41" s="15" t="s">
        <v>314</v>
      </c>
      <c r="AF41" s="17">
        <f t="shared" si="12"/>
        <v>17574.043523319484</v>
      </c>
      <c r="AG41" s="17">
        <f t="shared" si="14"/>
        <v>1518.427193582557</v>
      </c>
      <c r="AH41" s="68">
        <f t="shared" si="5"/>
        <v>16055.616329736928</v>
      </c>
      <c r="AI41" s="67">
        <f t="shared" si="6"/>
        <v>22.022610931478052</v>
      </c>
      <c r="AJ41" s="67">
        <f t="shared" si="2"/>
        <v>1.9027909694017004</v>
      </c>
      <c r="AK41" s="90">
        <f t="shared" si="3"/>
        <v>20.119819962076352</v>
      </c>
      <c r="AL41" s="125">
        <f t="shared" si="13"/>
        <v>20.663598879970301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4.4" x14ac:dyDescent="0.3">
      <c r="A42" s="27"/>
      <c r="B42" s="27"/>
      <c r="C42" s="27"/>
      <c r="D42" s="27"/>
      <c r="AB42" s="178">
        <f t="shared" si="7"/>
        <v>819000000</v>
      </c>
      <c r="AC42" s="15">
        <v>39</v>
      </c>
      <c r="AD42" s="15">
        <v>39</v>
      </c>
      <c r="AE42" s="15" t="s">
        <v>314</v>
      </c>
      <c r="AF42" s="17">
        <f t="shared" si="12"/>
        <v>18007.97909979886</v>
      </c>
      <c r="AG42" s="17">
        <f t="shared" si="14"/>
        <v>1518.427193582557</v>
      </c>
      <c r="AH42" s="68">
        <f t="shared" si="5"/>
        <v>16489.551906216304</v>
      </c>
      <c r="AI42" s="67">
        <f t="shared" si="6"/>
        <v>21.987764468618877</v>
      </c>
      <c r="AJ42" s="67">
        <f t="shared" si="2"/>
        <v>1.8540014573657595</v>
      </c>
      <c r="AK42" s="90">
        <f t="shared" si="3"/>
        <v>20.133763011253119</v>
      </c>
      <c r="AL42" s="125">
        <f t="shared" si="13"/>
        <v>20.663598879970301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" thickBot="1" x14ac:dyDescent="0.35">
      <c r="A43" s="530" t="s">
        <v>409</v>
      </c>
      <c r="B43" s="530"/>
      <c r="C43" s="530"/>
      <c r="D43" s="530"/>
      <c r="AB43" s="178">
        <f t="shared" si="7"/>
        <v>840000000</v>
      </c>
      <c r="AC43" s="15">
        <v>40</v>
      </c>
      <c r="AD43" s="15">
        <v>40</v>
      </c>
      <c r="AE43" s="15" t="s">
        <v>314</v>
      </c>
      <c r="AF43" s="17">
        <f t="shared" si="12"/>
        <v>18441.914676278237</v>
      </c>
      <c r="AG43" s="17">
        <f t="shared" si="14"/>
        <v>1518.427193582557</v>
      </c>
      <c r="AH43" s="68">
        <f t="shared" si="5"/>
        <v>16923.48748269568</v>
      </c>
      <c r="AI43" s="67">
        <f t="shared" si="6"/>
        <v>21.954660328902666</v>
      </c>
      <c r="AJ43" s="67">
        <f t="shared" si="2"/>
        <v>1.8076514209316157</v>
      </c>
      <c r="AK43" s="90">
        <f t="shared" si="3"/>
        <v>20.147008907971049</v>
      </c>
      <c r="AL43" s="125">
        <f t="shared" si="13"/>
        <v>20.663598879970301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4.4" x14ac:dyDescent="0.3">
      <c r="A44" s="162" t="s">
        <v>300</v>
      </c>
      <c r="B44" s="163" t="s">
        <v>270</v>
      </c>
      <c r="C44" s="163" t="s">
        <v>271</v>
      </c>
      <c r="D44" s="164" t="s">
        <v>319</v>
      </c>
      <c r="AB44" s="178">
        <f t="shared" si="7"/>
        <v>861000000</v>
      </c>
      <c r="AC44" s="15">
        <v>41</v>
      </c>
      <c r="AD44" s="15">
        <v>41</v>
      </c>
      <c r="AE44" s="15" t="s">
        <v>314</v>
      </c>
      <c r="AF44" s="17">
        <f t="shared" si="12"/>
        <v>18875.850252757613</v>
      </c>
      <c r="AG44" s="17">
        <f t="shared" si="14"/>
        <v>1518.427193582557</v>
      </c>
      <c r="AH44" s="68">
        <f t="shared" si="5"/>
        <v>17357.423059175057</v>
      </c>
      <c r="AI44" s="67">
        <f t="shared" si="6"/>
        <v>21.923171025270168</v>
      </c>
      <c r="AJ44" s="67">
        <f t="shared" si="2"/>
        <v>1.7635623618845031</v>
      </c>
      <c r="AK44" s="90">
        <f t="shared" si="3"/>
        <v>20.159608663385665</v>
      </c>
      <c r="AL44" s="125">
        <f t="shared" si="13"/>
        <v>20.663598879970301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4.4" x14ac:dyDescent="0.3">
      <c r="A45" s="75" t="s">
        <v>303</v>
      </c>
      <c r="B45" s="21">
        <v>1200</v>
      </c>
      <c r="C45" s="21">
        <v>3236</v>
      </c>
      <c r="D45" s="180">
        <f>B45/C45</f>
        <v>0.37082818294190356</v>
      </c>
      <c r="AB45" s="178">
        <f t="shared" si="7"/>
        <v>882000000</v>
      </c>
      <c r="AC45" s="15">
        <v>42</v>
      </c>
      <c r="AD45" s="15">
        <v>42</v>
      </c>
      <c r="AE45" s="15" t="s">
        <v>314</v>
      </c>
      <c r="AF45" s="17">
        <f t="shared" si="12"/>
        <v>19309.785829236989</v>
      </c>
      <c r="AG45" s="17">
        <f t="shared" si="14"/>
        <v>1518.427193582557</v>
      </c>
      <c r="AH45" s="68">
        <f t="shared" si="5"/>
        <v>17791.358635654433</v>
      </c>
      <c r="AI45" s="67">
        <f t="shared" si="6"/>
        <v>21.893181212286837</v>
      </c>
      <c r="AJ45" s="67">
        <f t="shared" si="2"/>
        <v>1.7215727818396338</v>
      </c>
      <c r="AK45" s="90">
        <f t="shared" si="3"/>
        <v>20.171608430447204</v>
      </c>
      <c r="AL45" s="125">
        <f t="shared" si="13"/>
        <v>20.663598879970301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4.4" x14ac:dyDescent="0.3">
      <c r="A46" s="75" t="s">
        <v>304</v>
      </c>
      <c r="B46" s="21">
        <v>528</v>
      </c>
      <c r="C46" s="21">
        <v>630</v>
      </c>
      <c r="D46" s="180">
        <f>B46/C46</f>
        <v>0.83809523809523812</v>
      </c>
      <c r="AB46" s="178">
        <f t="shared" si="7"/>
        <v>903000000</v>
      </c>
      <c r="AC46" s="15">
        <v>43</v>
      </c>
      <c r="AD46" s="15">
        <v>43</v>
      </c>
      <c r="AE46" s="15" t="s">
        <v>314</v>
      </c>
      <c r="AF46" s="17">
        <f t="shared" si="12"/>
        <v>19743.721405716366</v>
      </c>
      <c r="AG46" s="17">
        <f t="shared" si="14"/>
        <v>1518.427193582557</v>
      </c>
      <c r="AH46" s="68">
        <f t="shared" si="5"/>
        <v>18225.294212133809</v>
      </c>
      <c r="AI46" s="67">
        <f t="shared" si="6"/>
        <v>21.86458627432599</v>
      </c>
      <c r="AJ46" s="67">
        <f t="shared" si="2"/>
        <v>1.681536205517782</v>
      </c>
      <c r="AK46" s="90">
        <f t="shared" si="3"/>
        <v>20.183050068808207</v>
      </c>
      <c r="AL46" s="125">
        <f t="shared" si="13"/>
        <v>20.663598879970301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4.4" x14ac:dyDescent="0.3">
      <c r="A47" s="75" t="s">
        <v>362</v>
      </c>
      <c r="B47" s="21">
        <v>11000</v>
      </c>
      <c r="C47" s="21">
        <v>4425</v>
      </c>
      <c r="D47" s="180">
        <f>((B47)*0.1)/C47</f>
        <v>0.24858757062146894</v>
      </c>
      <c r="AB47" s="178">
        <f t="shared" si="7"/>
        <v>924000000</v>
      </c>
      <c r="AC47" s="15">
        <v>44</v>
      </c>
      <c r="AD47" s="15">
        <v>44</v>
      </c>
      <c r="AE47" s="15" t="s">
        <v>314</v>
      </c>
      <c r="AF47" s="17">
        <f t="shared" si="12"/>
        <v>20177.656982195742</v>
      </c>
      <c r="AG47" s="17">
        <f t="shared" si="14"/>
        <v>1518.427193582557</v>
      </c>
      <c r="AH47" s="68">
        <f t="shared" si="5"/>
        <v>18659.229788613186</v>
      </c>
      <c r="AI47" s="67">
        <f t="shared" si="6"/>
        <v>21.837291106272449</v>
      </c>
      <c r="AJ47" s="67">
        <f t="shared" si="2"/>
        <v>1.6433194735741961</v>
      </c>
      <c r="AK47" s="90">
        <f t="shared" si="3"/>
        <v>20.193971632698254</v>
      </c>
      <c r="AL47" s="125">
        <f t="shared" si="13"/>
        <v>20.663598879970301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" thickBot="1" x14ac:dyDescent="0.35">
      <c r="A48" s="80" t="s">
        <v>314</v>
      </c>
      <c r="B48" s="81">
        <v>2000</v>
      </c>
      <c r="C48" s="81">
        <v>44</v>
      </c>
      <c r="D48" s="185">
        <f>B48/C48</f>
        <v>45.454545454545453</v>
      </c>
      <c r="AB48" s="178">
        <f t="shared" si="7"/>
        <v>945000000</v>
      </c>
      <c r="AC48" s="15">
        <v>45</v>
      </c>
      <c r="AD48" s="15">
        <v>45</v>
      </c>
      <c r="AE48" s="15" t="s">
        <v>314</v>
      </c>
      <c r="AF48" s="17">
        <f t="shared" si="12"/>
        <v>20611.592558675118</v>
      </c>
      <c r="AG48" s="17">
        <f t="shared" si="14"/>
        <v>1518.427193582557</v>
      </c>
      <c r="AH48" s="68">
        <f t="shared" si="5"/>
        <v>19093.165365092562</v>
      </c>
      <c r="AI48" s="67">
        <f t="shared" si="6"/>
        <v>21.811209056799068</v>
      </c>
      <c r="AJ48" s="67">
        <f t="shared" si="2"/>
        <v>1.6068012630503248</v>
      </c>
      <c r="AK48" s="90">
        <f t="shared" si="3"/>
        <v>20.204407793748743</v>
      </c>
      <c r="AL48" s="125">
        <f t="shared" si="13"/>
        <v>20.663598879970301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" customHeight="1" x14ac:dyDescent="0.3">
      <c r="A49" s="27" t="s">
        <v>363</v>
      </c>
      <c r="B49" s="27"/>
      <c r="C49" s="27"/>
      <c r="D49" s="27"/>
      <c r="AB49" s="178">
        <f t="shared" si="7"/>
        <v>966000000</v>
      </c>
      <c r="AC49" s="15">
        <v>46</v>
      </c>
      <c r="AD49" s="15">
        <v>46</v>
      </c>
      <c r="AE49" s="15" t="s">
        <v>314</v>
      </c>
      <c r="AF49" s="17">
        <f t="shared" si="12"/>
        <v>21045.528135154495</v>
      </c>
      <c r="AG49" s="17">
        <f t="shared" si="14"/>
        <v>1518.427193582557</v>
      </c>
      <c r="AH49" s="68">
        <f t="shared" si="5"/>
        <v>19527.100941571938</v>
      </c>
      <c r="AI49" s="67">
        <f t="shared" si="6"/>
        <v>21.786261009476704</v>
      </c>
      <c r="AJ49" s="67">
        <f t="shared" si="2"/>
        <v>1.5718708008101006</v>
      </c>
      <c r="AK49" s="90">
        <f t="shared" si="3"/>
        <v>20.214390208666604</v>
      </c>
      <c r="AL49" s="125">
        <f t="shared" si="13"/>
        <v>20.663598879970301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4.4" x14ac:dyDescent="0.3">
      <c r="A50" s="27"/>
      <c r="B50" s="27"/>
      <c r="C50" s="167" t="s">
        <v>315</v>
      </c>
      <c r="D50" s="83">
        <f>SUM(D45:D47)/3</f>
        <v>0.48583699721953683</v>
      </c>
      <c r="AB50" s="178">
        <f t="shared" si="7"/>
        <v>987000000</v>
      </c>
      <c r="AC50" s="15">
        <v>47</v>
      </c>
      <c r="AD50" s="15">
        <v>47</v>
      </c>
      <c r="AE50" s="15" t="s">
        <v>314</v>
      </c>
      <c r="AF50" s="17">
        <f t="shared" si="12"/>
        <v>21479.463711633871</v>
      </c>
      <c r="AG50" s="17">
        <f t="shared" si="14"/>
        <v>1518.427193582557</v>
      </c>
      <c r="AH50" s="68">
        <f t="shared" si="5"/>
        <v>19961.036518051314</v>
      </c>
      <c r="AI50" s="67">
        <f t="shared" si="6"/>
        <v>21.762374581189331</v>
      </c>
      <c r="AJ50" s="67">
        <f t="shared" si="2"/>
        <v>1.5384267412183961</v>
      </c>
      <c r="AK50" s="90">
        <f t="shared" si="3"/>
        <v>20.223947839970936</v>
      </c>
      <c r="AL50" s="125">
        <f t="shared" si="13"/>
        <v>20.663598879970301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4.4" x14ac:dyDescent="0.3">
      <c r="A51" s="27"/>
      <c r="B51" s="27"/>
      <c r="C51" s="167" t="s">
        <v>316</v>
      </c>
      <c r="D51" s="83">
        <f>D48</f>
        <v>45.454545454545453</v>
      </c>
      <c r="AB51" s="178">
        <f t="shared" si="7"/>
        <v>1008000000</v>
      </c>
      <c r="AC51" s="15">
        <v>48</v>
      </c>
      <c r="AD51" s="15">
        <v>48</v>
      </c>
      <c r="AE51" s="15" t="s">
        <v>314</v>
      </c>
      <c r="AF51" s="17">
        <f t="shared" si="12"/>
        <v>21913.399288113247</v>
      </c>
      <c r="AG51" s="17">
        <f t="shared" si="14"/>
        <v>1518.427193582557</v>
      </c>
      <c r="AH51" s="68">
        <f t="shared" si="5"/>
        <v>20394.972094530691</v>
      </c>
      <c r="AI51" s="67">
        <f t="shared" si="6"/>
        <v>21.73948342074727</v>
      </c>
      <c r="AJ51" s="67">
        <f t="shared" si="2"/>
        <v>1.5063761841096797</v>
      </c>
      <c r="AK51" s="90">
        <f t="shared" si="3"/>
        <v>20.23310723663759</v>
      </c>
      <c r="AL51" s="125">
        <f t="shared" si="13"/>
        <v>20.663598879970301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4.4" x14ac:dyDescent="0.3">
      <c r="AA52" s="16"/>
      <c r="AB52" s="178">
        <f t="shared" si="7"/>
        <v>1029000000</v>
      </c>
      <c r="AC52" s="15">
        <v>49</v>
      </c>
      <c r="AD52" s="15">
        <v>49</v>
      </c>
      <c r="AE52" s="15" t="s">
        <v>314</v>
      </c>
      <c r="AF52" s="17">
        <f t="shared" si="12"/>
        <v>22347.334864592623</v>
      </c>
      <c r="AG52" s="17">
        <f t="shared" si="14"/>
        <v>1518.427193582557</v>
      </c>
      <c r="AH52" s="68">
        <f t="shared" si="5"/>
        <v>20828.907671010067</v>
      </c>
      <c r="AI52" s="67">
        <f t="shared" si="6"/>
        <v>21.717526593384473</v>
      </c>
      <c r="AJ52" s="67">
        <f t="shared" si="2"/>
        <v>1.4756338130054005</v>
      </c>
      <c r="AK52" s="90">
        <f t="shared" si="3"/>
        <v>20.241892780379072</v>
      </c>
      <c r="AL52" s="125">
        <f t="shared" si="13"/>
        <v>20.663598879970301</v>
      </c>
      <c r="AN52" s="1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4.4" x14ac:dyDescent="0.3">
      <c r="A53" s="28" t="s">
        <v>325</v>
      </c>
      <c r="AB53" s="178">
        <f t="shared" si="7"/>
        <v>1050000000</v>
      </c>
      <c r="AC53" s="15">
        <v>50</v>
      </c>
      <c r="AD53" s="15">
        <v>50</v>
      </c>
      <c r="AE53" s="15" t="s">
        <v>314</v>
      </c>
      <c r="AF53" s="17">
        <f t="shared" si="12"/>
        <v>22781.270441072</v>
      </c>
      <c r="AG53" s="17">
        <f t="shared" si="14"/>
        <v>1518.427193582557</v>
      </c>
      <c r="AH53" s="68">
        <f t="shared" si="5"/>
        <v>21262.843247489443</v>
      </c>
      <c r="AI53" s="67">
        <f t="shared" si="6"/>
        <v>21.696448039116195</v>
      </c>
      <c r="AJ53" s="67">
        <f t="shared" si="2"/>
        <v>1.4461211367452924</v>
      </c>
      <c r="AK53" s="90">
        <f t="shared" si="3"/>
        <v>20.250326902370901</v>
      </c>
      <c r="AL53" s="125">
        <f t="shared" si="13"/>
        <v>20.663598879970301</v>
      </c>
      <c r="AN53" s="1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x14ac:dyDescent="0.25">
      <c r="A54" s="28" t="s">
        <v>326</v>
      </c>
      <c r="AB54" s="178">
        <f t="shared" si="7"/>
        <v>1071000000</v>
      </c>
      <c r="AC54" s="15">
        <v>51</v>
      </c>
      <c r="AD54" s="15">
        <v>51</v>
      </c>
      <c r="AE54" s="15" t="s">
        <v>314</v>
      </c>
      <c r="AF54" s="17">
        <f t="shared" si="12"/>
        <v>23215.206017551376</v>
      </c>
      <c r="AG54" s="17">
        <f t="shared" si="14"/>
        <v>1518.427193582557</v>
      </c>
      <c r="AH54" s="68">
        <f t="shared" si="5"/>
        <v>21696.77882396882</v>
      </c>
      <c r="AI54" s="67">
        <f t="shared" si="6"/>
        <v>21.676196094819215</v>
      </c>
      <c r="AJ54" s="67">
        <f t="shared" si="2"/>
        <v>1.4177658203385219</v>
      </c>
      <c r="AK54" s="90">
        <f t="shared" si="3"/>
        <v>20.258430274480691</v>
      </c>
      <c r="AL54" s="125">
        <f t="shared" si="13"/>
        <v>20.663598879970301</v>
      </c>
      <c r="AN54" s="16"/>
    </row>
    <row r="55" spans="1:63" ht="14.4" thickBot="1" x14ac:dyDescent="0.3">
      <c r="A55" s="28" t="s">
        <v>327</v>
      </c>
      <c r="AB55" s="178">
        <f t="shared" si="7"/>
        <v>1092000000</v>
      </c>
      <c r="AC55" s="15">
        <v>52</v>
      </c>
      <c r="AD55" s="95">
        <v>52</v>
      </c>
      <c r="AE55" s="95" t="s">
        <v>314</v>
      </c>
      <c r="AF55" s="96">
        <f t="shared" si="12"/>
        <v>23649.141594030752</v>
      </c>
      <c r="AG55" s="96">
        <f t="shared" si="14"/>
        <v>1518.427193582557</v>
      </c>
      <c r="AH55" s="97">
        <f t="shared" si="5"/>
        <v>22130.714400448196</v>
      </c>
      <c r="AI55" s="94">
        <f t="shared" si="6"/>
        <v>21.656723071456732</v>
      </c>
      <c r="AJ55" s="67">
        <f t="shared" si="2"/>
        <v>1.3905010930243198</v>
      </c>
      <c r="AK55" s="90">
        <f t="shared" si="3"/>
        <v>20.266221978432412</v>
      </c>
      <c r="AL55" s="126">
        <f t="shared" si="13"/>
        <v>20.663598879970301</v>
      </c>
      <c r="AN55" s="16"/>
    </row>
    <row r="56" spans="1:63" ht="14.4" x14ac:dyDescent="0.3">
      <c r="A56" s="28" t="s">
        <v>328</v>
      </c>
      <c r="AB56" s="55"/>
      <c r="AC56"/>
      <c r="AD56"/>
      <c r="AE56"/>
      <c r="AF56"/>
      <c r="AG56"/>
      <c r="AH56"/>
      <c r="AI56"/>
      <c r="AJ56"/>
      <c r="AK56"/>
      <c r="AL56"/>
      <c r="AM56"/>
      <c r="AN56" s="16"/>
    </row>
    <row r="57" spans="1:63" ht="14.4" x14ac:dyDescent="0.3">
      <c r="AB57" s="55"/>
      <c r="AC57"/>
      <c r="AD57"/>
      <c r="AE57"/>
      <c r="AF57"/>
      <c r="AG57"/>
      <c r="AH57"/>
      <c r="AI57"/>
      <c r="AJ57"/>
      <c r="AK57"/>
      <c r="AL57"/>
      <c r="AM57"/>
      <c r="AN57" s="16"/>
      <c r="AT57" s="37"/>
      <c r="AU57" s="37"/>
      <c r="AV57" s="37"/>
      <c r="AW57" s="37"/>
      <c r="AX57" s="13"/>
      <c r="AY57" s="2"/>
    </row>
    <row r="58" spans="1:63" ht="14.4" x14ac:dyDescent="0.3"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  <c r="AT58" s="16"/>
      <c r="AU58" s="93"/>
      <c r="AV58" s="16"/>
      <c r="AW58" s="74"/>
      <c r="AX58" s="13"/>
      <c r="AY58" s="2"/>
    </row>
    <row r="59" spans="1:63" ht="14.4" x14ac:dyDescent="0.3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16"/>
      <c r="AU59" s="93"/>
      <c r="AV59" s="16"/>
      <c r="AW59" s="74"/>
      <c r="AX59" s="13"/>
      <c r="AY59" s="2"/>
    </row>
    <row r="60" spans="1:63" ht="15" thickBot="1" x14ac:dyDescent="0.35">
      <c r="AB60" s="528" t="s">
        <v>398</v>
      </c>
      <c r="AC60" s="528"/>
      <c r="AD60" s="528"/>
      <c r="AE60" s="528"/>
      <c r="AF60" s="528"/>
      <c r="AG60" s="528"/>
      <c r="AH60" s="528"/>
      <c r="AI60" s="528"/>
      <c r="AJ60" s="528"/>
      <c r="AK60" s="528"/>
      <c r="AL60" s="528"/>
      <c r="AM60"/>
    </row>
    <row r="61" spans="1:63" ht="14.4" x14ac:dyDescent="0.3">
      <c r="AB61" s="235" t="s">
        <v>261</v>
      </c>
      <c r="AC61" s="88" t="s">
        <v>389</v>
      </c>
      <c r="AD61" s="88" t="s">
        <v>274</v>
      </c>
      <c r="AE61" s="88" t="s">
        <v>242</v>
      </c>
      <c r="AF61" s="88" t="s">
        <v>275</v>
      </c>
      <c r="AG61" s="88" t="s">
        <v>276</v>
      </c>
      <c r="AH61" s="88" t="s">
        <v>277</v>
      </c>
      <c r="AI61" s="208" t="s">
        <v>278</v>
      </c>
      <c r="AJ61" s="88" t="s">
        <v>279</v>
      </c>
      <c r="AK61" s="115" t="s">
        <v>387</v>
      </c>
      <c r="AL61" s="89" t="s">
        <v>388</v>
      </c>
      <c r="AM61"/>
    </row>
    <row r="62" spans="1:63" ht="14.4" x14ac:dyDescent="0.3">
      <c r="AB62" s="92">
        <v>0</v>
      </c>
      <c r="AC62" s="15">
        <v>0</v>
      </c>
      <c r="AD62" s="15">
        <v>0</v>
      </c>
      <c r="AE62" s="15" t="s">
        <v>314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67">
        <v>0</v>
      </c>
      <c r="AL62" s="117">
        <v>0</v>
      </c>
      <c r="AM62"/>
    </row>
    <row r="63" spans="1:63" ht="14.4" x14ac:dyDescent="0.3">
      <c r="AB63" s="92">
        <f>AB4</f>
        <v>21000000</v>
      </c>
      <c r="AC63" s="15">
        <f>AC4</f>
        <v>1</v>
      </c>
      <c r="AD63" s="15">
        <v>1</v>
      </c>
      <c r="AE63" s="15" t="s">
        <v>314</v>
      </c>
      <c r="AF63" s="15">
        <f>AC63-AF62</f>
        <v>1</v>
      </c>
      <c r="AG63" s="15">
        <f t="shared" ref="AG63:AG70" si="15">AF63</f>
        <v>1</v>
      </c>
      <c r="AH63" s="15">
        <v>6</v>
      </c>
      <c r="AI63" s="14">
        <f>AH63*10</f>
        <v>60</v>
      </c>
      <c r="AJ63" s="14">
        <f>1</f>
        <v>1</v>
      </c>
      <c r="AK63" s="67">
        <f t="shared" ref="AK63:AK114" si="16">$B$8</f>
        <v>10</v>
      </c>
      <c r="AL63" s="91">
        <v>400</v>
      </c>
      <c r="AM63"/>
    </row>
    <row r="64" spans="1:63" ht="14.4" x14ac:dyDescent="0.3">
      <c r="AB64" s="92">
        <f t="shared" ref="AB64:AC114" si="17">AB5</f>
        <v>42000000</v>
      </c>
      <c r="AC64" s="15">
        <f>AC5</f>
        <v>2</v>
      </c>
      <c r="AD64" s="15">
        <v>2</v>
      </c>
      <c r="AE64" s="15" t="s">
        <v>314</v>
      </c>
      <c r="AF64" s="15">
        <f>AC64-AF63</f>
        <v>1</v>
      </c>
      <c r="AG64" s="15">
        <f t="shared" si="15"/>
        <v>1</v>
      </c>
      <c r="AH64" s="69">
        <v>0.2</v>
      </c>
      <c r="AI64" s="14">
        <f t="shared" ref="AI64:AI70" si="18">AH64*10</f>
        <v>2</v>
      </c>
      <c r="AJ64" s="14">
        <v>0</v>
      </c>
      <c r="AK64" s="67">
        <f t="shared" si="16"/>
        <v>10</v>
      </c>
      <c r="AL64" s="91">
        <f t="shared" ref="AL64:AL70" si="19">(AC64-AC63)*$D$51</f>
        <v>45.454545454545453</v>
      </c>
      <c r="AM64"/>
    </row>
    <row r="65" spans="1:39" ht="14.4" x14ac:dyDescent="0.3">
      <c r="AB65" s="92">
        <f t="shared" si="17"/>
        <v>63000000</v>
      </c>
      <c r="AC65" s="15">
        <f t="shared" si="17"/>
        <v>3</v>
      </c>
      <c r="AD65" s="15">
        <v>3</v>
      </c>
      <c r="AE65" s="15" t="s">
        <v>314</v>
      </c>
      <c r="AF65" s="15">
        <v>1</v>
      </c>
      <c r="AG65" s="15">
        <f t="shared" si="15"/>
        <v>1</v>
      </c>
      <c r="AH65" s="69">
        <v>0.2</v>
      </c>
      <c r="AI65" s="14">
        <f t="shared" si="18"/>
        <v>2</v>
      </c>
      <c r="AJ65" s="14">
        <v>0</v>
      </c>
      <c r="AK65" s="67">
        <f t="shared" si="16"/>
        <v>10</v>
      </c>
      <c r="AL65" s="91">
        <f t="shared" si="19"/>
        <v>45.454545454545453</v>
      </c>
      <c r="AM65"/>
    </row>
    <row r="66" spans="1:39" ht="14.4" x14ac:dyDescent="0.3">
      <c r="A66" s="2"/>
      <c r="AB66" s="92">
        <f t="shared" si="17"/>
        <v>84000000</v>
      </c>
      <c r="AC66" s="15">
        <f t="shared" si="17"/>
        <v>4</v>
      </c>
      <c r="AD66" s="15">
        <v>4</v>
      </c>
      <c r="AE66" s="15" t="s">
        <v>314</v>
      </c>
      <c r="AF66" s="15">
        <v>1</v>
      </c>
      <c r="AG66" s="15">
        <f t="shared" si="15"/>
        <v>1</v>
      </c>
      <c r="AH66" s="69">
        <v>0.2</v>
      </c>
      <c r="AI66" s="14">
        <f t="shared" si="18"/>
        <v>2</v>
      </c>
      <c r="AJ66" s="14">
        <v>0</v>
      </c>
      <c r="AK66" s="67">
        <f t="shared" si="16"/>
        <v>10</v>
      </c>
      <c r="AL66" s="91">
        <f t="shared" si="19"/>
        <v>45.454545454545453</v>
      </c>
      <c r="AM66"/>
    </row>
    <row r="67" spans="1:39" ht="14.4" x14ac:dyDescent="0.3">
      <c r="A67" s="2"/>
      <c r="AB67" s="92">
        <f t="shared" si="17"/>
        <v>105000000</v>
      </c>
      <c r="AC67" s="15">
        <f t="shared" si="17"/>
        <v>5</v>
      </c>
      <c r="AD67" s="15">
        <v>5</v>
      </c>
      <c r="AE67" s="15" t="s">
        <v>314</v>
      </c>
      <c r="AF67" s="15">
        <v>1</v>
      </c>
      <c r="AG67" s="15">
        <f t="shared" si="15"/>
        <v>1</v>
      </c>
      <c r="AH67" s="69">
        <v>0.2</v>
      </c>
      <c r="AI67" s="14">
        <f t="shared" si="18"/>
        <v>2</v>
      </c>
      <c r="AJ67" s="14">
        <v>0</v>
      </c>
      <c r="AK67" s="67">
        <f t="shared" si="16"/>
        <v>10</v>
      </c>
      <c r="AL67" s="91">
        <f t="shared" si="19"/>
        <v>45.454545454545453</v>
      </c>
      <c r="AM67"/>
    </row>
    <row r="68" spans="1:39" ht="14.4" x14ac:dyDescent="0.3">
      <c r="A68" s="2"/>
      <c r="AB68" s="92">
        <f t="shared" si="17"/>
        <v>126000000</v>
      </c>
      <c r="AC68" s="15">
        <f t="shared" si="17"/>
        <v>6</v>
      </c>
      <c r="AD68" s="15">
        <v>6</v>
      </c>
      <c r="AE68" s="15" t="s">
        <v>314</v>
      </c>
      <c r="AF68" s="15">
        <v>1</v>
      </c>
      <c r="AG68" s="15">
        <f t="shared" si="15"/>
        <v>1</v>
      </c>
      <c r="AH68" s="69">
        <v>0.2</v>
      </c>
      <c r="AI68" s="14">
        <f t="shared" si="18"/>
        <v>2</v>
      </c>
      <c r="AJ68" s="14">
        <v>0</v>
      </c>
      <c r="AK68" s="67">
        <f t="shared" si="16"/>
        <v>10</v>
      </c>
      <c r="AL68" s="91">
        <f t="shared" si="19"/>
        <v>45.454545454545453</v>
      </c>
      <c r="AM68"/>
    </row>
    <row r="69" spans="1:39" ht="14.4" x14ac:dyDescent="0.3">
      <c r="A69" s="2"/>
      <c r="AB69" s="92">
        <f t="shared" si="17"/>
        <v>147000000</v>
      </c>
      <c r="AC69" s="15">
        <f t="shared" si="17"/>
        <v>7</v>
      </c>
      <c r="AD69" s="15">
        <v>7</v>
      </c>
      <c r="AE69" s="15" t="s">
        <v>314</v>
      </c>
      <c r="AF69" s="15">
        <v>1</v>
      </c>
      <c r="AG69" s="15">
        <f t="shared" si="15"/>
        <v>1</v>
      </c>
      <c r="AH69" s="69">
        <v>0.2</v>
      </c>
      <c r="AI69" s="14">
        <f t="shared" si="18"/>
        <v>2</v>
      </c>
      <c r="AJ69" s="14">
        <v>0</v>
      </c>
      <c r="AK69" s="67">
        <f t="shared" si="16"/>
        <v>10</v>
      </c>
      <c r="AL69" s="91">
        <f t="shared" si="19"/>
        <v>45.454545454545453</v>
      </c>
      <c r="AM69"/>
    </row>
    <row r="70" spans="1:39" ht="14.4" x14ac:dyDescent="0.3">
      <c r="AB70" s="92">
        <f t="shared" si="17"/>
        <v>168000000</v>
      </c>
      <c r="AC70" s="15">
        <f t="shared" si="17"/>
        <v>8</v>
      </c>
      <c r="AD70" s="15">
        <v>8</v>
      </c>
      <c r="AE70" s="15" t="s">
        <v>314</v>
      </c>
      <c r="AF70" s="15">
        <v>1</v>
      </c>
      <c r="AG70" s="15">
        <f t="shared" si="15"/>
        <v>1</v>
      </c>
      <c r="AH70" s="69">
        <v>0.2</v>
      </c>
      <c r="AI70" s="14">
        <f t="shared" si="18"/>
        <v>2</v>
      </c>
      <c r="AJ70" s="14">
        <v>0</v>
      </c>
      <c r="AK70" s="67">
        <f t="shared" si="16"/>
        <v>10</v>
      </c>
      <c r="AL70" s="91">
        <f t="shared" si="19"/>
        <v>45.454545454545453</v>
      </c>
      <c r="AM70"/>
    </row>
    <row r="71" spans="1:39" ht="14.4" x14ac:dyDescent="0.3">
      <c r="AB71" s="92">
        <f t="shared" si="17"/>
        <v>189000000</v>
      </c>
      <c r="AC71" s="15">
        <f t="shared" si="17"/>
        <v>9</v>
      </c>
      <c r="AD71" s="15">
        <v>9</v>
      </c>
      <c r="AE71" s="15" t="s">
        <v>314</v>
      </c>
      <c r="AF71" s="15">
        <v>1</v>
      </c>
      <c r="AG71" s="15">
        <f t="shared" ref="AG71:AG82" si="20">AF71</f>
        <v>1</v>
      </c>
      <c r="AH71" s="69">
        <v>0.2</v>
      </c>
      <c r="AI71" s="14">
        <f t="shared" ref="AI71:AI114" si="21">AH71*10</f>
        <v>2</v>
      </c>
      <c r="AJ71" s="14">
        <v>0</v>
      </c>
      <c r="AK71" s="67">
        <f t="shared" si="16"/>
        <v>10</v>
      </c>
      <c r="AL71" s="91">
        <f t="shared" ref="AL71:AL82" si="22">(AC71-AC70)*$D$51</f>
        <v>45.454545454545453</v>
      </c>
      <c r="AM71"/>
    </row>
    <row r="72" spans="1:39" ht="14.4" x14ac:dyDescent="0.3">
      <c r="AB72" s="92">
        <f t="shared" si="17"/>
        <v>210000000</v>
      </c>
      <c r="AC72" s="15">
        <f t="shared" si="17"/>
        <v>10</v>
      </c>
      <c r="AD72" s="15">
        <v>10</v>
      </c>
      <c r="AE72" s="15" t="s">
        <v>314</v>
      </c>
      <c r="AF72" s="15">
        <v>1</v>
      </c>
      <c r="AG72" s="15">
        <f t="shared" si="20"/>
        <v>1</v>
      </c>
      <c r="AH72" s="69">
        <v>0.2</v>
      </c>
      <c r="AI72" s="14">
        <f t="shared" si="21"/>
        <v>2</v>
      </c>
      <c r="AJ72" s="14">
        <v>0</v>
      </c>
      <c r="AK72" s="67">
        <f t="shared" si="16"/>
        <v>10</v>
      </c>
      <c r="AL72" s="91">
        <f t="shared" si="22"/>
        <v>45.454545454545453</v>
      </c>
      <c r="AM72"/>
    </row>
    <row r="73" spans="1:39" ht="14.4" x14ac:dyDescent="0.3">
      <c r="AB73" s="92">
        <f t="shared" si="17"/>
        <v>231000000</v>
      </c>
      <c r="AC73" s="15">
        <f t="shared" si="17"/>
        <v>11</v>
      </c>
      <c r="AD73" s="15">
        <v>11</v>
      </c>
      <c r="AE73" s="15" t="s">
        <v>314</v>
      </c>
      <c r="AF73" s="15">
        <v>1</v>
      </c>
      <c r="AG73" s="15">
        <f t="shared" si="20"/>
        <v>1</v>
      </c>
      <c r="AH73" s="69">
        <v>0.2</v>
      </c>
      <c r="AI73" s="14">
        <f t="shared" si="21"/>
        <v>2</v>
      </c>
      <c r="AJ73" s="14">
        <v>0</v>
      </c>
      <c r="AK73" s="67">
        <f t="shared" si="16"/>
        <v>10</v>
      </c>
      <c r="AL73" s="91">
        <f t="shared" si="22"/>
        <v>45.454545454545453</v>
      </c>
      <c r="AM73"/>
    </row>
    <row r="74" spans="1:39" ht="14.4" x14ac:dyDescent="0.3">
      <c r="AB74" s="92">
        <f t="shared" si="17"/>
        <v>252000000</v>
      </c>
      <c r="AC74" s="15">
        <f t="shared" si="17"/>
        <v>12</v>
      </c>
      <c r="AD74" s="15">
        <v>12</v>
      </c>
      <c r="AE74" s="15" t="s">
        <v>314</v>
      </c>
      <c r="AF74" s="15">
        <v>1</v>
      </c>
      <c r="AG74" s="15">
        <f t="shared" si="20"/>
        <v>1</v>
      </c>
      <c r="AH74" s="69">
        <v>0.2</v>
      </c>
      <c r="AI74" s="14">
        <f t="shared" si="21"/>
        <v>2</v>
      </c>
      <c r="AJ74" s="14">
        <v>0</v>
      </c>
      <c r="AK74" s="67">
        <f t="shared" si="16"/>
        <v>10</v>
      </c>
      <c r="AL74" s="91">
        <f t="shared" si="22"/>
        <v>45.454545454545453</v>
      </c>
      <c r="AM74"/>
    </row>
    <row r="75" spans="1:39" ht="14.4" x14ac:dyDescent="0.3">
      <c r="AB75" s="92">
        <f t="shared" si="17"/>
        <v>273000000</v>
      </c>
      <c r="AC75" s="15">
        <f t="shared" si="17"/>
        <v>13</v>
      </c>
      <c r="AD75" s="15">
        <v>13</v>
      </c>
      <c r="AE75" s="15" t="s">
        <v>314</v>
      </c>
      <c r="AF75" s="15">
        <v>1</v>
      </c>
      <c r="AG75" s="15">
        <f t="shared" si="20"/>
        <v>1</v>
      </c>
      <c r="AH75" s="69">
        <v>0.2</v>
      </c>
      <c r="AI75" s="14">
        <f t="shared" si="21"/>
        <v>2</v>
      </c>
      <c r="AJ75" s="14">
        <v>0</v>
      </c>
      <c r="AK75" s="67">
        <f t="shared" si="16"/>
        <v>10</v>
      </c>
      <c r="AL75" s="91">
        <f t="shared" si="22"/>
        <v>45.454545454545453</v>
      </c>
      <c r="AM75"/>
    </row>
    <row r="76" spans="1:39" ht="14.4" x14ac:dyDescent="0.3">
      <c r="AB76" s="92">
        <f t="shared" si="17"/>
        <v>294000000</v>
      </c>
      <c r="AC76" s="15">
        <f t="shared" si="17"/>
        <v>14</v>
      </c>
      <c r="AD76" s="15">
        <v>14</v>
      </c>
      <c r="AE76" s="15" t="s">
        <v>314</v>
      </c>
      <c r="AF76" s="15">
        <v>1</v>
      </c>
      <c r="AG76" s="15">
        <f t="shared" si="20"/>
        <v>1</v>
      </c>
      <c r="AH76" s="69">
        <v>0.2</v>
      </c>
      <c r="AI76" s="14">
        <f t="shared" si="21"/>
        <v>2</v>
      </c>
      <c r="AJ76" s="14">
        <v>0</v>
      </c>
      <c r="AK76" s="67">
        <f t="shared" si="16"/>
        <v>10</v>
      </c>
      <c r="AL76" s="91">
        <f t="shared" si="22"/>
        <v>45.454545454545453</v>
      </c>
      <c r="AM76"/>
    </row>
    <row r="77" spans="1:39" ht="14.4" x14ac:dyDescent="0.3">
      <c r="AB77" s="92">
        <f t="shared" si="17"/>
        <v>315000000</v>
      </c>
      <c r="AC77" s="15">
        <f t="shared" si="17"/>
        <v>15</v>
      </c>
      <c r="AD77" s="15">
        <v>15</v>
      </c>
      <c r="AE77" s="15" t="s">
        <v>314</v>
      </c>
      <c r="AF77" s="15">
        <v>1</v>
      </c>
      <c r="AG77" s="15">
        <f t="shared" si="20"/>
        <v>1</v>
      </c>
      <c r="AH77" s="69">
        <v>0.2</v>
      </c>
      <c r="AI77" s="14">
        <f t="shared" si="21"/>
        <v>2</v>
      </c>
      <c r="AJ77" s="14">
        <v>0</v>
      </c>
      <c r="AK77" s="67">
        <f t="shared" si="16"/>
        <v>10</v>
      </c>
      <c r="AL77" s="91">
        <f t="shared" si="22"/>
        <v>45.454545454545453</v>
      </c>
      <c r="AM77"/>
    </row>
    <row r="78" spans="1:39" ht="14.4" x14ac:dyDescent="0.3">
      <c r="AB78" s="92">
        <f t="shared" si="17"/>
        <v>336000000</v>
      </c>
      <c r="AC78" s="15">
        <f t="shared" si="17"/>
        <v>16</v>
      </c>
      <c r="AD78" s="15">
        <v>16</v>
      </c>
      <c r="AE78" s="15" t="s">
        <v>314</v>
      </c>
      <c r="AF78" s="15">
        <v>1</v>
      </c>
      <c r="AG78" s="15">
        <f t="shared" si="20"/>
        <v>1</v>
      </c>
      <c r="AH78" s="69">
        <v>0.2</v>
      </c>
      <c r="AI78" s="14">
        <f t="shared" si="21"/>
        <v>2</v>
      </c>
      <c r="AJ78" s="14">
        <v>0</v>
      </c>
      <c r="AK78" s="67">
        <f t="shared" si="16"/>
        <v>10</v>
      </c>
      <c r="AL78" s="91">
        <f t="shared" si="22"/>
        <v>45.454545454545453</v>
      </c>
      <c r="AM78"/>
    </row>
    <row r="79" spans="1:39" ht="14.4" x14ac:dyDescent="0.3">
      <c r="AB79" s="92">
        <f t="shared" si="17"/>
        <v>357000000</v>
      </c>
      <c r="AC79" s="15">
        <f t="shared" si="17"/>
        <v>17</v>
      </c>
      <c r="AD79" s="15">
        <v>17</v>
      </c>
      <c r="AE79" s="15" t="s">
        <v>314</v>
      </c>
      <c r="AF79" s="15">
        <v>1</v>
      </c>
      <c r="AG79" s="15">
        <f t="shared" si="20"/>
        <v>1</v>
      </c>
      <c r="AH79" s="69">
        <v>0.2</v>
      </c>
      <c r="AI79" s="14">
        <f t="shared" si="21"/>
        <v>2</v>
      </c>
      <c r="AJ79" s="14">
        <v>0</v>
      </c>
      <c r="AK79" s="67">
        <f t="shared" si="16"/>
        <v>10</v>
      </c>
      <c r="AL79" s="91">
        <f t="shared" si="22"/>
        <v>45.454545454545453</v>
      </c>
      <c r="AM79"/>
    </row>
    <row r="80" spans="1:39" ht="14.4" x14ac:dyDescent="0.3">
      <c r="AB80" s="92">
        <f t="shared" si="17"/>
        <v>378000000</v>
      </c>
      <c r="AC80" s="15">
        <f t="shared" si="17"/>
        <v>18</v>
      </c>
      <c r="AD80" s="15">
        <v>18</v>
      </c>
      <c r="AE80" s="15" t="s">
        <v>314</v>
      </c>
      <c r="AF80" s="15">
        <v>1</v>
      </c>
      <c r="AG80" s="15">
        <f t="shared" si="20"/>
        <v>1</v>
      </c>
      <c r="AH80" s="69">
        <v>0.2</v>
      </c>
      <c r="AI80" s="14">
        <f t="shared" si="21"/>
        <v>2</v>
      </c>
      <c r="AJ80" s="14">
        <v>0</v>
      </c>
      <c r="AK80" s="67">
        <f t="shared" si="16"/>
        <v>10</v>
      </c>
      <c r="AL80" s="91">
        <f t="shared" si="22"/>
        <v>45.454545454545453</v>
      </c>
      <c r="AM80"/>
    </row>
    <row r="81" spans="28:39" ht="14.4" customHeight="1" x14ac:dyDescent="0.3">
      <c r="AB81" s="92">
        <f t="shared" si="17"/>
        <v>399000000</v>
      </c>
      <c r="AC81" s="15">
        <f t="shared" si="17"/>
        <v>19</v>
      </c>
      <c r="AD81" s="15">
        <v>19</v>
      </c>
      <c r="AE81" s="15" t="s">
        <v>314</v>
      </c>
      <c r="AF81" s="15">
        <v>1</v>
      </c>
      <c r="AG81" s="15">
        <f t="shared" si="20"/>
        <v>1</v>
      </c>
      <c r="AH81" s="69">
        <v>0.2</v>
      </c>
      <c r="AI81" s="14">
        <f t="shared" si="21"/>
        <v>2</v>
      </c>
      <c r="AJ81" s="14">
        <v>0</v>
      </c>
      <c r="AK81" s="67">
        <f t="shared" si="16"/>
        <v>10</v>
      </c>
      <c r="AL81" s="91">
        <f t="shared" si="22"/>
        <v>45.454545454545453</v>
      </c>
      <c r="AM81"/>
    </row>
    <row r="82" spans="28:39" ht="14.4" x14ac:dyDescent="0.3">
      <c r="AB82" s="92">
        <f t="shared" si="17"/>
        <v>420000000</v>
      </c>
      <c r="AC82" s="15">
        <f t="shared" si="17"/>
        <v>20</v>
      </c>
      <c r="AD82" s="15">
        <v>20</v>
      </c>
      <c r="AE82" s="15" t="s">
        <v>314</v>
      </c>
      <c r="AF82" s="15">
        <v>1</v>
      </c>
      <c r="AG82" s="15">
        <f t="shared" si="20"/>
        <v>1</v>
      </c>
      <c r="AH82" s="69">
        <v>0.2</v>
      </c>
      <c r="AI82" s="14">
        <f t="shared" si="21"/>
        <v>2</v>
      </c>
      <c r="AJ82" s="14">
        <v>0</v>
      </c>
      <c r="AK82" s="67">
        <f t="shared" si="16"/>
        <v>10</v>
      </c>
      <c r="AL82" s="91">
        <f t="shared" si="22"/>
        <v>45.454545454545453</v>
      </c>
      <c r="AM82"/>
    </row>
    <row r="83" spans="28:39" x14ac:dyDescent="0.25">
      <c r="AB83" s="92">
        <f t="shared" si="17"/>
        <v>441000000</v>
      </c>
      <c r="AC83" s="15">
        <f t="shared" si="17"/>
        <v>21</v>
      </c>
      <c r="AD83" s="15">
        <v>21</v>
      </c>
      <c r="AE83" s="15" t="s">
        <v>314</v>
      </c>
      <c r="AF83" s="15">
        <v>1</v>
      </c>
      <c r="AG83" s="15">
        <f t="shared" ref="AG83:AG114" si="23">AF83</f>
        <v>1</v>
      </c>
      <c r="AH83" s="69">
        <v>0.2</v>
      </c>
      <c r="AI83" s="14">
        <f t="shared" si="21"/>
        <v>2</v>
      </c>
      <c r="AJ83" s="14">
        <v>0</v>
      </c>
      <c r="AK83" s="67">
        <f t="shared" si="16"/>
        <v>10</v>
      </c>
      <c r="AL83" s="91">
        <f t="shared" ref="AL83:AL114" si="24">(AC83-AC82)*$D$51</f>
        <v>45.454545454545453</v>
      </c>
    </row>
    <row r="84" spans="28:39" ht="15" customHeight="1" x14ac:dyDescent="0.25">
      <c r="AB84" s="92">
        <f t="shared" si="17"/>
        <v>462000000</v>
      </c>
      <c r="AC84" s="15">
        <f t="shared" si="17"/>
        <v>22</v>
      </c>
      <c r="AD84" s="15">
        <v>22</v>
      </c>
      <c r="AE84" s="15" t="s">
        <v>314</v>
      </c>
      <c r="AF84" s="15">
        <v>1</v>
      </c>
      <c r="AG84" s="15">
        <f t="shared" si="23"/>
        <v>1</v>
      </c>
      <c r="AH84" s="69">
        <v>0.2</v>
      </c>
      <c r="AI84" s="14">
        <f t="shared" si="21"/>
        <v>2</v>
      </c>
      <c r="AJ84" s="14">
        <v>0</v>
      </c>
      <c r="AK84" s="67">
        <f t="shared" si="16"/>
        <v>10</v>
      </c>
      <c r="AL84" s="91">
        <f t="shared" si="24"/>
        <v>45.454545454545453</v>
      </c>
    </row>
    <row r="85" spans="28:39" x14ac:dyDescent="0.25">
      <c r="AB85" s="92">
        <f t="shared" si="17"/>
        <v>483000000</v>
      </c>
      <c r="AC85" s="15">
        <f t="shared" si="17"/>
        <v>23</v>
      </c>
      <c r="AD85" s="15">
        <v>23</v>
      </c>
      <c r="AE85" s="15" t="s">
        <v>314</v>
      </c>
      <c r="AF85" s="15">
        <v>1</v>
      </c>
      <c r="AG85" s="15">
        <f t="shared" si="23"/>
        <v>1</v>
      </c>
      <c r="AH85" s="69">
        <v>0.2</v>
      </c>
      <c r="AI85" s="14">
        <f t="shared" si="21"/>
        <v>2</v>
      </c>
      <c r="AJ85" s="14">
        <v>0</v>
      </c>
      <c r="AK85" s="67">
        <f t="shared" si="16"/>
        <v>10</v>
      </c>
      <c r="AL85" s="91">
        <f t="shared" si="24"/>
        <v>45.454545454545453</v>
      </c>
    </row>
    <row r="86" spans="28:39" x14ac:dyDescent="0.25">
      <c r="AB86" s="92">
        <f t="shared" si="17"/>
        <v>504000000</v>
      </c>
      <c r="AC86" s="15">
        <f t="shared" si="17"/>
        <v>24</v>
      </c>
      <c r="AD86" s="15">
        <v>24</v>
      </c>
      <c r="AE86" s="15" t="s">
        <v>314</v>
      </c>
      <c r="AF86" s="15">
        <v>1</v>
      </c>
      <c r="AG86" s="15">
        <f t="shared" si="23"/>
        <v>1</v>
      </c>
      <c r="AH86" s="69">
        <v>0.2</v>
      </c>
      <c r="AI86" s="14">
        <f t="shared" si="21"/>
        <v>2</v>
      </c>
      <c r="AJ86" s="14">
        <v>0</v>
      </c>
      <c r="AK86" s="67">
        <f t="shared" si="16"/>
        <v>10</v>
      </c>
      <c r="AL86" s="91">
        <f t="shared" si="24"/>
        <v>45.454545454545453</v>
      </c>
    </row>
    <row r="87" spans="28:39" x14ac:dyDescent="0.25">
      <c r="AB87" s="92">
        <f t="shared" si="17"/>
        <v>525000000</v>
      </c>
      <c r="AC87" s="15">
        <f t="shared" si="17"/>
        <v>25</v>
      </c>
      <c r="AD87" s="15">
        <v>25</v>
      </c>
      <c r="AE87" s="15" t="s">
        <v>314</v>
      </c>
      <c r="AF87" s="15">
        <v>1</v>
      </c>
      <c r="AG87" s="15">
        <f t="shared" si="23"/>
        <v>1</v>
      </c>
      <c r="AH87" s="69">
        <v>0.2</v>
      </c>
      <c r="AI87" s="14">
        <f t="shared" si="21"/>
        <v>2</v>
      </c>
      <c r="AJ87" s="14">
        <v>0</v>
      </c>
      <c r="AK87" s="67">
        <f t="shared" si="16"/>
        <v>10</v>
      </c>
      <c r="AL87" s="91">
        <f t="shared" si="24"/>
        <v>45.454545454545453</v>
      </c>
    </row>
    <row r="88" spans="28:39" x14ac:dyDescent="0.25">
      <c r="AB88" s="92">
        <f t="shared" si="17"/>
        <v>546000000</v>
      </c>
      <c r="AC88" s="15">
        <f t="shared" si="17"/>
        <v>26</v>
      </c>
      <c r="AD88" s="15">
        <v>26</v>
      </c>
      <c r="AE88" s="15" t="s">
        <v>314</v>
      </c>
      <c r="AF88" s="15">
        <v>1</v>
      </c>
      <c r="AG88" s="15">
        <f t="shared" si="23"/>
        <v>1</v>
      </c>
      <c r="AH88" s="69">
        <v>0.2</v>
      </c>
      <c r="AI88" s="14">
        <f t="shared" si="21"/>
        <v>2</v>
      </c>
      <c r="AJ88" s="14">
        <v>0</v>
      </c>
      <c r="AK88" s="67">
        <f t="shared" si="16"/>
        <v>10</v>
      </c>
      <c r="AL88" s="91">
        <f t="shared" si="24"/>
        <v>45.454545454545453</v>
      </c>
    </row>
    <row r="89" spans="28:39" x14ac:dyDescent="0.25">
      <c r="AB89" s="92">
        <f t="shared" si="17"/>
        <v>567000000</v>
      </c>
      <c r="AC89" s="15">
        <f t="shared" si="17"/>
        <v>27</v>
      </c>
      <c r="AD89" s="15">
        <v>27</v>
      </c>
      <c r="AE89" s="15" t="s">
        <v>314</v>
      </c>
      <c r="AF89" s="15">
        <v>1</v>
      </c>
      <c r="AG89" s="15">
        <f t="shared" si="23"/>
        <v>1</v>
      </c>
      <c r="AH89" s="69">
        <v>0.2</v>
      </c>
      <c r="AI89" s="14">
        <f t="shared" si="21"/>
        <v>2</v>
      </c>
      <c r="AJ89" s="14">
        <v>0</v>
      </c>
      <c r="AK89" s="67">
        <f t="shared" si="16"/>
        <v>10</v>
      </c>
      <c r="AL89" s="91">
        <f t="shared" si="24"/>
        <v>45.454545454545453</v>
      </c>
    </row>
    <row r="90" spans="28:39" x14ac:dyDescent="0.25">
      <c r="AB90" s="92">
        <f t="shared" si="17"/>
        <v>588000000</v>
      </c>
      <c r="AC90" s="15">
        <f t="shared" si="17"/>
        <v>28</v>
      </c>
      <c r="AD90" s="15">
        <v>28</v>
      </c>
      <c r="AE90" s="15" t="s">
        <v>314</v>
      </c>
      <c r="AF90" s="15">
        <v>1</v>
      </c>
      <c r="AG90" s="15">
        <f t="shared" si="23"/>
        <v>1</v>
      </c>
      <c r="AH90" s="69">
        <v>0.2</v>
      </c>
      <c r="AI90" s="14">
        <f t="shared" si="21"/>
        <v>2</v>
      </c>
      <c r="AJ90" s="14">
        <v>0</v>
      </c>
      <c r="AK90" s="67">
        <f t="shared" si="16"/>
        <v>10</v>
      </c>
      <c r="AL90" s="91">
        <f t="shared" si="24"/>
        <v>45.454545454545453</v>
      </c>
    </row>
    <row r="91" spans="28:39" x14ac:dyDescent="0.25">
      <c r="AB91" s="92">
        <f t="shared" si="17"/>
        <v>609000000</v>
      </c>
      <c r="AC91" s="15">
        <f t="shared" si="17"/>
        <v>29</v>
      </c>
      <c r="AD91" s="15">
        <v>29</v>
      </c>
      <c r="AE91" s="15" t="s">
        <v>314</v>
      </c>
      <c r="AF91" s="15">
        <v>1</v>
      </c>
      <c r="AG91" s="15">
        <f t="shared" si="23"/>
        <v>1</v>
      </c>
      <c r="AH91" s="69">
        <v>0.2</v>
      </c>
      <c r="AI91" s="14">
        <f t="shared" si="21"/>
        <v>2</v>
      </c>
      <c r="AJ91" s="14">
        <v>0</v>
      </c>
      <c r="AK91" s="67">
        <f t="shared" si="16"/>
        <v>10</v>
      </c>
      <c r="AL91" s="91">
        <f t="shared" si="24"/>
        <v>45.454545454545453</v>
      </c>
    </row>
    <row r="92" spans="28:39" x14ac:dyDescent="0.25">
      <c r="AB92" s="92">
        <f t="shared" si="17"/>
        <v>630000000</v>
      </c>
      <c r="AC92" s="15">
        <f t="shared" si="17"/>
        <v>30</v>
      </c>
      <c r="AD92" s="15">
        <v>30</v>
      </c>
      <c r="AE92" s="15" t="s">
        <v>314</v>
      </c>
      <c r="AF92" s="15">
        <v>1</v>
      </c>
      <c r="AG92" s="15">
        <f t="shared" si="23"/>
        <v>1</v>
      </c>
      <c r="AH92" s="69">
        <v>0.2</v>
      </c>
      <c r="AI92" s="14">
        <f t="shared" si="21"/>
        <v>2</v>
      </c>
      <c r="AJ92" s="14">
        <v>0</v>
      </c>
      <c r="AK92" s="67">
        <f t="shared" si="16"/>
        <v>10</v>
      </c>
      <c r="AL92" s="91">
        <f t="shared" si="24"/>
        <v>45.454545454545453</v>
      </c>
    </row>
    <row r="93" spans="28:39" x14ac:dyDescent="0.25">
      <c r="AB93" s="92">
        <f t="shared" si="17"/>
        <v>651000000</v>
      </c>
      <c r="AC93" s="15">
        <f t="shared" si="17"/>
        <v>31</v>
      </c>
      <c r="AD93" s="15">
        <v>31</v>
      </c>
      <c r="AE93" s="15" t="s">
        <v>314</v>
      </c>
      <c r="AF93" s="15">
        <v>1</v>
      </c>
      <c r="AG93" s="15">
        <f t="shared" si="23"/>
        <v>1</v>
      </c>
      <c r="AH93" s="69">
        <v>0.2</v>
      </c>
      <c r="AI93" s="14">
        <f t="shared" si="21"/>
        <v>2</v>
      </c>
      <c r="AJ93" s="14">
        <v>0</v>
      </c>
      <c r="AK93" s="67">
        <f t="shared" si="16"/>
        <v>10</v>
      </c>
      <c r="AL93" s="91">
        <f t="shared" si="24"/>
        <v>45.454545454545453</v>
      </c>
    </row>
    <row r="94" spans="28:39" x14ac:dyDescent="0.25">
      <c r="AB94" s="92">
        <f t="shared" si="17"/>
        <v>672000000</v>
      </c>
      <c r="AC94" s="15">
        <f t="shared" si="17"/>
        <v>32</v>
      </c>
      <c r="AD94" s="15">
        <v>32</v>
      </c>
      <c r="AE94" s="15" t="s">
        <v>314</v>
      </c>
      <c r="AF94" s="15">
        <v>1</v>
      </c>
      <c r="AG94" s="15">
        <f t="shared" si="23"/>
        <v>1</v>
      </c>
      <c r="AH94" s="69">
        <v>0.2</v>
      </c>
      <c r="AI94" s="14">
        <f t="shared" si="21"/>
        <v>2</v>
      </c>
      <c r="AJ94" s="14">
        <v>0</v>
      </c>
      <c r="AK94" s="67">
        <f t="shared" si="16"/>
        <v>10</v>
      </c>
      <c r="AL94" s="91">
        <f t="shared" si="24"/>
        <v>45.454545454545453</v>
      </c>
    </row>
    <row r="95" spans="28:39" x14ac:dyDescent="0.25">
      <c r="AB95" s="92">
        <f t="shared" si="17"/>
        <v>693000000</v>
      </c>
      <c r="AC95" s="15">
        <f t="shared" si="17"/>
        <v>33</v>
      </c>
      <c r="AD95" s="15">
        <v>33</v>
      </c>
      <c r="AE95" s="15" t="s">
        <v>314</v>
      </c>
      <c r="AF95" s="15">
        <v>1</v>
      </c>
      <c r="AG95" s="15">
        <f t="shared" si="23"/>
        <v>1</v>
      </c>
      <c r="AH95" s="69">
        <v>0.2</v>
      </c>
      <c r="AI95" s="14">
        <f t="shared" si="21"/>
        <v>2</v>
      </c>
      <c r="AJ95" s="14">
        <v>0</v>
      </c>
      <c r="AK95" s="67">
        <f t="shared" si="16"/>
        <v>10</v>
      </c>
      <c r="AL95" s="91">
        <f t="shared" si="24"/>
        <v>45.454545454545453</v>
      </c>
    </row>
    <row r="96" spans="28:39" x14ac:dyDescent="0.25">
      <c r="AB96" s="92">
        <f t="shared" si="17"/>
        <v>714000000</v>
      </c>
      <c r="AC96" s="15">
        <f t="shared" si="17"/>
        <v>34</v>
      </c>
      <c r="AD96" s="15">
        <v>34</v>
      </c>
      <c r="AE96" s="15" t="s">
        <v>314</v>
      </c>
      <c r="AF96" s="15">
        <v>1</v>
      </c>
      <c r="AG96" s="15">
        <f t="shared" si="23"/>
        <v>1</v>
      </c>
      <c r="AH96" s="69">
        <v>0.2</v>
      </c>
      <c r="AI96" s="14">
        <f t="shared" si="21"/>
        <v>2</v>
      </c>
      <c r="AJ96" s="14">
        <v>0</v>
      </c>
      <c r="AK96" s="67">
        <f t="shared" si="16"/>
        <v>10</v>
      </c>
      <c r="AL96" s="91">
        <f t="shared" si="24"/>
        <v>45.454545454545453</v>
      </c>
    </row>
    <row r="97" spans="28:38" x14ac:dyDescent="0.25">
      <c r="AB97" s="92">
        <f t="shared" si="17"/>
        <v>735000000</v>
      </c>
      <c r="AC97" s="15">
        <f t="shared" si="17"/>
        <v>35</v>
      </c>
      <c r="AD97" s="15">
        <v>35</v>
      </c>
      <c r="AE97" s="15" t="s">
        <v>314</v>
      </c>
      <c r="AF97" s="15">
        <v>1</v>
      </c>
      <c r="AG97" s="15">
        <f t="shared" si="23"/>
        <v>1</v>
      </c>
      <c r="AH97" s="69">
        <v>0.2</v>
      </c>
      <c r="AI97" s="14">
        <f t="shared" si="21"/>
        <v>2</v>
      </c>
      <c r="AJ97" s="14">
        <v>0</v>
      </c>
      <c r="AK97" s="67">
        <f t="shared" si="16"/>
        <v>10</v>
      </c>
      <c r="AL97" s="91">
        <f t="shared" si="24"/>
        <v>45.454545454545453</v>
      </c>
    </row>
    <row r="98" spans="28:38" x14ac:dyDescent="0.25">
      <c r="AB98" s="92">
        <f t="shared" si="17"/>
        <v>756000000</v>
      </c>
      <c r="AC98" s="15">
        <f t="shared" si="17"/>
        <v>36</v>
      </c>
      <c r="AD98" s="15">
        <v>36</v>
      </c>
      <c r="AE98" s="15" t="s">
        <v>314</v>
      </c>
      <c r="AF98" s="15">
        <v>1</v>
      </c>
      <c r="AG98" s="15">
        <f t="shared" si="23"/>
        <v>1</v>
      </c>
      <c r="AH98" s="69">
        <v>0.2</v>
      </c>
      <c r="AI98" s="14">
        <f t="shared" si="21"/>
        <v>2</v>
      </c>
      <c r="AJ98" s="14">
        <v>0</v>
      </c>
      <c r="AK98" s="67">
        <f t="shared" si="16"/>
        <v>10</v>
      </c>
      <c r="AL98" s="91">
        <f t="shared" si="24"/>
        <v>45.454545454545453</v>
      </c>
    </row>
    <row r="99" spans="28:38" x14ac:dyDescent="0.25">
      <c r="AB99" s="92">
        <f t="shared" si="17"/>
        <v>777000000</v>
      </c>
      <c r="AC99" s="15">
        <f t="shared" si="17"/>
        <v>37</v>
      </c>
      <c r="AD99" s="15">
        <v>37</v>
      </c>
      <c r="AE99" s="15" t="s">
        <v>314</v>
      </c>
      <c r="AF99" s="15">
        <v>1</v>
      </c>
      <c r="AG99" s="15">
        <f t="shared" si="23"/>
        <v>1</v>
      </c>
      <c r="AH99" s="69">
        <v>0.2</v>
      </c>
      <c r="AI99" s="14">
        <f t="shared" si="21"/>
        <v>2</v>
      </c>
      <c r="AJ99" s="14">
        <v>0</v>
      </c>
      <c r="AK99" s="67">
        <f t="shared" si="16"/>
        <v>10</v>
      </c>
      <c r="AL99" s="91">
        <f t="shared" si="24"/>
        <v>45.454545454545453</v>
      </c>
    </row>
    <row r="100" spans="28:38" x14ac:dyDescent="0.25">
      <c r="AB100" s="92">
        <f t="shared" si="17"/>
        <v>798000000</v>
      </c>
      <c r="AC100" s="15">
        <f t="shared" si="17"/>
        <v>38</v>
      </c>
      <c r="AD100" s="15">
        <v>38</v>
      </c>
      <c r="AE100" s="15" t="s">
        <v>314</v>
      </c>
      <c r="AF100" s="15">
        <v>1</v>
      </c>
      <c r="AG100" s="15">
        <f t="shared" si="23"/>
        <v>1</v>
      </c>
      <c r="AH100" s="69">
        <v>0.2</v>
      </c>
      <c r="AI100" s="14">
        <f t="shared" si="21"/>
        <v>2</v>
      </c>
      <c r="AJ100" s="14">
        <v>0</v>
      </c>
      <c r="AK100" s="67">
        <f t="shared" si="16"/>
        <v>10</v>
      </c>
      <c r="AL100" s="91">
        <f t="shared" si="24"/>
        <v>45.454545454545453</v>
      </c>
    </row>
    <row r="101" spans="28:38" x14ac:dyDescent="0.25">
      <c r="AB101" s="92">
        <f t="shared" si="17"/>
        <v>819000000</v>
      </c>
      <c r="AC101" s="15">
        <f t="shared" si="17"/>
        <v>39</v>
      </c>
      <c r="AD101" s="15">
        <v>39</v>
      </c>
      <c r="AE101" s="15" t="s">
        <v>314</v>
      </c>
      <c r="AF101" s="15">
        <v>1</v>
      </c>
      <c r="AG101" s="15">
        <f t="shared" si="23"/>
        <v>1</v>
      </c>
      <c r="AH101" s="69">
        <v>0.2</v>
      </c>
      <c r="AI101" s="14">
        <f t="shared" si="21"/>
        <v>2</v>
      </c>
      <c r="AJ101" s="14">
        <v>0</v>
      </c>
      <c r="AK101" s="67">
        <f t="shared" si="16"/>
        <v>10</v>
      </c>
      <c r="AL101" s="91">
        <f t="shared" si="24"/>
        <v>45.454545454545453</v>
      </c>
    </row>
    <row r="102" spans="28:38" x14ac:dyDescent="0.25">
      <c r="AB102" s="92">
        <f t="shared" si="17"/>
        <v>840000000</v>
      </c>
      <c r="AC102" s="15">
        <f t="shared" si="17"/>
        <v>40</v>
      </c>
      <c r="AD102" s="15">
        <v>40</v>
      </c>
      <c r="AE102" s="15" t="s">
        <v>314</v>
      </c>
      <c r="AF102" s="15">
        <v>1</v>
      </c>
      <c r="AG102" s="15">
        <f t="shared" si="23"/>
        <v>1</v>
      </c>
      <c r="AH102" s="69">
        <v>0.2</v>
      </c>
      <c r="AI102" s="14">
        <f t="shared" si="21"/>
        <v>2</v>
      </c>
      <c r="AJ102" s="14">
        <v>0</v>
      </c>
      <c r="AK102" s="67">
        <f t="shared" si="16"/>
        <v>10</v>
      </c>
      <c r="AL102" s="91">
        <f t="shared" si="24"/>
        <v>45.454545454545453</v>
      </c>
    </row>
    <row r="103" spans="28:38" x14ac:dyDescent="0.25">
      <c r="AB103" s="92">
        <f t="shared" si="17"/>
        <v>861000000</v>
      </c>
      <c r="AC103" s="15">
        <f t="shared" si="17"/>
        <v>41</v>
      </c>
      <c r="AD103" s="15">
        <v>41</v>
      </c>
      <c r="AE103" s="15" t="s">
        <v>314</v>
      </c>
      <c r="AF103" s="15">
        <v>1</v>
      </c>
      <c r="AG103" s="15">
        <f t="shared" si="23"/>
        <v>1</v>
      </c>
      <c r="AH103" s="69">
        <v>0.2</v>
      </c>
      <c r="AI103" s="14">
        <f t="shared" si="21"/>
        <v>2</v>
      </c>
      <c r="AJ103" s="14">
        <v>0</v>
      </c>
      <c r="AK103" s="67">
        <f t="shared" si="16"/>
        <v>10</v>
      </c>
      <c r="AL103" s="91">
        <f t="shared" si="24"/>
        <v>45.454545454545453</v>
      </c>
    </row>
    <row r="104" spans="28:38" x14ac:dyDescent="0.25">
      <c r="AB104" s="92">
        <f t="shared" si="17"/>
        <v>882000000</v>
      </c>
      <c r="AC104" s="15">
        <f t="shared" si="17"/>
        <v>42</v>
      </c>
      <c r="AD104" s="15">
        <v>42</v>
      </c>
      <c r="AE104" s="15" t="s">
        <v>314</v>
      </c>
      <c r="AF104" s="15">
        <v>1</v>
      </c>
      <c r="AG104" s="15">
        <f t="shared" si="23"/>
        <v>1</v>
      </c>
      <c r="AH104" s="69">
        <v>0.2</v>
      </c>
      <c r="AI104" s="14">
        <f t="shared" si="21"/>
        <v>2</v>
      </c>
      <c r="AJ104" s="14">
        <v>0</v>
      </c>
      <c r="AK104" s="67">
        <f t="shared" si="16"/>
        <v>10</v>
      </c>
      <c r="AL104" s="91">
        <f t="shared" si="24"/>
        <v>45.454545454545453</v>
      </c>
    </row>
    <row r="105" spans="28:38" x14ac:dyDescent="0.25">
      <c r="AB105" s="92">
        <f t="shared" si="17"/>
        <v>903000000</v>
      </c>
      <c r="AC105" s="15">
        <f t="shared" si="17"/>
        <v>43</v>
      </c>
      <c r="AD105" s="15">
        <v>43</v>
      </c>
      <c r="AE105" s="15" t="s">
        <v>314</v>
      </c>
      <c r="AF105" s="15">
        <v>1</v>
      </c>
      <c r="AG105" s="15">
        <f t="shared" si="23"/>
        <v>1</v>
      </c>
      <c r="AH105" s="69">
        <v>0.2</v>
      </c>
      <c r="AI105" s="14">
        <f t="shared" si="21"/>
        <v>2</v>
      </c>
      <c r="AJ105" s="14">
        <v>0</v>
      </c>
      <c r="AK105" s="67">
        <f t="shared" si="16"/>
        <v>10</v>
      </c>
      <c r="AL105" s="91">
        <f t="shared" si="24"/>
        <v>45.454545454545453</v>
      </c>
    </row>
    <row r="106" spans="28:38" x14ac:dyDescent="0.25">
      <c r="AB106" s="92">
        <f t="shared" si="17"/>
        <v>924000000</v>
      </c>
      <c r="AC106" s="15">
        <f t="shared" si="17"/>
        <v>44</v>
      </c>
      <c r="AD106" s="15">
        <v>44</v>
      </c>
      <c r="AE106" s="15" t="s">
        <v>314</v>
      </c>
      <c r="AF106" s="15">
        <v>1</v>
      </c>
      <c r="AG106" s="15">
        <f t="shared" si="23"/>
        <v>1</v>
      </c>
      <c r="AH106" s="69">
        <v>0.2</v>
      </c>
      <c r="AI106" s="14">
        <f t="shared" si="21"/>
        <v>2</v>
      </c>
      <c r="AJ106" s="14">
        <v>0</v>
      </c>
      <c r="AK106" s="67">
        <f t="shared" si="16"/>
        <v>10</v>
      </c>
      <c r="AL106" s="91">
        <f t="shared" si="24"/>
        <v>45.454545454545453</v>
      </c>
    </row>
    <row r="107" spans="28:38" x14ac:dyDescent="0.25">
      <c r="AB107" s="92">
        <f t="shared" si="17"/>
        <v>945000000</v>
      </c>
      <c r="AC107" s="15">
        <f t="shared" si="17"/>
        <v>45</v>
      </c>
      <c r="AD107" s="15">
        <v>45</v>
      </c>
      <c r="AE107" s="15" t="s">
        <v>314</v>
      </c>
      <c r="AF107" s="15">
        <v>1</v>
      </c>
      <c r="AG107" s="15">
        <f t="shared" si="23"/>
        <v>1</v>
      </c>
      <c r="AH107" s="69">
        <v>0.2</v>
      </c>
      <c r="AI107" s="14">
        <f t="shared" si="21"/>
        <v>2</v>
      </c>
      <c r="AJ107" s="14">
        <v>0</v>
      </c>
      <c r="AK107" s="67">
        <f t="shared" si="16"/>
        <v>10</v>
      </c>
      <c r="AL107" s="91">
        <f t="shared" si="24"/>
        <v>45.454545454545453</v>
      </c>
    </row>
    <row r="108" spans="28:38" x14ac:dyDescent="0.25">
      <c r="AB108" s="92">
        <f t="shared" si="17"/>
        <v>966000000</v>
      </c>
      <c r="AC108" s="15">
        <f t="shared" si="17"/>
        <v>46</v>
      </c>
      <c r="AD108" s="15">
        <v>46</v>
      </c>
      <c r="AE108" s="15" t="s">
        <v>314</v>
      </c>
      <c r="AF108" s="15">
        <v>1</v>
      </c>
      <c r="AG108" s="15">
        <f t="shared" si="23"/>
        <v>1</v>
      </c>
      <c r="AH108" s="69">
        <v>0.2</v>
      </c>
      <c r="AI108" s="14">
        <f t="shared" si="21"/>
        <v>2</v>
      </c>
      <c r="AJ108" s="14">
        <v>0</v>
      </c>
      <c r="AK108" s="67">
        <f t="shared" si="16"/>
        <v>10</v>
      </c>
      <c r="AL108" s="91">
        <f t="shared" si="24"/>
        <v>45.454545454545453</v>
      </c>
    </row>
    <row r="109" spans="28:38" x14ac:dyDescent="0.25">
      <c r="AB109" s="92">
        <f t="shared" si="17"/>
        <v>987000000</v>
      </c>
      <c r="AC109" s="15">
        <f t="shared" si="17"/>
        <v>47</v>
      </c>
      <c r="AD109" s="15">
        <v>47</v>
      </c>
      <c r="AE109" s="15" t="s">
        <v>314</v>
      </c>
      <c r="AF109" s="15">
        <v>1</v>
      </c>
      <c r="AG109" s="15">
        <f t="shared" si="23"/>
        <v>1</v>
      </c>
      <c r="AH109" s="69">
        <v>0.2</v>
      </c>
      <c r="AI109" s="14">
        <f t="shared" si="21"/>
        <v>2</v>
      </c>
      <c r="AJ109" s="14">
        <v>0</v>
      </c>
      <c r="AK109" s="67">
        <f t="shared" si="16"/>
        <v>10</v>
      </c>
      <c r="AL109" s="91">
        <f t="shared" si="24"/>
        <v>45.454545454545453</v>
      </c>
    </row>
    <row r="110" spans="28:38" x14ac:dyDescent="0.25">
      <c r="AB110" s="92">
        <f t="shared" si="17"/>
        <v>1008000000</v>
      </c>
      <c r="AC110" s="15">
        <f t="shared" si="17"/>
        <v>48</v>
      </c>
      <c r="AD110" s="15">
        <v>48</v>
      </c>
      <c r="AE110" s="15" t="s">
        <v>314</v>
      </c>
      <c r="AF110" s="15">
        <v>1</v>
      </c>
      <c r="AG110" s="15">
        <f t="shared" si="23"/>
        <v>1</v>
      </c>
      <c r="AH110" s="69">
        <v>0.2</v>
      </c>
      <c r="AI110" s="14">
        <f t="shared" si="21"/>
        <v>2</v>
      </c>
      <c r="AJ110" s="14">
        <v>0</v>
      </c>
      <c r="AK110" s="67">
        <f t="shared" si="16"/>
        <v>10</v>
      </c>
      <c r="AL110" s="91">
        <f t="shared" si="24"/>
        <v>45.454545454545453</v>
      </c>
    </row>
    <row r="111" spans="28:38" x14ac:dyDescent="0.25">
      <c r="AB111" s="92">
        <f t="shared" si="17"/>
        <v>1029000000</v>
      </c>
      <c r="AC111" s="15">
        <f t="shared" si="17"/>
        <v>49</v>
      </c>
      <c r="AD111" s="15">
        <v>49</v>
      </c>
      <c r="AE111" s="15" t="s">
        <v>314</v>
      </c>
      <c r="AF111" s="15">
        <v>1</v>
      </c>
      <c r="AG111" s="15">
        <f t="shared" si="23"/>
        <v>1</v>
      </c>
      <c r="AH111" s="69">
        <v>0.2</v>
      </c>
      <c r="AI111" s="14">
        <f t="shared" si="21"/>
        <v>2</v>
      </c>
      <c r="AJ111" s="14">
        <v>0</v>
      </c>
      <c r="AK111" s="67">
        <f t="shared" si="16"/>
        <v>10</v>
      </c>
      <c r="AL111" s="91">
        <f t="shared" si="24"/>
        <v>45.454545454545453</v>
      </c>
    </row>
    <row r="112" spans="28:38" x14ac:dyDescent="0.25">
      <c r="AB112" s="92">
        <f t="shared" si="17"/>
        <v>1050000000</v>
      </c>
      <c r="AC112" s="15">
        <f t="shared" si="17"/>
        <v>50</v>
      </c>
      <c r="AD112" s="15">
        <v>50</v>
      </c>
      <c r="AE112" s="15" t="s">
        <v>314</v>
      </c>
      <c r="AF112" s="15">
        <v>1</v>
      </c>
      <c r="AG112" s="15">
        <f t="shared" si="23"/>
        <v>1</v>
      </c>
      <c r="AH112" s="69">
        <v>0.2</v>
      </c>
      <c r="AI112" s="14">
        <f t="shared" si="21"/>
        <v>2</v>
      </c>
      <c r="AJ112" s="14">
        <v>0</v>
      </c>
      <c r="AK112" s="67">
        <f t="shared" si="16"/>
        <v>10</v>
      </c>
      <c r="AL112" s="91">
        <f t="shared" si="24"/>
        <v>45.454545454545453</v>
      </c>
    </row>
    <row r="113" spans="28:60" x14ac:dyDescent="0.25">
      <c r="AB113" s="92">
        <f t="shared" si="17"/>
        <v>1071000000</v>
      </c>
      <c r="AC113" s="15">
        <f t="shared" si="17"/>
        <v>51</v>
      </c>
      <c r="AD113" s="15">
        <v>51</v>
      </c>
      <c r="AE113" s="15" t="s">
        <v>314</v>
      </c>
      <c r="AF113" s="15">
        <v>1</v>
      </c>
      <c r="AG113" s="15">
        <f t="shared" si="23"/>
        <v>1</v>
      </c>
      <c r="AH113" s="69">
        <v>0.2</v>
      </c>
      <c r="AI113" s="14">
        <f t="shared" si="21"/>
        <v>2</v>
      </c>
      <c r="AJ113" s="14">
        <v>0</v>
      </c>
      <c r="AK113" s="67">
        <f t="shared" si="16"/>
        <v>10</v>
      </c>
      <c r="AL113" s="91">
        <f t="shared" si="24"/>
        <v>45.454545454545453</v>
      </c>
    </row>
    <row r="114" spans="28:60" ht="14.4" thickBot="1" x14ac:dyDescent="0.3">
      <c r="AB114" s="92">
        <f t="shared" si="17"/>
        <v>1092000000</v>
      </c>
      <c r="AC114" s="15">
        <f t="shared" si="17"/>
        <v>52</v>
      </c>
      <c r="AD114" s="95">
        <v>52</v>
      </c>
      <c r="AE114" s="95" t="s">
        <v>314</v>
      </c>
      <c r="AF114" s="95">
        <v>1</v>
      </c>
      <c r="AG114" s="95">
        <f t="shared" si="23"/>
        <v>1</v>
      </c>
      <c r="AH114" s="120">
        <v>0.2</v>
      </c>
      <c r="AI114" s="121">
        <f t="shared" si="21"/>
        <v>2</v>
      </c>
      <c r="AJ114" s="121">
        <v>0</v>
      </c>
      <c r="AK114" s="94">
        <f t="shared" si="16"/>
        <v>10</v>
      </c>
      <c r="AL114" s="98">
        <f t="shared" si="24"/>
        <v>45.454545454545453</v>
      </c>
    </row>
    <row r="115" spans="28:60" x14ac:dyDescent="0.25">
      <c r="AB115" s="99"/>
      <c r="AC115" s="22"/>
      <c r="AD115" s="22"/>
      <c r="AE115" s="22"/>
      <c r="AF115" s="22"/>
      <c r="AG115" s="22"/>
      <c r="AH115" s="234"/>
      <c r="AI115" s="100"/>
      <c r="AJ115" s="100"/>
      <c r="AK115" s="99"/>
      <c r="AL115" s="100"/>
    </row>
    <row r="116" spans="28:60" ht="15" thickBot="1" x14ac:dyDescent="0.35">
      <c r="AB116" s="529" t="s">
        <v>399</v>
      </c>
      <c r="AC116" s="529"/>
      <c r="AD116" s="529"/>
      <c r="AE116" s="529"/>
      <c r="AF116" s="529"/>
      <c r="AG116" s="529"/>
      <c r="AH116" s="529"/>
      <c r="AI116" s="529"/>
      <c r="AJ116" s="529"/>
      <c r="AK116" s="529"/>
      <c r="AL116" s="529"/>
      <c r="AM116" s="190"/>
      <c r="AN116" s="529" t="s">
        <v>400</v>
      </c>
      <c r="AO116" s="529"/>
      <c r="AP116" s="529"/>
      <c r="AQ116" s="529"/>
      <c r="AR116" s="529"/>
      <c r="AS116" s="529"/>
      <c r="AT116" s="529"/>
      <c r="AU116" s="529"/>
      <c r="AV116" s="529"/>
      <c r="AW116" s="529"/>
      <c r="AX116" s="529"/>
      <c r="AY116" s="529"/>
      <c r="AZ116" s="529"/>
      <c r="BA116" s="529"/>
      <c r="BB116" s="529"/>
      <c r="BC116" s="529"/>
      <c r="BD116" s="529"/>
      <c r="BE116" s="529"/>
      <c r="BF116" s="529"/>
      <c r="BG116" s="529"/>
      <c r="BH116" s="37"/>
    </row>
    <row r="117" spans="28:60" x14ac:dyDescent="0.25">
      <c r="AB117" s="235" t="s">
        <v>261</v>
      </c>
      <c r="AC117" s="88" t="s">
        <v>389</v>
      </c>
      <c r="AD117" s="88" t="s">
        <v>274</v>
      </c>
      <c r="AE117" s="88" t="s">
        <v>242</v>
      </c>
      <c r="AF117" s="88" t="s">
        <v>305</v>
      </c>
      <c r="AG117" s="88" t="s">
        <v>306</v>
      </c>
      <c r="AH117" s="88" t="s">
        <v>307</v>
      </c>
      <c r="AI117" s="208" t="s">
        <v>308</v>
      </c>
      <c r="AJ117" s="88" t="s">
        <v>309</v>
      </c>
      <c r="AK117" s="115" t="s">
        <v>310</v>
      </c>
      <c r="AL117" s="89" t="s">
        <v>311</v>
      </c>
      <c r="AN117" s="87">
        <v>2024</v>
      </c>
      <c r="AO117" s="88">
        <v>2025</v>
      </c>
      <c r="AP117" s="88">
        <v>2026</v>
      </c>
      <c r="AQ117" s="88">
        <v>2027</v>
      </c>
      <c r="AR117" s="88">
        <v>2028</v>
      </c>
      <c r="AS117" s="88">
        <v>2029</v>
      </c>
      <c r="AT117" s="88">
        <v>2030</v>
      </c>
      <c r="AU117" s="88">
        <v>2031</v>
      </c>
      <c r="AV117" s="88">
        <v>2032</v>
      </c>
      <c r="AW117" s="88">
        <v>2033</v>
      </c>
      <c r="AX117" s="88">
        <v>2034</v>
      </c>
      <c r="AY117" s="88">
        <v>2035</v>
      </c>
      <c r="AZ117" s="88">
        <v>2036</v>
      </c>
      <c r="BA117" s="88">
        <v>2037</v>
      </c>
      <c r="BB117" s="88">
        <v>2038</v>
      </c>
      <c r="BC117" s="88">
        <v>2039</v>
      </c>
      <c r="BD117" s="88">
        <v>2040</v>
      </c>
      <c r="BE117" s="88">
        <v>2041</v>
      </c>
      <c r="BF117" s="88">
        <v>2042</v>
      </c>
      <c r="BG117" s="88">
        <v>2043</v>
      </c>
      <c r="BH117" s="89" t="s">
        <v>312</v>
      </c>
    </row>
    <row r="118" spans="28:60" x14ac:dyDescent="0.25">
      <c r="AB118" s="92">
        <f>AB62</f>
        <v>0</v>
      </c>
      <c r="AC118" s="15">
        <f>AC62</f>
        <v>0</v>
      </c>
      <c r="AD118" s="15">
        <v>0</v>
      </c>
      <c r="AE118" s="15" t="s">
        <v>314</v>
      </c>
      <c r="AF118" s="15">
        <f t="shared" ref="AF118:AF138" si="25">AF62*$B$3</f>
        <v>0</v>
      </c>
      <c r="AG118" s="15">
        <f t="shared" ref="AG118:AG138" si="26">AG62*$B$4</f>
        <v>0</v>
      </c>
      <c r="AH118" s="15">
        <v>0</v>
      </c>
      <c r="AI118" s="15">
        <v>0</v>
      </c>
      <c r="AJ118" s="15">
        <v>0</v>
      </c>
      <c r="AK118" s="15">
        <v>0</v>
      </c>
      <c r="AL118" s="117">
        <v>0</v>
      </c>
      <c r="AN118" s="116">
        <f t="shared" ref="AN118:AN170" si="27">(AJ118+AK118+AL118)</f>
        <v>0</v>
      </c>
      <c r="AO118" s="68">
        <f t="shared" ref="AO118:BG118" si="28">$AN$118/POWER(1+($B$10/100),AO117-2024)</f>
        <v>0</v>
      </c>
      <c r="AP118" s="68">
        <f t="shared" si="28"/>
        <v>0</v>
      </c>
      <c r="AQ118" s="68">
        <f t="shared" si="28"/>
        <v>0</v>
      </c>
      <c r="AR118" s="68">
        <f t="shared" si="28"/>
        <v>0</v>
      </c>
      <c r="AS118" s="68">
        <f t="shared" si="28"/>
        <v>0</v>
      </c>
      <c r="AT118" s="68">
        <f t="shared" si="28"/>
        <v>0</v>
      </c>
      <c r="AU118" s="68">
        <f t="shared" si="28"/>
        <v>0</v>
      </c>
      <c r="AV118" s="68">
        <f t="shared" si="28"/>
        <v>0</v>
      </c>
      <c r="AW118" s="68">
        <f t="shared" si="28"/>
        <v>0</v>
      </c>
      <c r="AX118" s="68">
        <f t="shared" si="28"/>
        <v>0</v>
      </c>
      <c r="AY118" s="68">
        <f t="shared" si="28"/>
        <v>0</v>
      </c>
      <c r="AZ118" s="68">
        <f t="shared" si="28"/>
        <v>0</v>
      </c>
      <c r="BA118" s="68">
        <f t="shared" si="28"/>
        <v>0</v>
      </c>
      <c r="BB118" s="68">
        <f t="shared" si="28"/>
        <v>0</v>
      </c>
      <c r="BC118" s="68">
        <f t="shared" si="28"/>
        <v>0</v>
      </c>
      <c r="BD118" s="68">
        <f t="shared" si="28"/>
        <v>0</v>
      </c>
      <c r="BE118" s="68">
        <f t="shared" si="28"/>
        <v>0</v>
      </c>
      <c r="BF118" s="68">
        <f t="shared" si="28"/>
        <v>0</v>
      </c>
      <c r="BG118" s="68">
        <f t="shared" si="28"/>
        <v>0</v>
      </c>
      <c r="BH118" s="188">
        <f>SUM(AN118:BG118)</f>
        <v>0</v>
      </c>
    </row>
    <row r="119" spans="28:60" x14ac:dyDescent="0.25">
      <c r="AB119" s="92">
        <f>AB4</f>
        <v>21000000</v>
      </c>
      <c r="AC119" s="15">
        <f>AC63</f>
        <v>1</v>
      </c>
      <c r="AD119" s="15">
        <v>1</v>
      </c>
      <c r="AE119" s="15" t="s">
        <v>314</v>
      </c>
      <c r="AF119" s="15">
        <f t="shared" si="25"/>
        <v>200</v>
      </c>
      <c r="AG119" s="15">
        <f t="shared" si="26"/>
        <v>100</v>
      </c>
      <c r="AH119" s="69">
        <f>AH63*$B$5</f>
        <v>3</v>
      </c>
      <c r="AI119" s="14">
        <f>AI63*$B$6</f>
        <v>1.2</v>
      </c>
      <c r="AJ119" s="78">
        <f>AJ63*$B$7</f>
        <v>0.11799999999999999</v>
      </c>
      <c r="AK119" s="67">
        <f>(AH63*$B$5)+(AI63*$B$6)*(AK63/100)</f>
        <v>3.12</v>
      </c>
      <c r="AL119" s="91">
        <f>AL63*$B$9</f>
        <v>76</v>
      </c>
      <c r="AN119" s="118">
        <f t="shared" si="27"/>
        <v>79.238</v>
      </c>
      <c r="AO119" s="68">
        <f t="shared" ref="AO119:BG119" si="29">$AN$119/POWER(1+($B$10/100),AO117-2024)</f>
        <v>76.930097087378641</v>
      </c>
      <c r="AP119" s="68">
        <f t="shared" si="29"/>
        <v>74.689414647940424</v>
      </c>
      <c r="AQ119" s="68">
        <f t="shared" si="29"/>
        <v>72.513994803825653</v>
      </c>
      <c r="AR119" s="68">
        <f t="shared" si="29"/>
        <v>70.401936702743356</v>
      </c>
      <c r="AS119" s="68">
        <f t="shared" si="29"/>
        <v>68.351394857032389</v>
      </c>
      <c r="AT119" s="68">
        <f t="shared" si="29"/>
        <v>66.360577531099409</v>
      </c>
      <c r="AU119" s="68">
        <f t="shared" si="29"/>
        <v>64.427745175824668</v>
      </c>
      <c r="AV119" s="68">
        <f t="shared" si="29"/>
        <v>62.551208908567645</v>
      </c>
      <c r="AW119" s="68">
        <f t="shared" si="29"/>
        <v>60.729329037444309</v>
      </c>
      <c r="AX119" s="68">
        <f t="shared" si="29"/>
        <v>58.96051362858671</v>
      </c>
      <c r="AY119" s="68">
        <f t="shared" si="29"/>
        <v>57.24321711513273</v>
      </c>
      <c r="AZ119" s="68">
        <f t="shared" si="29"/>
        <v>55.575938946730808</v>
      </c>
      <c r="BA119" s="68">
        <f t="shared" si="29"/>
        <v>53.957222278379433</v>
      </c>
      <c r="BB119" s="68">
        <f t="shared" si="29"/>
        <v>52.385652697455754</v>
      </c>
      <c r="BC119" s="68">
        <f t="shared" si="29"/>
        <v>50.859856987821118</v>
      </c>
      <c r="BD119" s="68">
        <f t="shared" si="29"/>
        <v>49.378501929923424</v>
      </c>
      <c r="BE119" s="68">
        <f t="shared" si="29"/>
        <v>47.94029313584798</v>
      </c>
      <c r="BF119" s="68">
        <f t="shared" si="29"/>
        <v>46.54397391829901</v>
      </c>
      <c r="BG119" s="68">
        <f t="shared" si="29"/>
        <v>45.188324192523311</v>
      </c>
      <c r="BH119" s="188">
        <f>SUM(AN119:BG119)</f>
        <v>1214.227193582557</v>
      </c>
    </row>
    <row r="120" spans="28:60" x14ac:dyDescent="0.25">
      <c r="AB120" s="92">
        <f t="shared" ref="AB120:AB170" si="30">AB5</f>
        <v>42000000</v>
      </c>
      <c r="AC120" s="15">
        <f t="shared" ref="AC120:AC170" si="31">AC64</f>
        <v>2</v>
      </c>
      <c r="AD120" s="15">
        <v>2</v>
      </c>
      <c r="AE120" s="15" t="s">
        <v>314</v>
      </c>
      <c r="AF120" s="15">
        <f t="shared" si="25"/>
        <v>200</v>
      </c>
      <c r="AG120" s="15">
        <f t="shared" si="26"/>
        <v>100</v>
      </c>
      <c r="AH120" s="69">
        <f t="shared" ref="AH120:AH138" si="32">AH64*$B$5</f>
        <v>0.1</v>
      </c>
      <c r="AI120" s="14">
        <f t="shared" ref="AI120:AI138" si="33">AI64*$B$6</f>
        <v>0.04</v>
      </c>
      <c r="AJ120" s="78">
        <f t="shared" ref="AJ120:AJ131" si="34">AJ64*$B$7</f>
        <v>0</v>
      </c>
      <c r="AK120" s="67">
        <f t="shared" ref="AK120:AK138" si="35">(AH64*$B$5)+(AI64*$B$6)*(AK64/100)</f>
        <v>0.10400000000000001</v>
      </c>
      <c r="AL120" s="91">
        <f t="shared" ref="AL120:AL138" si="36">AL64*$B$9</f>
        <v>8.6363636363636367</v>
      </c>
      <c r="AN120" s="118">
        <f t="shared" si="27"/>
        <v>8.7403636363636359</v>
      </c>
      <c r="AO120" s="68">
        <f t="shared" ref="AO120:BG120" si="37">$AN$120/POWER(1+($B$10/100),AO117-2024)</f>
        <v>8.4857899382171222</v>
      </c>
      <c r="AP120" s="68">
        <f t="shared" si="37"/>
        <v>8.2386310079777889</v>
      </c>
      <c r="AQ120" s="68">
        <f t="shared" si="37"/>
        <v>7.9986708815318339</v>
      </c>
      <c r="AR120" s="68">
        <f t="shared" si="37"/>
        <v>7.7656998849823635</v>
      </c>
      <c r="AS120" s="68">
        <f t="shared" si="37"/>
        <v>7.5395144514391879</v>
      </c>
      <c r="AT120" s="68">
        <f t="shared" si="37"/>
        <v>7.3199169431448423</v>
      </c>
      <c r="AU120" s="68">
        <f t="shared" si="37"/>
        <v>7.1067154787813998</v>
      </c>
      <c r="AV120" s="68">
        <f t="shared" si="37"/>
        <v>6.8997237658071855</v>
      </c>
      <c r="AW120" s="68">
        <f t="shared" si="37"/>
        <v>6.6987609376768784</v>
      </c>
      <c r="AX120" s="68">
        <f t="shared" si="37"/>
        <v>6.5036513958027946</v>
      </c>
      <c r="AY120" s="68">
        <f t="shared" si="37"/>
        <v>6.3142246561192179</v>
      </c>
      <c r="AZ120" s="68">
        <f t="shared" si="37"/>
        <v>6.1303152001157466</v>
      </c>
      <c r="BA120" s="68">
        <f t="shared" si="37"/>
        <v>5.9517623302094629</v>
      </c>
      <c r="BB120" s="68">
        <f t="shared" si="37"/>
        <v>5.7784100293295753</v>
      </c>
      <c r="BC120" s="68">
        <f t="shared" si="37"/>
        <v>5.6101068245918198</v>
      </c>
      <c r="BD120" s="68">
        <f t="shared" si="37"/>
        <v>5.446705654943516</v>
      </c>
      <c r="BE120" s="68">
        <f t="shared" si="37"/>
        <v>5.2880637426636072</v>
      </c>
      <c r="BF120" s="68">
        <f t="shared" si="37"/>
        <v>5.1340424686054442</v>
      </c>
      <c r="BG120" s="68">
        <f t="shared" si="37"/>
        <v>4.9845072510732464</v>
      </c>
      <c r="BH120" s="123">
        <f t="shared" ref="BH120:BH126" si="38">SUM(AN120:BG120)</f>
        <v>133.93557647937666</v>
      </c>
    </row>
    <row r="121" spans="28:60" x14ac:dyDescent="0.25">
      <c r="AB121" s="92">
        <f t="shared" si="30"/>
        <v>63000000</v>
      </c>
      <c r="AC121" s="15">
        <f t="shared" si="31"/>
        <v>3</v>
      </c>
      <c r="AD121" s="15">
        <v>3</v>
      </c>
      <c r="AE121" s="15" t="s">
        <v>314</v>
      </c>
      <c r="AF121" s="15">
        <f t="shared" si="25"/>
        <v>200</v>
      </c>
      <c r="AG121" s="15">
        <f t="shared" si="26"/>
        <v>100</v>
      </c>
      <c r="AH121" s="69">
        <f>AH65*$B$5</f>
        <v>0.1</v>
      </c>
      <c r="AI121" s="14">
        <f>AI65*$B$6</f>
        <v>0.04</v>
      </c>
      <c r="AJ121" s="78">
        <f>AJ65*$B$7</f>
        <v>0</v>
      </c>
      <c r="AK121" s="67">
        <f>(AH65*$B$5)+(AI65*$B$6)*(AK65/100)</f>
        <v>0.10400000000000001</v>
      </c>
      <c r="AL121" s="91">
        <f>AL65*$B$9</f>
        <v>8.6363636363636367</v>
      </c>
      <c r="AN121" s="118">
        <f t="shared" si="27"/>
        <v>8.7403636363636359</v>
      </c>
      <c r="AO121" s="68">
        <f t="shared" ref="AO121:BG121" si="39">$AN$121/POWER(1+($B$10/100),AO117-2024)</f>
        <v>8.4857899382171222</v>
      </c>
      <c r="AP121" s="68">
        <f t="shared" si="39"/>
        <v>8.2386310079777889</v>
      </c>
      <c r="AQ121" s="68">
        <f t="shared" si="39"/>
        <v>7.9986708815318339</v>
      </c>
      <c r="AR121" s="68">
        <f t="shared" si="39"/>
        <v>7.7656998849823635</v>
      </c>
      <c r="AS121" s="68">
        <f t="shared" si="39"/>
        <v>7.5395144514391879</v>
      </c>
      <c r="AT121" s="68">
        <f t="shared" si="39"/>
        <v>7.3199169431448423</v>
      </c>
      <c r="AU121" s="68">
        <f t="shared" si="39"/>
        <v>7.1067154787813998</v>
      </c>
      <c r="AV121" s="68">
        <f t="shared" si="39"/>
        <v>6.8997237658071855</v>
      </c>
      <c r="AW121" s="68">
        <f t="shared" si="39"/>
        <v>6.6987609376768784</v>
      </c>
      <c r="AX121" s="68">
        <f t="shared" si="39"/>
        <v>6.5036513958027946</v>
      </c>
      <c r="AY121" s="68">
        <f t="shared" si="39"/>
        <v>6.3142246561192179</v>
      </c>
      <c r="AZ121" s="68">
        <f t="shared" si="39"/>
        <v>6.1303152001157466</v>
      </c>
      <c r="BA121" s="68">
        <f t="shared" si="39"/>
        <v>5.9517623302094629</v>
      </c>
      <c r="BB121" s="68">
        <f t="shared" si="39"/>
        <v>5.7784100293295753</v>
      </c>
      <c r="BC121" s="68">
        <f t="shared" si="39"/>
        <v>5.6101068245918198</v>
      </c>
      <c r="BD121" s="68">
        <f t="shared" si="39"/>
        <v>5.446705654943516</v>
      </c>
      <c r="BE121" s="68">
        <f t="shared" si="39"/>
        <v>5.2880637426636072</v>
      </c>
      <c r="BF121" s="68">
        <f t="shared" si="39"/>
        <v>5.1340424686054442</v>
      </c>
      <c r="BG121" s="68">
        <f t="shared" si="39"/>
        <v>4.9845072510732464</v>
      </c>
      <c r="BH121" s="123">
        <f t="shared" si="38"/>
        <v>133.93557647937666</v>
      </c>
    </row>
    <row r="122" spans="28:60" x14ac:dyDescent="0.25">
      <c r="AB122" s="92">
        <f t="shared" si="30"/>
        <v>84000000</v>
      </c>
      <c r="AC122" s="15">
        <f t="shared" si="31"/>
        <v>4</v>
      </c>
      <c r="AD122" s="15">
        <v>4</v>
      </c>
      <c r="AE122" s="15" t="s">
        <v>314</v>
      </c>
      <c r="AF122" s="15">
        <f t="shared" si="25"/>
        <v>200</v>
      </c>
      <c r="AG122" s="15">
        <f t="shared" si="26"/>
        <v>100</v>
      </c>
      <c r="AH122" s="69">
        <f t="shared" si="32"/>
        <v>0.1</v>
      </c>
      <c r="AI122" s="14">
        <f t="shared" si="33"/>
        <v>0.04</v>
      </c>
      <c r="AJ122" s="78">
        <f t="shared" si="34"/>
        <v>0</v>
      </c>
      <c r="AK122" s="67">
        <f t="shared" si="35"/>
        <v>0.10400000000000001</v>
      </c>
      <c r="AL122" s="91">
        <f t="shared" si="36"/>
        <v>8.6363636363636367</v>
      </c>
      <c r="AN122" s="118">
        <f t="shared" si="27"/>
        <v>8.7403636363636359</v>
      </c>
      <c r="AO122" s="68">
        <f t="shared" ref="AO122:BG122" si="40">$AN$122/POWER(1+($B$10/100),AO117-2024)</f>
        <v>8.4857899382171222</v>
      </c>
      <c r="AP122" s="68">
        <f t="shared" si="40"/>
        <v>8.2386310079777889</v>
      </c>
      <c r="AQ122" s="68">
        <f t="shared" si="40"/>
        <v>7.9986708815318339</v>
      </c>
      <c r="AR122" s="68">
        <f t="shared" si="40"/>
        <v>7.7656998849823635</v>
      </c>
      <c r="AS122" s="68">
        <f t="shared" si="40"/>
        <v>7.5395144514391879</v>
      </c>
      <c r="AT122" s="68">
        <f t="shared" si="40"/>
        <v>7.3199169431448423</v>
      </c>
      <c r="AU122" s="68">
        <f t="shared" si="40"/>
        <v>7.1067154787813998</v>
      </c>
      <c r="AV122" s="68">
        <f t="shared" si="40"/>
        <v>6.8997237658071855</v>
      </c>
      <c r="AW122" s="68">
        <f t="shared" si="40"/>
        <v>6.6987609376768784</v>
      </c>
      <c r="AX122" s="68">
        <f t="shared" si="40"/>
        <v>6.5036513958027946</v>
      </c>
      <c r="AY122" s="68">
        <f t="shared" si="40"/>
        <v>6.3142246561192179</v>
      </c>
      <c r="AZ122" s="68">
        <f t="shared" si="40"/>
        <v>6.1303152001157466</v>
      </c>
      <c r="BA122" s="68">
        <f t="shared" si="40"/>
        <v>5.9517623302094629</v>
      </c>
      <c r="BB122" s="68">
        <f t="shared" si="40"/>
        <v>5.7784100293295753</v>
      </c>
      <c r="BC122" s="68">
        <f t="shared" si="40"/>
        <v>5.6101068245918198</v>
      </c>
      <c r="BD122" s="68">
        <f t="shared" si="40"/>
        <v>5.446705654943516</v>
      </c>
      <c r="BE122" s="68">
        <f t="shared" si="40"/>
        <v>5.2880637426636072</v>
      </c>
      <c r="BF122" s="68">
        <f t="shared" si="40"/>
        <v>5.1340424686054442</v>
      </c>
      <c r="BG122" s="68">
        <f t="shared" si="40"/>
        <v>4.9845072510732464</v>
      </c>
      <c r="BH122" s="123">
        <f t="shared" si="38"/>
        <v>133.93557647937666</v>
      </c>
    </row>
    <row r="123" spans="28:60" x14ac:dyDescent="0.25">
      <c r="AB123" s="92">
        <f t="shared" si="30"/>
        <v>105000000</v>
      </c>
      <c r="AC123" s="15">
        <f t="shared" si="31"/>
        <v>5</v>
      </c>
      <c r="AD123" s="15">
        <v>5</v>
      </c>
      <c r="AE123" s="15" t="s">
        <v>314</v>
      </c>
      <c r="AF123" s="15">
        <f t="shared" si="25"/>
        <v>200</v>
      </c>
      <c r="AG123" s="15">
        <f t="shared" si="26"/>
        <v>100</v>
      </c>
      <c r="AH123" s="69">
        <f t="shared" si="32"/>
        <v>0.1</v>
      </c>
      <c r="AI123" s="14">
        <f t="shared" si="33"/>
        <v>0.04</v>
      </c>
      <c r="AJ123" s="78">
        <f t="shared" si="34"/>
        <v>0</v>
      </c>
      <c r="AK123" s="67">
        <f t="shared" si="35"/>
        <v>0.10400000000000001</v>
      </c>
      <c r="AL123" s="91">
        <f t="shared" si="36"/>
        <v>8.6363636363636367</v>
      </c>
      <c r="AN123" s="118">
        <f t="shared" si="27"/>
        <v>8.7403636363636359</v>
      </c>
      <c r="AO123" s="68">
        <f t="shared" ref="AO123:BG123" si="41">$AN$123/POWER(1+($B$10/100),AO117-2024)</f>
        <v>8.4857899382171222</v>
      </c>
      <c r="AP123" s="68">
        <f t="shared" si="41"/>
        <v>8.2386310079777889</v>
      </c>
      <c r="AQ123" s="68">
        <f t="shared" si="41"/>
        <v>7.9986708815318339</v>
      </c>
      <c r="AR123" s="68">
        <f t="shared" si="41"/>
        <v>7.7656998849823635</v>
      </c>
      <c r="AS123" s="68">
        <f t="shared" si="41"/>
        <v>7.5395144514391879</v>
      </c>
      <c r="AT123" s="68">
        <f t="shared" si="41"/>
        <v>7.3199169431448423</v>
      </c>
      <c r="AU123" s="68">
        <f t="shared" si="41"/>
        <v>7.1067154787813998</v>
      </c>
      <c r="AV123" s="68">
        <f t="shared" si="41"/>
        <v>6.8997237658071855</v>
      </c>
      <c r="AW123" s="68">
        <f t="shared" si="41"/>
        <v>6.6987609376768784</v>
      </c>
      <c r="AX123" s="68">
        <f t="shared" si="41"/>
        <v>6.5036513958027946</v>
      </c>
      <c r="AY123" s="68">
        <f t="shared" si="41"/>
        <v>6.3142246561192179</v>
      </c>
      <c r="AZ123" s="68">
        <f t="shared" si="41"/>
        <v>6.1303152001157466</v>
      </c>
      <c r="BA123" s="68">
        <f t="shared" si="41"/>
        <v>5.9517623302094629</v>
      </c>
      <c r="BB123" s="68">
        <f t="shared" si="41"/>
        <v>5.7784100293295753</v>
      </c>
      <c r="BC123" s="68">
        <f t="shared" si="41"/>
        <v>5.6101068245918198</v>
      </c>
      <c r="BD123" s="68">
        <f t="shared" si="41"/>
        <v>5.446705654943516</v>
      </c>
      <c r="BE123" s="68">
        <f t="shared" si="41"/>
        <v>5.2880637426636072</v>
      </c>
      <c r="BF123" s="68">
        <f t="shared" si="41"/>
        <v>5.1340424686054442</v>
      </c>
      <c r="BG123" s="68">
        <f t="shared" si="41"/>
        <v>4.9845072510732464</v>
      </c>
      <c r="BH123" s="123">
        <f t="shared" si="38"/>
        <v>133.93557647937666</v>
      </c>
    </row>
    <row r="124" spans="28:60" x14ac:dyDescent="0.25">
      <c r="AB124" s="92">
        <f t="shared" si="30"/>
        <v>126000000</v>
      </c>
      <c r="AC124" s="15">
        <f t="shared" si="31"/>
        <v>6</v>
      </c>
      <c r="AD124" s="15">
        <v>6</v>
      </c>
      <c r="AE124" s="15" t="s">
        <v>314</v>
      </c>
      <c r="AF124" s="15">
        <f t="shared" si="25"/>
        <v>200</v>
      </c>
      <c r="AG124" s="15">
        <f t="shared" si="26"/>
        <v>100</v>
      </c>
      <c r="AH124" s="69">
        <f t="shared" si="32"/>
        <v>0.1</v>
      </c>
      <c r="AI124" s="14">
        <f t="shared" si="33"/>
        <v>0.04</v>
      </c>
      <c r="AJ124" s="78">
        <f t="shared" si="34"/>
        <v>0</v>
      </c>
      <c r="AK124" s="67">
        <f t="shared" si="35"/>
        <v>0.10400000000000001</v>
      </c>
      <c r="AL124" s="91">
        <f t="shared" si="36"/>
        <v>8.6363636363636367</v>
      </c>
      <c r="AN124" s="118">
        <f t="shared" si="27"/>
        <v>8.7403636363636359</v>
      </c>
      <c r="AO124" s="68">
        <f t="shared" ref="AO124:BG124" si="42">$AN$124/POWER(1+($B$10/100),AO117-2024)</f>
        <v>8.4857899382171222</v>
      </c>
      <c r="AP124" s="68">
        <f t="shared" si="42"/>
        <v>8.2386310079777889</v>
      </c>
      <c r="AQ124" s="68">
        <f t="shared" si="42"/>
        <v>7.9986708815318339</v>
      </c>
      <c r="AR124" s="68">
        <f t="shared" si="42"/>
        <v>7.7656998849823635</v>
      </c>
      <c r="AS124" s="68">
        <f t="shared" si="42"/>
        <v>7.5395144514391879</v>
      </c>
      <c r="AT124" s="68">
        <f t="shared" si="42"/>
        <v>7.3199169431448423</v>
      </c>
      <c r="AU124" s="68">
        <f t="shared" si="42"/>
        <v>7.1067154787813998</v>
      </c>
      <c r="AV124" s="68">
        <f t="shared" si="42"/>
        <v>6.8997237658071855</v>
      </c>
      <c r="AW124" s="68">
        <f t="shared" si="42"/>
        <v>6.6987609376768784</v>
      </c>
      <c r="AX124" s="68">
        <f t="shared" si="42"/>
        <v>6.5036513958027946</v>
      </c>
      <c r="AY124" s="68">
        <f t="shared" si="42"/>
        <v>6.3142246561192179</v>
      </c>
      <c r="AZ124" s="68">
        <f t="shared" si="42"/>
        <v>6.1303152001157466</v>
      </c>
      <c r="BA124" s="68">
        <f t="shared" si="42"/>
        <v>5.9517623302094629</v>
      </c>
      <c r="BB124" s="68">
        <f t="shared" si="42"/>
        <v>5.7784100293295753</v>
      </c>
      <c r="BC124" s="68">
        <f t="shared" si="42"/>
        <v>5.6101068245918198</v>
      </c>
      <c r="BD124" s="68">
        <f t="shared" si="42"/>
        <v>5.446705654943516</v>
      </c>
      <c r="BE124" s="68">
        <f t="shared" si="42"/>
        <v>5.2880637426636072</v>
      </c>
      <c r="BF124" s="68">
        <f t="shared" si="42"/>
        <v>5.1340424686054442</v>
      </c>
      <c r="BG124" s="68">
        <f t="shared" si="42"/>
        <v>4.9845072510732464</v>
      </c>
      <c r="BH124" s="123">
        <f t="shared" si="38"/>
        <v>133.93557647937666</v>
      </c>
    </row>
    <row r="125" spans="28:60" x14ac:dyDescent="0.25">
      <c r="AB125" s="92">
        <f t="shared" si="30"/>
        <v>147000000</v>
      </c>
      <c r="AC125" s="15">
        <f t="shared" si="31"/>
        <v>7</v>
      </c>
      <c r="AD125" s="15">
        <v>7</v>
      </c>
      <c r="AE125" s="15" t="s">
        <v>314</v>
      </c>
      <c r="AF125" s="15">
        <f t="shared" si="25"/>
        <v>200</v>
      </c>
      <c r="AG125" s="15">
        <f t="shared" si="26"/>
        <v>100</v>
      </c>
      <c r="AH125" s="69">
        <f t="shared" si="32"/>
        <v>0.1</v>
      </c>
      <c r="AI125" s="14">
        <f t="shared" si="33"/>
        <v>0.04</v>
      </c>
      <c r="AJ125" s="78">
        <f t="shared" si="34"/>
        <v>0</v>
      </c>
      <c r="AK125" s="67">
        <f t="shared" si="35"/>
        <v>0.10400000000000001</v>
      </c>
      <c r="AL125" s="91">
        <f t="shared" si="36"/>
        <v>8.6363636363636367</v>
      </c>
      <c r="AN125" s="118">
        <f t="shared" si="27"/>
        <v>8.7403636363636359</v>
      </c>
      <c r="AO125" s="68">
        <f t="shared" ref="AO125:BG125" si="43">$AN$125/POWER(1+($B$10/100),AO117-2024)</f>
        <v>8.4857899382171222</v>
      </c>
      <c r="AP125" s="68">
        <f t="shared" si="43"/>
        <v>8.2386310079777889</v>
      </c>
      <c r="AQ125" s="68">
        <f t="shared" si="43"/>
        <v>7.9986708815318339</v>
      </c>
      <c r="AR125" s="68">
        <f t="shared" si="43"/>
        <v>7.7656998849823635</v>
      </c>
      <c r="AS125" s="68">
        <f t="shared" si="43"/>
        <v>7.5395144514391879</v>
      </c>
      <c r="AT125" s="68">
        <f t="shared" si="43"/>
        <v>7.3199169431448423</v>
      </c>
      <c r="AU125" s="68">
        <f t="shared" si="43"/>
        <v>7.1067154787813998</v>
      </c>
      <c r="AV125" s="68">
        <f t="shared" si="43"/>
        <v>6.8997237658071855</v>
      </c>
      <c r="AW125" s="68">
        <f t="shared" si="43"/>
        <v>6.6987609376768784</v>
      </c>
      <c r="AX125" s="68">
        <f t="shared" si="43"/>
        <v>6.5036513958027946</v>
      </c>
      <c r="AY125" s="68">
        <f t="shared" si="43"/>
        <v>6.3142246561192179</v>
      </c>
      <c r="AZ125" s="68">
        <f t="shared" si="43"/>
        <v>6.1303152001157466</v>
      </c>
      <c r="BA125" s="68">
        <f t="shared" si="43"/>
        <v>5.9517623302094629</v>
      </c>
      <c r="BB125" s="68">
        <f t="shared" si="43"/>
        <v>5.7784100293295753</v>
      </c>
      <c r="BC125" s="68">
        <f t="shared" si="43"/>
        <v>5.6101068245918198</v>
      </c>
      <c r="BD125" s="68">
        <f t="shared" si="43"/>
        <v>5.446705654943516</v>
      </c>
      <c r="BE125" s="68">
        <f t="shared" si="43"/>
        <v>5.2880637426636072</v>
      </c>
      <c r="BF125" s="68">
        <f t="shared" si="43"/>
        <v>5.1340424686054442</v>
      </c>
      <c r="BG125" s="68">
        <f t="shared" si="43"/>
        <v>4.9845072510732464</v>
      </c>
      <c r="BH125" s="123">
        <f t="shared" si="38"/>
        <v>133.93557647937666</v>
      </c>
    </row>
    <row r="126" spans="28:60" x14ac:dyDescent="0.25">
      <c r="AB126" s="92">
        <f t="shared" si="30"/>
        <v>168000000</v>
      </c>
      <c r="AC126" s="15">
        <f t="shared" si="31"/>
        <v>8</v>
      </c>
      <c r="AD126" s="15">
        <v>8</v>
      </c>
      <c r="AE126" s="15" t="s">
        <v>314</v>
      </c>
      <c r="AF126" s="15">
        <f t="shared" si="25"/>
        <v>200</v>
      </c>
      <c r="AG126" s="15">
        <f t="shared" si="26"/>
        <v>100</v>
      </c>
      <c r="AH126" s="69">
        <f t="shared" si="32"/>
        <v>0.1</v>
      </c>
      <c r="AI126" s="14">
        <f t="shared" si="33"/>
        <v>0.04</v>
      </c>
      <c r="AJ126" s="78">
        <f t="shared" si="34"/>
        <v>0</v>
      </c>
      <c r="AK126" s="67">
        <f t="shared" si="35"/>
        <v>0.10400000000000001</v>
      </c>
      <c r="AL126" s="91">
        <f t="shared" si="36"/>
        <v>8.6363636363636367</v>
      </c>
      <c r="AN126" s="118">
        <f t="shared" si="27"/>
        <v>8.7403636363636359</v>
      </c>
      <c r="AO126" s="68">
        <f t="shared" ref="AO126:BG126" si="44">$AN$126/POWER(1+($B$10/100),AO117-2024)</f>
        <v>8.4857899382171222</v>
      </c>
      <c r="AP126" s="68">
        <f t="shared" si="44"/>
        <v>8.2386310079777889</v>
      </c>
      <c r="AQ126" s="68">
        <f t="shared" si="44"/>
        <v>7.9986708815318339</v>
      </c>
      <c r="AR126" s="68">
        <f t="shared" si="44"/>
        <v>7.7656998849823635</v>
      </c>
      <c r="AS126" s="68">
        <f t="shared" si="44"/>
        <v>7.5395144514391879</v>
      </c>
      <c r="AT126" s="68">
        <f t="shared" si="44"/>
        <v>7.3199169431448423</v>
      </c>
      <c r="AU126" s="68">
        <f t="shared" si="44"/>
        <v>7.1067154787813998</v>
      </c>
      <c r="AV126" s="68">
        <f t="shared" si="44"/>
        <v>6.8997237658071855</v>
      </c>
      <c r="AW126" s="68">
        <f t="shared" si="44"/>
        <v>6.6987609376768784</v>
      </c>
      <c r="AX126" s="68">
        <f t="shared" si="44"/>
        <v>6.5036513958027946</v>
      </c>
      <c r="AY126" s="68">
        <f t="shared" si="44"/>
        <v>6.3142246561192179</v>
      </c>
      <c r="AZ126" s="68">
        <f t="shared" si="44"/>
        <v>6.1303152001157466</v>
      </c>
      <c r="BA126" s="68">
        <f t="shared" si="44"/>
        <v>5.9517623302094629</v>
      </c>
      <c r="BB126" s="68">
        <f t="shared" si="44"/>
        <v>5.7784100293295753</v>
      </c>
      <c r="BC126" s="68">
        <f t="shared" si="44"/>
        <v>5.6101068245918198</v>
      </c>
      <c r="BD126" s="68">
        <f t="shared" si="44"/>
        <v>5.446705654943516</v>
      </c>
      <c r="BE126" s="68">
        <f t="shared" si="44"/>
        <v>5.2880637426636072</v>
      </c>
      <c r="BF126" s="68">
        <f t="shared" si="44"/>
        <v>5.1340424686054442</v>
      </c>
      <c r="BG126" s="68">
        <f t="shared" si="44"/>
        <v>4.9845072510732464</v>
      </c>
      <c r="BH126" s="123">
        <f t="shared" si="38"/>
        <v>133.93557647937666</v>
      </c>
    </row>
    <row r="127" spans="28:60" x14ac:dyDescent="0.25">
      <c r="AB127" s="92">
        <f t="shared" si="30"/>
        <v>189000000</v>
      </c>
      <c r="AC127" s="15">
        <f t="shared" si="31"/>
        <v>9</v>
      </c>
      <c r="AD127" s="15">
        <v>9</v>
      </c>
      <c r="AE127" s="15" t="s">
        <v>314</v>
      </c>
      <c r="AF127" s="15">
        <f t="shared" si="25"/>
        <v>200</v>
      </c>
      <c r="AG127" s="15">
        <f t="shared" si="26"/>
        <v>100</v>
      </c>
      <c r="AH127" s="69">
        <f t="shared" si="32"/>
        <v>0.1</v>
      </c>
      <c r="AI127" s="14">
        <f t="shared" si="33"/>
        <v>0.04</v>
      </c>
      <c r="AJ127" s="78">
        <f t="shared" si="34"/>
        <v>0</v>
      </c>
      <c r="AK127" s="67">
        <f t="shared" si="35"/>
        <v>0.10400000000000001</v>
      </c>
      <c r="AL127" s="91">
        <f t="shared" si="36"/>
        <v>8.6363636363636367</v>
      </c>
      <c r="AM127" s="27"/>
      <c r="AN127" s="118">
        <f t="shared" si="27"/>
        <v>8.7403636363636359</v>
      </c>
      <c r="AO127" s="68">
        <f t="shared" ref="AO127:BG127" si="45">$AN$127/POWER(1+($B$10/100),AO117-2024)</f>
        <v>8.4857899382171222</v>
      </c>
      <c r="AP127" s="68">
        <f t="shared" si="45"/>
        <v>8.2386310079777889</v>
      </c>
      <c r="AQ127" s="68">
        <f t="shared" si="45"/>
        <v>7.9986708815318339</v>
      </c>
      <c r="AR127" s="68">
        <f t="shared" si="45"/>
        <v>7.7656998849823635</v>
      </c>
      <c r="AS127" s="68">
        <f t="shared" si="45"/>
        <v>7.5395144514391879</v>
      </c>
      <c r="AT127" s="68">
        <f t="shared" si="45"/>
        <v>7.3199169431448423</v>
      </c>
      <c r="AU127" s="68">
        <f t="shared" si="45"/>
        <v>7.1067154787813998</v>
      </c>
      <c r="AV127" s="68">
        <f t="shared" si="45"/>
        <v>6.8997237658071855</v>
      </c>
      <c r="AW127" s="68">
        <f t="shared" si="45"/>
        <v>6.6987609376768784</v>
      </c>
      <c r="AX127" s="68">
        <f t="shared" si="45"/>
        <v>6.5036513958027946</v>
      </c>
      <c r="AY127" s="68">
        <f t="shared" si="45"/>
        <v>6.3142246561192179</v>
      </c>
      <c r="AZ127" s="68">
        <f t="shared" si="45"/>
        <v>6.1303152001157466</v>
      </c>
      <c r="BA127" s="68">
        <f t="shared" si="45"/>
        <v>5.9517623302094629</v>
      </c>
      <c r="BB127" s="68">
        <f t="shared" si="45"/>
        <v>5.7784100293295753</v>
      </c>
      <c r="BC127" s="68">
        <f t="shared" si="45"/>
        <v>5.6101068245918198</v>
      </c>
      <c r="BD127" s="68">
        <f t="shared" si="45"/>
        <v>5.446705654943516</v>
      </c>
      <c r="BE127" s="68">
        <f t="shared" si="45"/>
        <v>5.2880637426636072</v>
      </c>
      <c r="BF127" s="68">
        <f t="shared" si="45"/>
        <v>5.1340424686054442</v>
      </c>
      <c r="BG127" s="68">
        <f t="shared" si="45"/>
        <v>4.9845072510732464</v>
      </c>
      <c r="BH127" s="123">
        <f t="shared" ref="BH127:BH170" si="46">SUM(AN127:BG127)</f>
        <v>133.93557647937666</v>
      </c>
    </row>
    <row r="128" spans="28:60" x14ac:dyDescent="0.25">
      <c r="AB128" s="92">
        <f t="shared" si="30"/>
        <v>210000000</v>
      </c>
      <c r="AC128" s="15">
        <f t="shared" si="31"/>
        <v>10</v>
      </c>
      <c r="AD128" s="15">
        <v>10</v>
      </c>
      <c r="AE128" s="15" t="s">
        <v>314</v>
      </c>
      <c r="AF128" s="15">
        <f t="shared" si="25"/>
        <v>200</v>
      </c>
      <c r="AG128" s="15">
        <f t="shared" si="26"/>
        <v>100</v>
      </c>
      <c r="AH128" s="69">
        <f t="shared" si="32"/>
        <v>0.1</v>
      </c>
      <c r="AI128" s="14">
        <f t="shared" si="33"/>
        <v>0.04</v>
      </c>
      <c r="AJ128" s="78">
        <f t="shared" si="34"/>
        <v>0</v>
      </c>
      <c r="AK128" s="67">
        <f t="shared" si="35"/>
        <v>0.10400000000000001</v>
      </c>
      <c r="AL128" s="91">
        <f t="shared" si="36"/>
        <v>8.6363636363636367</v>
      </c>
      <c r="AM128" s="27"/>
      <c r="AN128" s="118">
        <f t="shared" si="27"/>
        <v>8.7403636363636359</v>
      </c>
      <c r="AO128" s="68">
        <f t="shared" ref="AO128:BG128" si="47">$AN$128/POWER(1+($B$10/100),AO117-2024)</f>
        <v>8.4857899382171222</v>
      </c>
      <c r="AP128" s="68">
        <f t="shared" si="47"/>
        <v>8.2386310079777889</v>
      </c>
      <c r="AQ128" s="68">
        <f t="shared" si="47"/>
        <v>7.9986708815318339</v>
      </c>
      <c r="AR128" s="68">
        <f t="shared" si="47"/>
        <v>7.7656998849823635</v>
      </c>
      <c r="AS128" s="68">
        <f t="shared" si="47"/>
        <v>7.5395144514391879</v>
      </c>
      <c r="AT128" s="68">
        <f t="shared" si="47"/>
        <v>7.3199169431448423</v>
      </c>
      <c r="AU128" s="68">
        <f t="shared" si="47"/>
        <v>7.1067154787813998</v>
      </c>
      <c r="AV128" s="68">
        <f t="shared" si="47"/>
        <v>6.8997237658071855</v>
      </c>
      <c r="AW128" s="68">
        <f t="shared" si="47"/>
        <v>6.6987609376768784</v>
      </c>
      <c r="AX128" s="68">
        <f t="shared" si="47"/>
        <v>6.5036513958027946</v>
      </c>
      <c r="AY128" s="68">
        <f t="shared" si="47"/>
        <v>6.3142246561192179</v>
      </c>
      <c r="AZ128" s="68">
        <f t="shared" si="47"/>
        <v>6.1303152001157466</v>
      </c>
      <c r="BA128" s="68">
        <f t="shared" si="47"/>
        <v>5.9517623302094629</v>
      </c>
      <c r="BB128" s="68">
        <f t="shared" si="47"/>
        <v>5.7784100293295753</v>
      </c>
      <c r="BC128" s="68">
        <f t="shared" si="47"/>
        <v>5.6101068245918198</v>
      </c>
      <c r="BD128" s="68">
        <f t="shared" si="47"/>
        <v>5.446705654943516</v>
      </c>
      <c r="BE128" s="68">
        <f t="shared" si="47"/>
        <v>5.2880637426636072</v>
      </c>
      <c r="BF128" s="68">
        <f t="shared" si="47"/>
        <v>5.1340424686054442</v>
      </c>
      <c r="BG128" s="68">
        <f t="shared" si="47"/>
        <v>4.9845072510732464</v>
      </c>
      <c r="BH128" s="123">
        <f t="shared" si="46"/>
        <v>133.93557647937666</v>
      </c>
    </row>
    <row r="129" spans="28:62" x14ac:dyDescent="0.25">
      <c r="AB129" s="92">
        <f t="shared" si="30"/>
        <v>231000000</v>
      </c>
      <c r="AC129" s="15">
        <f t="shared" si="31"/>
        <v>11</v>
      </c>
      <c r="AD129" s="15">
        <v>11</v>
      </c>
      <c r="AE129" s="15" t="s">
        <v>314</v>
      </c>
      <c r="AF129" s="15">
        <f t="shared" si="25"/>
        <v>200</v>
      </c>
      <c r="AG129" s="15">
        <f t="shared" si="26"/>
        <v>100</v>
      </c>
      <c r="AH129" s="69">
        <f t="shared" si="32"/>
        <v>0.1</v>
      </c>
      <c r="AI129" s="14">
        <f t="shared" si="33"/>
        <v>0.04</v>
      </c>
      <c r="AJ129" s="78">
        <f t="shared" si="34"/>
        <v>0</v>
      </c>
      <c r="AK129" s="67">
        <f t="shared" si="35"/>
        <v>0.10400000000000001</v>
      </c>
      <c r="AL129" s="91">
        <f t="shared" si="36"/>
        <v>8.6363636363636367</v>
      </c>
      <c r="AM129" s="27"/>
      <c r="AN129" s="118">
        <f t="shared" si="27"/>
        <v>8.7403636363636359</v>
      </c>
      <c r="AO129" s="68">
        <f t="shared" ref="AO129:BG129" si="48">$AN$129/POWER(1+($B$10/100),AO117-2024)</f>
        <v>8.4857899382171222</v>
      </c>
      <c r="AP129" s="68">
        <f t="shared" si="48"/>
        <v>8.2386310079777889</v>
      </c>
      <c r="AQ129" s="68">
        <f t="shared" si="48"/>
        <v>7.9986708815318339</v>
      </c>
      <c r="AR129" s="68">
        <f t="shared" si="48"/>
        <v>7.7656998849823635</v>
      </c>
      <c r="AS129" s="68">
        <f t="shared" si="48"/>
        <v>7.5395144514391879</v>
      </c>
      <c r="AT129" s="68">
        <f t="shared" si="48"/>
        <v>7.3199169431448423</v>
      </c>
      <c r="AU129" s="68">
        <f t="shared" si="48"/>
        <v>7.1067154787813998</v>
      </c>
      <c r="AV129" s="68">
        <f t="shared" si="48"/>
        <v>6.8997237658071855</v>
      </c>
      <c r="AW129" s="68">
        <f t="shared" si="48"/>
        <v>6.6987609376768784</v>
      </c>
      <c r="AX129" s="68">
        <f t="shared" si="48"/>
        <v>6.5036513958027946</v>
      </c>
      <c r="AY129" s="68">
        <f t="shared" si="48"/>
        <v>6.3142246561192179</v>
      </c>
      <c r="AZ129" s="68">
        <f t="shared" si="48"/>
        <v>6.1303152001157466</v>
      </c>
      <c r="BA129" s="68">
        <f t="shared" si="48"/>
        <v>5.9517623302094629</v>
      </c>
      <c r="BB129" s="68">
        <f t="shared" si="48"/>
        <v>5.7784100293295753</v>
      </c>
      <c r="BC129" s="68">
        <f t="shared" si="48"/>
        <v>5.6101068245918198</v>
      </c>
      <c r="BD129" s="68">
        <f t="shared" si="48"/>
        <v>5.446705654943516</v>
      </c>
      <c r="BE129" s="68">
        <f t="shared" si="48"/>
        <v>5.2880637426636072</v>
      </c>
      <c r="BF129" s="68">
        <f t="shared" si="48"/>
        <v>5.1340424686054442</v>
      </c>
      <c r="BG129" s="68">
        <f t="shared" si="48"/>
        <v>4.9845072510732464</v>
      </c>
      <c r="BH129" s="123">
        <f t="shared" si="46"/>
        <v>133.93557647937666</v>
      </c>
    </row>
    <row r="130" spans="28:62" x14ac:dyDescent="0.25">
      <c r="AB130" s="92">
        <f t="shared" si="30"/>
        <v>252000000</v>
      </c>
      <c r="AC130" s="15">
        <f t="shared" si="31"/>
        <v>12</v>
      </c>
      <c r="AD130" s="15">
        <v>12</v>
      </c>
      <c r="AE130" s="15" t="s">
        <v>314</v>
      </c>
      <c r="AF130" s="15">
        <f t="shared" si="25"/>
        <v>200</v>
      </c>
      <c r="AG130" s="15">
        <f t="shared" si="26"/>
        <v>100</v>
      </c>
      <c r="AH130" s="69">
        <f t="shared" si="32"/>
        <v>0.1</v>
      </c>
      <c r="AI130" s="14">
        <f t="shared" si="33"/>
        <v>0.04</v>
      </c>
      <c r="AJ130" s="78">
        <f t="shared" si="34"/>
        <v>0</v>
      </c>
      <c r="AK130" s="67">
        <f t="shared" si="35"/>
        <v>0.10400000000000001</v>
      </c>
      <c r="AL130" s="91">
        <f t="shared" si="36"/>
        <v>8.6363636363636367</v>
      </c>
      <c r="AM130" s="27"/>
      <c r="AN130" s="118">
        <f t="shared" si="27"/>
        <v>8.7403636363636359</v>
      </c>
      <c r="AO130" s="68">
        <f t="shared" ref="AO130:BG130" si="49">$AN$130/POWER(1+($B$10/100),AO117-2024)</f>
        <v>8.4857899382171222</v>
      </c>
      <c r="AP130" s="68">
        <f t="shared" si="49"/>
        <v>8.2386310079777889</v>
      </c>
      <c r="AQ130" s="68">
        <f t="shared" si="49"/>
        <v>7.9986708815318339</v>
      </c>
      <c r="AR130" s="68">
        <f t="shared" si="49"/>
        <v>7.7656998849823635</v>
      </c>
      <c r="AS130" s="68">
        <f t="shared" si="49"/>
        <v>7.5395144514391879</v>
      </c>
      <c r="AT130" s="68">
        <f t="shared" si="49"/>
        <v>7.3199169431448423</v>
      </c>
      <c r="AU130" s="68">
        <f t="shared" si="49"/>
        <v>7.1067154787813998</v>
      </c>
      <c r="AV130" s="68">
        <f t="shared" si="49"/>
        <v>6.8997237658071855</v>
      </c>
      <c r="AW130" s="68">
        <f t="shared" si="49"/>
        <v>6.6987609376768784</v>
      </c>
      <c r="AX130" s="68">
        <f t="shared" si="49"/>
        <v>6.5036513958027946</v>
      </c>
      <c r="AY130" s="68">
        <f t="shared" si="49"/>
        <v>6.3142246561192179</v>
      </c>
      <c r="AZ130" s="68">
        <f t="shared" si="49"/>
        <v>6.1303152001157466</v>
      </c>
      <c r="BA130" s="68">
        <f t="shared" si="49"/>
        <v>5.9517623302094629</v>
      </c>
      <c r="BB130" s="68">
        <f t="shared" si="49"/>
        <v>5.7784100293295753</v>
      </c>
      <c r="BC130" s="68">
        <f t="shared" si="49"/>
        <v>5.6101068245918198</v>
      </c>
      <c r="BD130" s="68">
        <f t="shared" si="49"/>
        <v>5.446705654943516</v>
      </c>
      <c r="BE130" s="68">
        <f t="shared" si="49"/>
        <v>5.2880637426636072</v>
      </c>
      <c r="BF130" s="68">
        <f t="shared" si="49"/>
        <v>5.1340424686054442</v>
      </c>
      <c r="BG130" s="68">
        <f t="shared" si="49"/>
        <v>4.9845072510732464</v>
      </c>
      <c r="BH130" s="123">
        <f t="shared" si="46"/>
        <v>133.93557647937666</v>
      </c>
    </row>
    <row r="131" spans="28:62" x14ac:dyDescent="0.25">
      <c r="AB131" s="92">
        <f t="shared" si="30"/>
        <v>273000000</v>
      </c>
      <c r="AC131" s="15">
        <f t="shared" si="31"/>
        <v>13</v>
      </c>
      <c r="AD131" s="15">
        <v>13</v>
      </c>
      <c r="AE131" s="15" t="s">
        <v>314</v>
      </c>
      <c r="AF131" s="15">
        <f t="shared" si="25"/>
        <v>200</v>
      </c>
      <c r="AG131" s="15">
        <f t="shared" si="26"/>
        <v>100</v>
      </c>
      <c r="AH131" s="69">
        <f t="shared" si="32"/>
        <v>0.1</v>
      </c>
      <c r="AI131" s="14">
        <f t="shared" si="33"/>
        <v>0.04</v>
      </c>
      <c r="AJ131" s="78">
        <f t="shared" si="34"/>
        <v>0</v>
      </c>
      <c r="AK131" s="67">
        <f t="shared" si="35"/>
        <v>0.10400000000000001</v>
      </c>
      <c r="AL131" s="91">
        <f t="shared" si="36"/>
        <v>8.6363636363636367</v>
      </c>
      <c r="AM131" s="27"/>
      <c r="AN131" s="118">
        <f t="shared" si="27"/>
        <v>8.7403636363636359</v>
      </c>
      <c r="AO131" s="68">
        <f t="shared" ref="AO131:BG131" si="50">$AN$131/POWER(1+($B$10/100),AO117-2024)</f>
        <v>8.4857899382171222</v>
      </c>
      <c r="AP131" s="68">
        <f t="shared" si="50"/>
        <v>8.2386310079777889</v>
      </c>
      <c r="AQ131" s="68">
        <f t="shared" si="50"/>
        <v>7.9986708815318339</v>
      </c>
      <c r="AR131" s="68">
        <f t="shared" si="50"/>
        <v>7.7656998849823635</v>
      </c>
      <c r="AS131" s="68">
        <f t="shared" si="50"/>
        <v>7.5395144514391879</v>
      </c>
      <c r="AT131" s="68">
        <f t="shared" si="50"/>
        <v>7.3199169431448423</v>
      </c>
      <c r="AU131" s="68">
        <f t="shared" si="50"/>
        <v>7.1067154787813998</v>
      </c>
      <c r="AV131" s="68">
        <f t="shared" si="50"/>
        <v>6.8997237658071855</v>
      </c>
      <c r="AW131" s="68">
        <f t="shared" si="50"/>
        <v>6.6987609376768784</v>
      </c>
      <c r="AX131" s="68">
        <f t="shared" si="50"/>
        <v>6.5036513958027946</v>
      </c>
      <c r="AY131" s="68">
        <f t="shared" si="50"/>
        <v>6.3142246561192179</v>
      </c>
      <c r="AZ131" s="68">
        <f t="shared" si="50"/>
        <v>6.1303152001157466</v>
      </c>
      <c r="BA131" s="68">
        <f t="shared" si="50"/>
        <v>5.9517623302094629</v>
      </c>
      <c r="BB131" s="68">
        <f t="shared" si="50"/>
        <v>5.7784100293295753</v>
      </c>
      <c r="BC131" s="68">
        <f t="shared" si="50"/>
        <v>5.6101068245918198</v>
      </c>
      <c r="BD131" s="68">
        <f t="shared" si="50"/>
        <v>5.446705654943516</v>
      </c>
      <c r="BE131" s="68">
        <f t="shared" si="50"/>
        <v>5.2880637426636072</v>
      </c>
      <c r="BF131" s="68">
        <f t="shared" si="50"/>
        <v>5.1340424686054442</v>
      </c>
      <c r="BG131" s="68">
        <f t="shared" si="50"/>
        <v>4.9845072510732464</v>
      </c>
      <c r="BH131" s="123">
        <f t="shared" si="46"/>
        <v>133.93557647937666</v>
      </c>
    </row>
    <row r="132" spans="28:62" x14ac:dyDescent="0.25">
      <c r="AB132" s="92">
        <f t="shared" si="30"/>
        <v>294000000</v>
      </c>
      <c r="AC132" s="15">
        <f t="shared" si="31"/>
        <v>14</v>
      </c>
      <c r="AD132" s="15">
        <v>14</v>
      </c>
      <c r="AE132" s="15" t="s">
        <v>314</v>
      </c>
      <c r="AF132" s="15">
        <f t="shared" si="25"/>
        <v>200</v>
      </c>
      <c r="AG132" s="15">
        <f t="shared" si="26"/>
        <v>100</v>
      </c>
      <c r="AH132" s="69">
        <f t="shared" si="32"/>
        <v>0.1</v>
      </c>
      <c r="AI132" s="14">
        <f t="shared" si="33"/>
        <v>0.04</v>
      </c>
      <c r="AJ132" s="78">
        <f t="shared" ref="AJ132:AJ170" si="51">AJ76*$B$7</f>
        <v>0</v>
      </c>
      <c r="AK132" s="67">
        <f t="shared" si="35"/>
        <v>0.10400000000000001</v>
      </c>
      <c r="AL132" s="91">
        <f t="shared" si="36"/>
        <v>8.6363636363636367</v>
      </c>
      <c r="AM132" s="27"/>
      <c r="AN132" s="118">
        <f t="shared" si="27"/>
        <v>8.7403636363636359</v>
      </c>
      <c r="AO132" s="68">
        <f t="shared" ref="AO132:BG132" si="52">$AN$132/POWER(1+($B$10/100),AO117-2024)</f>
        <v>8.4857899382171222</v>
      </c>
      <c r="AP132" s="68">
        <f t="shared" si="52"/>
        <v>8.2386310079777889</v>
      </c>
      <c r="AQ132" s="68">
        <f t="shared" si="52"/>
        <v>7.9986708815318339</v>
      </c>
      <c r="AR132" s="68">
        <f t="shared" si="52"/>
        <v>7.7656998849823635</v>
      </c>
      <c r="AS132" s="68">
        <f t="shared" si="52"/>
        <v>7.5395144514391879</v>
      </c>
      <c r="AT132" s="68">
        <f t="shared" si="52"/>
        <v>7.3199169431448423</v>
      </c>
      <c r="AU132" s="68">
        <f t="shared" si="52"/>
        <v>7.1067154787813998</v>
      </c>
      <c r="AV132" s="68">
        <f t="shared" si="52"/>
        <v>6.8997237658071855</v>
      </c>
      <c r="AW132" s="68">
        <f t="shared" si="52"/>
        <v>6.6987609376768784</v>
      </c>
      <c r="AX132" s="68">
        <f t="shared" si="52"/>
        <v>6.5036513958027946</v>
      </c>
      <c r="AY132" s="68">
        <f t="shared" si="52"/>
        <v>6.3142246561192179</v>
      </c>
      <c r="AZ132" s="68">
        <f t="shared" si="52"/>
        <v>6.1303152001157466</v>
      </c>
      <c r="BA132" s="68">
        <f t="shared" si="52"/>
        <v>5.9517623302094629</v>
      </c>
      <c r="BB132" s="68">
        <f t="shared" si="52"/>
        <v>5.7784100293295753</v>
      </c>
      <c r="BC132" s="68">
        <f t="shared" si="52"/>
        <v>5.6101068245918198</v>
      </c>
      <c r="BD132" s="68">
        <f t="shared" si="52"/>
        <v>5.446705654943516</v>
      </c>
      <c r="BE132" s="68">
        <f t="shared" si="52"/>
        <v>5.2880637426636072</v>
      </c>
      <c r="BF132" s="68">
        <f t="shared" si="52"/>
        <v>5.1340424686054442</v>
      </c>
      <c r="BG132" s="68">
        <f t="shared" si="52"/>
        <v>4.9845072510732464</v>
      </c>
      <c r="BH132" s="123">
        <f t="shared" si="46"/>
        <v>133.93557647937666</v>
      </c>
    </row>
    <row r="133" spans="28:62" x14ac:dyDescent="0.25">
      <c r="AB133" s="92">
        <f t="shared" si="30"/>
        <v>315000000</v>
      </c>
      <c r="AC133" s="15">
        <f t="shared" si="31"/>
        <v>15</v>
      </c>
      <c r="AD133" s="15">
        <v>15</v>
      </c>
      <c r="AE133" s="15" t="s">
        <v>314</v>
      </c>
      <c r="AF133" s="15">
        <f t="shared" si="25"/>
        <v>200</v>
      </c>
      <c r="AG133" s="15">
        <f t="shared" si="26"/>
        <v>100</v>
      </c>
      <c r="AH133" s="69">
        <f t="shared" si="32"/>
        <v>0.1</v>
      </c>
      <c r="AI133" s="14">
        <f t="shared" si="33"/>
        <v>0.04</v>
      </c>
      <c r="AJ133" s="78">
        <f t="shared" si="51"/>
        <v>0</v>
      </c>
      <c r="AK133" s="67">
        <f t="shared" si="35"/>
        <v>0.10400000000000001</v>
      </c>
      <c r="AL133" s="91">
        <f t="shared" si="36"/>
        <v>8.6363636363636367</v>
      </c>
      <c r="AM133" s="27"/>
      <c r="AN133" s="118">
        <f t="shared" si="27"/>
        <v>8.7403636363636359</v>
      </c>
      <c r="AO133" s="68">
        <f t="shared" ref="AO133:BG133" si="53">$AN$133/POWER(1+($B$10/100),AO117-2024)</f>
        <v>8.4857899382171222</v>
      </c>
      <c r="AP133" s="68">
        <f t="shared" si="53"/>
        <v>8.2386310079777889</v>
      </c>
      <c r="AQ133" s="68">
        <f t="shared" si="53"/>
        <v>7.9986708815318339</v>
      </c>
      <c r="AR133" s="68">
        <f t="shared" si="53"/>
        <v>7.7656998849823635</v>
      </c>
      <c r="AS133" s="68">
        <f t="shared" si="53"/>
        <v>7.5395144514391879</v>
      </c>
      <c r="AT133" s="68">
        <f t="shared" si="53"/>
        <v>7.3199169431448423</v>
      </c>
      <c r="AU133" s="68">
        <f t="shared" si="53"/>
        <v>7.1067154787813998</v>
      </c>
      <c r="AV133" s="68">
        <f t="shared" si="53"/>
        <v>6.8997237658071855</v>
      </c>
      <c r="AW133" s="68">
        <f t="shared" si="53"/>
        <v>6.6987609376768784</v>
      </c>
      <c r="AX133" s="68">
        <f t="shared" si="53"/>
        <v>6.5036513958027946</v>
      </c>
      <c r="AY133" s="68">
        <f t="shared" si="53"/>
        <v>6.3142246561192179</v>
      </c>
      <c r="AZ133" s="68">
        <f t="shared" si="53"/>
        <v>6.1303152001157466</v>
      </c>
      <c r="BA133" s="68">
        <f t="shared" si="53"/>
        <v>5.9517623302094629</v>
      </c>
      <c r="BB133" s="68">
        <f t="shared" si="53"/>
        <v>5.7784100293295753</v>
      </c>
      <c r="BC133" s="68">
        <f t="shared" si="53"/>
        <v>5.6101068245918198</v>
      </c>
      <c r="BD133" s="68">
        <f t="shared" si="53"/>
        <v>5.446705654943516</v>
      </c>
      <c r="BE133" s="68">
        <f t="shared" si="53"/>
        <v>5.2880637426636072</v>
      </c>
      <c r="BF133" s="68">
        <f t="shared" si="53"/>
        <v>5.1340424686054442</v>
      </c>
      <c r="BG133" s="68">
        <f t="shared" si="53"/>
        <v>4.9845072510732464</v>
      </c>
      <c r="BH133" s="123">
        <f t="shared" si="46"/>
        <v>133.93557647937666</v>
      </c>
    </row>
    <row r="134" spans="28:62" x14ac:dyDescent="0.25">
      <c r="AB134" s="92">
        <f t="shared" si="30"/>
        <v>336000000</v>
      </c>
      <c r="AC134" s="15">
        <f t="shared" si="31"/>
        <v>16</v>
      </c>
      <c r="AD134" s="15">
        <v>16</v>
      </c>
      <c r="AE134" s="15" t="s">
        <v>314</v>
      </c>
      <c r="AF134" s="15">
        <f t="shared" si="25"/>
        <v>200</v>
      </c>
      <c r="AG134" s="15">
        <f t="shared" si="26"/>
        <v>100</v>
      </c>
      <c r="AH134" s="69">
        <f t="shared" si="32"/>
        <v>0.1</v>
      </c>
      <c r="AI134" s="14">
        <f t="shared" si="33"/>
        <v>0.04</v>
      </c>
      <c r="AJ134" s="78">
        <f t="shared" si="51"/>
        <v>0</v>
      </c>
      <c r="AK134" s="67">
        <f t="shared" si="35"/>
        <v>0.10400000000000001</v>
      </c>
      <c r="AL134" s="91">
        <f t="shared" si="36"/>
        <v>8.6363636363636367</v>
      </c>
      <c r="AM134" s="27"/>
      <c r="AN134" s="118">
        <f t="shared" si="27"/>
        <v>8.7403636363636359</v>
      </c>
      <c r="AO134" s="68">
        <f t="shared" ref="AO134:BG134" si="54">$AN$134/POWER(1+($B$10/100),AO117-2024)</f>
        <v>8.4857899382171222</v>
      </c>
      <c r="AP134" s="68">
        <f t="shared" si="54"/>
        <v>8.2386310079777889</v>
      </c>
      <c r="AQ134" s="68">
        <f t="shared" si="54"/>
        <v>7.9986708815318339</v>
      </c>
      <c r="AR134" s="68">
        <f t="shared" si="54"/>
        <v>7.7656998849823635</v>
      </c>
      <c r="AS134" s="68">
        <f t="shared" si="54"/>
        <v>7.5395144514391879</v>
      </c>
      <c r="AT134" s="68">
        <f t="shared" si="54"/>
        <v>7.3199169431448423</v>
      </c>
      <c r="AU134" s="68">
        <f t="shared" si="54"/>
        <v>7.1067154787813998</v>
      </c>
      <c r="AV134" s="68">
        <f t="shared" si="54"/>
        <v>6.8997237658071855</v>
      </c>
      <c r="AW134" s="68">
        <f t="shared" si="54"/>
        <v>6.6987609376768784</v>
      </c>
      <c r="AX134" s="68">
        <f t="shared" si="54"/>
        <v>6.5036513958027946</v>
      </c>
      <c r="AY134" s="68">
        <f t="shared" si="54"/>
        <v>6.3142246561192179</v>
      </c>
      <c r="AZ134" s="68">
        <f t="shared" si="54"/>
        <v>6.1303152001157466</v>
      </c>
      <c r="BA134" s="68">
        <f t="shared" si="54"/>
        <v>5.9517623302094629</v>
      </c>
      <c r="BB134" s="68">
        <f t="shared" si="54"/>
        <v>5.7784100293295753</v>
      </c>
      <c r="BC134" s="68">
        <f t="shared" si="54"/>
        <v>5.6101068245918198</v>
      </c>
      <c r="BD134" s="68">
        <f t="shared" si="54"/>
        <v>5.446705654943516</v>
      </c>
      <c r="BE134" s="68">
        <f t="shared" si="54"/>
        <v>5.2880637426636072</v>
      </c>
      <c r="BF134" s="68">
        <f t="shared" si="54"/>
        <v>5.1340424686054442</v>
      </c>
      <c r="BG134" s="68">
        <f t="shared" si="54"/>
        <v>4.9845072510732464</v>
      </c>
      <c r="BH134" s="123">
        <f t="shared" si="46"/>
        <v>133.93557647937666</v>
      </c>
    </row>
    <row r="135" spans="28:62" x14ac:dyDescent="0.25">
      <c r="AB135" s="92">
        <f t="shared" si="30"/>
        <v>357000000</v>
      </c>
      <c r="AC135" s="15">
        <f t="shared" si="31"/>
        <v>17</v>
      </c>
      <c r="AD135" s="15">
        <v>17</v>
      </c>
      <c r="AE135" s="15" t="s">
        <v>314</v>
      </c>
      <c r="AF135" s="15">
        <f t="shared" si="25"/>
        <v>200</v>
      </c>
      <c r="AG135" s="15">
        <f t="shared" si="26"/>
        <v>100</v>
      </c>
      <c r="AH135" s="69">
        <f t="shared" si="32"/>
        <v>0.1</v>
      </c>
      <c r="AI135" s="14">
        <f t="shared" si="33"/>
        <v>0.04</v>
      </c>
      <c r="AJ135" s="78">
        <f t="shared" si="51"/>
        <v>0</v>
      </c>
      <c r="AK135" s="67">
        <f t="shared" si="35"/>
        <v>0.10400000000000001</v>
      </c>
      <c r="AL135" s="91">
        <f t="shared" si="36"/>
        <v>8.6363636363636367</v>
      </c>
      <c r="AM135" s="27"/>
      <c r="AN135" s="118">
        <f t="shared" si="27"/>
        <v>8.7403636363636359</v>
      </c>
      <c r="AO135" s="68">
        <f t="shared" ref="AO135:BG135" si="55">$AN$135/POWER(1+($B$10/100),AO117-2024)</f>
        <v>8.4857899382171222</v>
      </c>
      <c r="AP135" s="68">
        <f t="shared" si="55"/>
        <v>8.2386310079777889</v>
      </c>
      <c r="AQ135" s="68">
        <f t="shared" si="55"/>
        <v>7.9986708815318339</v>
      </c>
      <c r="AR135" s="68">
        <f t="shared" si="55"/>
        <v>7.7656998849823635</v>
      </c>
      <c r="AS135" s="68">
        <f t="shared" si="55"/>
        <v>7.5395144514391879</v>
      </c>
      <c r="AT135" s="68">
        <f t="shared" si="55"/>
        <v>7.3199169431448423</v>
      </c>
      <c r="AU135" s="68">
        <f t="shared" si="55"/>
        <v>7.1067154787813998</v>
      </c>
      <c r="AV135" s="68">
        <f t="shared" si="55"/>
        <v>6.8997237658071855</v>
      </c>
      <c r="AW135" s="68">
        <f t="shared" si="55"/>
        <v>6.6987609376768784</v>
      </c>
      <c r="AX135" s="68">
        <f t="shared" si="55"/>
        <v>6.5036513958027946</v>
      </c>
      <c r="AY135" s="68">
        <f t="shared" si="55"/>
        <v>6.3142246561192179</v>
      </c>
      <c r="AZ135" s="68">
        <f t="shared" si="55"/>
        <v>6.1303152001157466</v>
      </c>
      <c r="BA135" s="68">
        <f t="shared" si="55"/>
        <v>5.9517623302094629</v>
      </c>
      <c r="BB135" s="68">
        <f t="shared" si="55"/>
        <v>5.7784100293295753</v>
      </c>
      <c r="BC135" s="68">
        <f t="shared" si="55"/>
        <v>5.6101068245918198</v>
      </c>
      <c r="BD135" s="68">
        <f t="shared" si="55"/>
        <v>5.446705654943516</v>
      </c>
      <c r="BE135" s="68">
        <f t="shared" si="55"/>
        <v>5.2880637426636072</v>
      </c>
      <c r="BF135" s="68">
        <f t="shared" si="55"/>
        <v>5.1340424686054442</v>
      </c>
      <c r="BG135" s="68">
        <f t="shared" si="55"/>
        <v>4.9845072510732464</v>
      </c>
      <c r="BH135" s="123">
        <f t="shared" si="46"/>
        <v>133.93557647937666</v>
      </c>
    </row>
    <row r="136" spans="28:62" x14ac:dyDescent="0.25">
      <c r="AB136" s="92">
        <f t="shared" si="30"/>
        <v>378000000</v>
      </c>
      <c r="AC136" s="15">
        <f t="shared" si="31"/>
        <v>18</v>
      </c>
      <c r="AD136" s="15">
        <v>18</v>
      </c>
      <c r="AE136" s="15" t="s">
        <v>314</v>
      </c>
      <c r="AF136" s="15">
        <f t="shared" si="25"/>
        <v>200</v>
      </c>
      <c r="AG136" s="15">
        <f t="shared" si="26"/>
        <v>100</v>
      </c>
      <c r="AH136" s="69">
        <f t="shared" si="32"/>
        <v>0.1</v>
      </c>
      <c r="AI136" s="14">
        <f t="shared" si="33"/>
        <v>0.04</v>
      </c>
      <c r="AJ136" s="78">
        <f t="shared" si="51"/>
        <v>0</v>
      </c>
      <c r="AK136" s="67">
        <f t="shared" si="35"/>
        <v>0.10400000000000001</v>
      </c>
      <c r="AL136" s="91">
        <f t="shared" si="36"/>
        <v>8.6363636363636367</v>
      </c>
      <c r="AM136" s="27"/>
      <c r="AN136" s="118">
        <f t="shared" si="27"/>
        <v>8.7403636363636359</v>
      </c>
      <c r="AO136" s="68">
        <f t="shared" ref="AO136:BG136" si="56">$AN$136/POWER(1+($B$10/100),AO117-2024)</f>
        <v>8.4857899382171222</v>
      </c>
      <c r="AP136" s="68">
        <f t="shared" si="56"/>
        <v>8.2386310079777889</v>
      </c>
      <c r="AQ136" s="68">
        <f t="shared" si="56"/>
        <v>7.9986708815318339</v>
      </c>
      <c r="AR136" s="68">
        <f t="shared" si="56"/>
        <v>7.7656998849823635</v>
      </c>
      <c r="AS136" s="68">
        <f t="shared" si="56"/>
        <v>7.5395144514391879</v>
      </c>
      <c r="AT136" s="68">
        <f t="shared" si="56"/>
        <v>7.3199169431448423</v>
      </c>
      <c r="AU136" s="68">
        <f t="shared" si="56"/>
        <v>7.1067154787813998</v>
      </c>
      <c r="AV136" s="68">
        <f t="shared" si="56"/>
        <v>6.8997237658071855</v>
      </c>
      <c r="AW136" s="68">
        <f t="shared" si="56"/>
        <v>6.6987609376768784</v>
      </c>
      <c r="AX136" s="68">
        <f t="shared" si="56"/>
        <v>6.5036513958027946</v>
      </c>
      <c r="AY136" s="68">
        <f t="shared" si="56"/>
        <v>6.3142246561192179</v>
      </c>
      <c r="AZ136" s="68">
        <f t="shared" si="56"/>
        <v>6.1303152001157466</v>
      </c>
      <c r="BA136" s="68">
        <f t="shared" si="56"/>
        <v>5.9517623302094629</v>
      </c>
      <c r="BB136" s="68">
        <f t="shared" si="56"/>
        <v>5.7784100293295753</v>
      </c>
      <c r="BC136" s="68">
        <f t="shared" si="56"/>
        <v>5.6101068245918198</v>
      </c>
      <c r="BD136" s="68">
        <f t="shared" si="56"/>
        <v>5.446705654943516</v>
      </c>
      <c r="BE136" s="68">
        <f t="shared" si="56"/>
        <v>5.2880637426636072</v>
      </c>
      <c r="BF136" s="68">
        <f t="shared" si="56"/>
        <v>5.1340424686054442</v>
      </c>
      <c r="BG136" s="68">
        <f t="shared" si="56"/>
        <v>4.9845072510732464</v>
      </c>
      <c r="BH136" s="123">
        <f t="shared" si="46"/>
        <v>133.93557647937666</v>
      </c>
    </row>
    <row r="137" spans="28:62" ht="14.4" x14ac:dyDescent="0.3">
      <c r="AB137" s="92">
        <f t="shared" si="30"/>
        <v>399000000</v>
      </c>
      <c r="AC137" s="15">
        <f t="shared" si="31"/>
        <v>19</v>
      </c>
      <c r="AD137" s="15">
        <v>19</v>
      </c>
      <c r="AE137" s="15" t="s">
        <v>314</v>
      </c>
      <c r="AF137" s="15">
        <f t="shared" si="25"/>
        <v>200</v>
      </c>
      <c r="AG137" s="15">
        <f t="shared" si="26"/>
        <v>100</v>
      </c>
      <c r="AH137" s="69">
        <f t="shared" si="32"/>
        <v>0.1</v>
      </c>
      <c r="AI137" s="14">
        <f t="shared" si="33"/>
        <v>0.04</v>
      </c>
      <c r="AJ137" s="78">
        <f t="shared" si="51"/>
        <v>0</v>
      </c>
      <c r="AK137" s="67">
        <f t="shared" si="35"/>
        <v>0.10400000000000001</v>
      </c>
      <c r="AL137" s="91">
        <f t="shared" si="36"/>
        <v>8.6363636363636367</v>
      </c>
      <c r="AM137" s="27"/>
      <c r="AN137" s="118">
        <f t="shared" si="27"/>
        <v>8.7403636363636359</v>
      </c>
      <c r="AO137" s="68">
        <f t="shared" ref="AO137:BG137" si="57">$AN$137/POWER(1+($B$10/100),AO117-2024)</f>
        <v>8.4857899382171222</v>
      </c>
      <c r="AP137" s="68">
        <f t="shared" si="57"/>
        <v>8.2386310079777889</v>
      </c>
      <c r="AQ137" s="68">
        <f t="shared" si="57"/>
        <v>7.9986708815318339</v>
      </c>
      <c r="AR137" s="68">
        <f t="shared" si="57"/>
        <v>7.7656998849823635</v>
      </c>
      <c r="AS137" s="68">
        <f t="shared" si="57"/>
        <v>7.5395144514391879</v>
      </c>
      <c r="AT137" s="68">
        <f t="shared" si="57"/>
        <v>7.3199169431448423</v>
      </c>
      <c r="AU137" s="68">
        <f t="shared" si="57"/>
        <v>7.1067154787813998</v>
      </c>
      <c r="AV137" s="68">
        <f t="shared" si="57"/>
        <v>6.8997237658071855</v>
      </c>
      <c r="AW137" s="68">
        <f t="shared" si="57"/>
        <v>6.6987609376768784</v>
      </c>
      <c r="AX137" s="68">
        <f t="shared" si="57"/>
        <v>6.5036513958027946</v>
      </c>
      <c r="AY137" s="68">
        <f t="shared" si="57"/>
        <v>6.3142246561192179</v>
      </c>
      <c r="AZ137" s="68">
        <f t="shared" si="57"/>
        <v>6.1303152001157466</v>
      </c>
      <c r="BA137" s="68">
        <f t="shared" si="57"/>
        <v>5.9517623302094629</v>
      </c>
      <c r="BB137" s="68">
        <f t="shared" si="57"/>
        <v>5.7784100293295753</v>
      </c>
      <c r="BC137" s="68">
        <f t="shared" si="57"/>
        <v>5.6101068245918198</v>
      </c>
      <c r="BD137" s="68">
        <f t="shared" si="57"/>
        <v>5.446705654943516</v>
      </c>
      <c r="BE137" s="68">
        <f t="shared" si="57"/>
        <v>5.2880637426636072</v>
      </c>
      <c r="BF137" s="68">
        <f t="shared" si="57"/>
        <v>5.1340424686054442</v>
      </c>
      <c r="BG137" s="68">
        <f t="shared" si="57"/>
        <v>4.9845072510732464</v>
      </c>
      <c r="BH137" s="123">
        <f t="shared" si="46"/>
        <v>133.93557647937666</v>
      </c>
      <c r="BJ137"/>
    </row>
    <row r="138" spans="28:62" ht="14.4" x14ac:dyDescent="0.3">
      <c r="AB138" s="92">
        <f t="shared" si="30"/>
        <v>420000000</v>
      </c>
      <c r="AC138" s="15">
        <f t="shared" si="31"/>
        <v>20</v>
      </c>
      <c r="AD138" s="15">
        <v>20</v>
      </c>
      <c r="AE138" s="15" t="s">
        <v>314</v>
      </c>
      <c r="AF138" s="15">
        <f t="shared" si="25"/>
        <v>200</v>
      </c>
      <c r="AG138" s="15">
        <f t="shared" si="26"/>
        <v>100</v>
      </c>
      <c r="AH138" s="69">
        <f t="shared" si="32"/>
        <v>0.1</v>
      </c>
      <c r="AI138" s="14">
        <f t="shared" si="33"/>
        <v>0.04</v>
      </c>
      <c r="AJ138" s="78">
        <f t="shared" si="51"/>
        <v>0</v>
      </c>
      <c r="AK138" s="67">
        <f t="shared" si="35"/>
        <v>0.10400000000000001</v>
      </c>
      <c r="AL138" s="91">
        <f t="shared" si="36"/>
        <v>8.6363636363636367</v>
      </c>
      <c r="AM138"/>
      <c r="AN138" s="118">
        <f t="shared" si="27"/>
        <v>8.7403636363636359</v>
      </c>
      <c r="AO138" s="68">
        <f t="shared" ref="AO138:AT147" si="58">$AN138/POWER(1+($B$10/100),AO$117-2024)</f>
        <v>8.4857899382171222</v>
      </c>
      <c r="AP138" s="68">
        <f t="shared" si="58"/>
        <v>8.2386310079777889</v>
      </c>
      <c r="AQ138" s="68">
        <f t="shared" si="58"/>
        <v>7.9986708815318339</v>
      </c>
      <c r="AR138" s="68">
        <f t="shared" si="58"/>
        <v>7.7656998849823635</v>
      </c>
      <c r="AS138" s="68">
        <f t="shared" si="58"/>
        <v>7.5395144514391879</v>
      </c>
      <c r="AT138" s="68">
        <f t="shared" si="58"/>
        <v>7.3199169431448423</v>
      </c>
      <c r="AU138" s="68">
        <f t="shared" ref="AU138:BG138" si="59">$AN$138/POWER(1+($B$10/100),AU117-2024)</f>
        <v>7.1067154787813998</v>
      </c>
      <c r="AV138" s="68">
        <f t="shared" si="59"/>
        <v>6.8997237658071855</v>
      </c>
      <c r="AW138" s="68">
        <f t="shared" si="59"/>
        <v>6.6987609376768784</v>
      </c>
      <c r="AX138" s="68">
        <f t="shared" si="59"/>
        <v>6.5036513958027946</v>
      </c>
      <c r="AY138" s="68">
        <f t="shared" si="59"/>
        <v>6.3142246561192179</v>
      </c>
      <c r="AZ138" s="68">
        <f t="shared" si="59"/>
        <v>6.1303152001157466</v>
      </c>
      <c r="BA138" s="68">
        <f t="shared" si="59"/>
        <v>5.9517623302094629</v>
      </c>
      <c r="BB138" s="68">
        <f t="shared" si="59"/>
        <v>5.7784100293295753</v>
      </c>
      <c r="BC138" s="68">
        <f t="shared" si="59"/>
        <v>5.6101068245918198</v>
      </c>
      <c r="BD138" s="68">
        <f t="shared" si="59"/>
        <v>5.446705654943516</v>
      </c>
      <c r="BE138" s="68">
        <f t="shared" si="59"/>
        <v>5.2880637426636072</v>
      </c>
      <c r="BF138" s="68">
        <f t="shared" si="59"/>
        <v>5.1340424686054442</v>
      </c>
      <c r="BG138" s="68">
        <f t="shared" si="59"/>
        <v>4.9845072510732464</v>
      </c>
      <c r="BH138" s="123">
        <f t="shared" si="46"/>
        <v>133.93557647937666</v>
      </c>
      <c r="BJ138"/>
    </row>
    <row r="139" spans="28:62" ht="14.4" x14ac:dyDescent="0.3">
      <c r="AB139" s="92">
        <f t="shared" si="30"/>
        <v>441000000</v>
      </c>
      <c r="AC139" s="15">
        <f t="shared" si="31"/>
        <v>21</v>
      </c>
      <c r="AD139" s="15">
        <v>21</v>
      </c>
      <c r="AE139" s="15" t="s">
        <v>314</v>
      </c>
      <c r="AF139" s="15">
        <f t="shared" ref="AF139:AF170" si="60">AF83*$B$3</f>
        <v>200</v>
      </c>
      <c r="AG139" s="15">
        <f t="shared" ref="AG139:AG170" si="61">AG83*$B$4</f>
        <v>100</v>
      </c>
      <c r="AH139" s="69">
        <f t="shared" ref="AH139:AH170" si="62">AH83*$B$5</f>
        <v>0.1</v>
      </c>
      <c r="AI139" s="14">
        <f t="shared" ref="AI139:AI170" si="63">AI83*$B$6</f>
        <v>0.04</v>
      </c>
      <c r="AJ139" s="78">
        <f t="shared" si="51"/>
        <v>0</v>
      </c>
      <c r="AK139" s="67">
        <f t="shared" ref="AK139:AK170" si="64">(AH83*$B$5)+(AI83*$B$6)*(AK83/100)</f>
        <v>0.10400000000000001</v>
      </c>
      <c r="AL139" s="91">
        <f t="shared" ref="AL139:AL170" si="65">AL83*$B$9</f>
        <v>8.6363636363636367</v>
      </c>
      <c r="AN139" s="118">
        <f t="shared" si="27"/>
        <v>8.7403636363636359</v>
      </c>
      <c r="AO139" s="68">
        <f t="shared" si="58"/>
        <v>8.4857899382171222</v>
      </c>
      <c r="AP139" s="68">
        <f t="shared" si="58"/>
        <v>8.2386310079777889</v>
      </c>
      <c r="AQ139" s="68">
        <f t="shared" si="58"/>
        <v>7.9986708815318339</v>
      </c>
      <c r="AR139" s="68">
        <f t="shared" si="58"/>
        <v>7.7656998849823635</v>
      </c>
      <c r="AS139" s="68">
        <f t="shared" si="58"/>
        <v>7.5395144514391879</v>
      </c>
      <c r="AT139" s="68">
        <f t="shared" si="58"/>
        <v>7.3199169431448423</v>
      </c>
      <c r="AU139" s="68">
        <f t="shared" ref="AU139:BG148" si="66">$AN139/POWER(1+($B$10/100),AU$117-2024)</f>
        <v>7.1067154787813998</v>
      </c>
      <c r="AV139" s="68">
        <f t="shared" si="66"/>
        <v>6.8997237658071855</v>
      </c>
      <c r="AW139" s="68">
        <f t="shared" si="66"/>
        <v>6.6987609376768784</v>
      </c>
      <c r="AX139" s="68">
        <f t="shared" si="66"/>
        <v>6.5036513958027946</v>
      </c>
      <c r="AY139" s="68">
        <f t="shared" si="66"/>
        <v>6.3142246561192179</v>
      </c>
      <c r="AZ139" s="68">
        <f t="shared" si="66"/>
        <v>6.1303152001157466</v>
      </c>
      <c r="BA139" s="68">
        <f t="shared" si="66"/>
        <v>5.9517623302094629</v>
      </c>
      <c r="BB139" s="68">
        <f t="shared" si="66"/>
        <v>5.7784100293295753</v>
      </c>
      <c r="BC139" s="68">
        <f t="shared" si="66"/>
        <v>5.6101068245918198</v>
      </c>
      <c r="BD139" s="68">
        <f t="shared" si="66"/>
        <v>5.446705654943516</v>
      </c>
      <c r="BE139" s="68">
        <f t="shared" si="66"/>
        <v>5.2880637426636072</v>
      </c>
      <c r="BF139" s="68">
        <f t="shared" si="66"/>
        <v>5.1340424686054442</v>
      </c>
      <c r="BG139" s="68">
        <f t="shared" si="66"/>
        <v>4.9845072510732464</v>
      </c>
      <c r="BH139" s="123">
        <f t="shared" si="46"/>
        <v>133.93557647937666</v>
      </c>
      <c r="BI139" s="37"/>
      <c r="BJ139"/>
    </row>
    <row r="140" spans="28:62" ht="14.4" x14ac:dyDescent="0.3">
      <c r="AB140" s="92">
        <f t="shared" si="30"/>
        <v>462000000</v>
      </c>
      <c r="AC140" s="15">
        <f t="shared" si="31"/>
        <v>22</v>
      </c>
      <c r="AD140" s="15">
        <v>22</v>
      </c>
      <c r="AE140" s="15" t="s">
        <v>314</v>
      </c>
      <c r="AF140" s="15">
        <f t="shared" si="60"/>
        <v>200</v>
      </c>
      <c r="AG140" s="15">
        <f t="shared" si="61"/>
        <v>100</v>
      </c>
      <c r="AH140" s="69">
        <f t="shared" si="62"/>
        <v>0.1</v>
      </c>
      <c r="AI140" s="14">
        <f t="shared" si="63"/>
        <v>0.04</v>
      </c>
      <c r="AJ140" s="78">
        <f t="shared" si="51"/>
        <v>0</v>
      </c>
      <c r="AK140" s="67">
        <f t="shared" si="64"/>
        <v>0.10400000000000001</v>
      </c>
      <c r="AL140" s="91">
        <f t="shared" si="65"/>
        <v>8.6363636363636367</v>
      </c>
      <c r="AN140" s="118">
        <f>(AJ140+AK140+AL140)</f>
        <v>8.7403636363636359</v>
      </c>
      <c r="AO140" s="68">
        <f t="shared" si="58"/>
        <v>8.4857899382171222</v>
      </c>
      <c r="AP140" s="68">
        <f t="shared" si="58"/>
        <v>8.2386310079777889</v>
      </c>
      <c r="AQ140" s="68">
        <f t="shared" si="58"/>
        <v>7.9986708815318339</v>
      </c>
      <c r="AR140" s="68">
        <f t="shared" si="58"/>
        <v>7.7656998849823635</v>
      </c>
      <c r="AS140" s="68">
        <f t="shared" si="58"/>
        <v>7.5395144514391879</v>
      </c>
      <c r="AT140" s="68">
        <f t="shared" si="58"/>
        <v>7.3199169431448423</v>
      </c>
      <c r="AU140" s="68">
        <f t="shared" si="66"/>
        <v>7.1067154787813998</v>
      </c>
      <c r="AV140" s="68">
        <f t="shared" si="66"/>
        <v>6.8997237658071855</v>
      </c>
      <c r="AW140" s="68">
        <f t="shared" si="66"/>
        <v>6.6987609376768784</v>
      </c>
      <c r="AX140" s="68">
        <f t="shared" si="66"/>
        <v>6.5036513958027946</v>
      </c>
      <c r="AY140" s="68">
        <f t="shared" si="66"/>
        <v>6.3142246561192179</v>
      </c>
      <c r="AZ140" s="68">
        <f t="shared" si="66"/>
        <v>6.1303152001157466</v>
      </c>
      <c r="BA140" s="68">
        <f t="shared" si="66"/>
        <v>5.9517623302094629</v>
      </c>
      <c r="BB140" s="68">
        <f t="shared" si="66"/>
        <v>5.7784100293295753</v>
      </c>
      <c r="BC140" s="68">
        <f t="shared" si="66"/>
        <v>5.6101068245918198</v>
      </c>
      <c r="BD140" s="68">
        <f t="shared" si="66"/>
        <v>5.446705654943516</v>
      </c>
      <c r="BE140" s="68">
        <f t="shared" si="66"/>
        <v>5.2880637426636072</v>
      </c>
      <c r="BF140" s="68">
        <f t="shared" si="66"/>
        <v>5.1340424686054442</v>
      </c>
      <c r="BG140" s="68">
        <f t="shared" si="66"/>
        <v>4.9845072510732464</v>
      </c>
      <c r="BH140" s="123">
        <f t="shared" si="46"/>
        <v>133.93557647937666</v>
      </c>
      <c r="BI140" s="37"/>
      <c r="BJ140"/>
    </row>
    <row r="141" spans="28:62" ht="14.4" x14ac:dyDescent="0.3">
      <c r="AB141" s="92">
        <f t="shared" si="30"/>
        <v>483000000</v>
      </c>
      <c r="AC141" s="15">
        <f t="shared" si="31"/>
        <v>23</v>
      </c>
      <c r="AD141" s="15">
        <v>23</v>
      </c>
      <c r="AE141" s="15" t="s">
        <v>314</v>
      </c>
      <c r="AF141" s="15">
        <f t="shared" si="60"/>
        <v>200</v>
      </c>
      <c r="AG141" s="15">
        <f t="shared" si="61"/>
        <v>100</v>
      </c>
      <c r="AH141" s="69">
        <f t="shared" si="62"/>
        <v>0.1</v>
      </c>
      <c r="AI141" s="14">
        <f t="shared" si="63"/>
        <v>0.04</v>
      </c>
      <c r="AJ141" s="78">
        <f t="shared" si="51"/>
        <v>0</v>
      </c>
      <c r="AK141" s="67">
        <f t="shared" si="64"/>
        <v>0.10400000000000001</v>
      </c>
      <c r="AL141" s="91">
        <f t="shared" si="65"/>
        <v>8.6363636363636367</v>
      </c>
      <c r="AN141" s="118">
        <f>(AJ141+AK141+AL141)</f>
        <v>8.7403636363636359</v>
      </c>
      <c r="AO141" s="68">
        <f t="shared" si="58"/>
        <v>8.4857899382171222</v>
      </c>
      <c r="AP141" s="68">
        <f t="shared" si="58"/>
        <v>8.2386310079777889</v>
      </c>
      <c r="AQ141" s="68">
        <f t="shared" si="58"/>
        <v>7.9986708815318339</v>
      </c>
      <c r="AR141" s="68">
        <f t="shared" si="58"/>
        <v>7.7656998849823635</v>
      </c>
      <c r="AS141" s="68">
        <f t="shared" si="58"/>
        <v>7.5395144514391879</v>
      </c>
      <c r="AT141" s="68">
        <f t="shared" si="58"/>
        <v>7.3199169431448423</v>
      </c>
      <c r="AU141" s="68">
        <f t="shared" si="66"/>
        <v>7.1067154787813998</v>
      </c>
      <c r="AV141" s="68">
        <f t="shared" si="66"/>
        <v>6.8997237658071855</v>
      </c>
      <c r="AW141" s="68">
        <f t="shared" si="66"/>
        <v>6.6987609376768784</v>
      </c>
      <c r="AX141" s="68">
        <f t="shared" si="66"/>
        <v>6.5036513958027946</v>
      </c>
      <c r="AY141" s="68">
        <f t="shared" si="66"/>
        <v>6.3142246561192179</v>
      </c>
      <c r="AZ141" s="68">
        <f t="shared" si="66"/>
        <v>6.1303152001157466</v>
      </c>
      <c r="BA141" s="68">
        <f t="shared" si="66"/>
        <v>5.9517623302094629</v>
      </c>
      <c r="BB141" s="68">
        <f t="shared" si="66"/>
        <v>5.7784100293295753</v>
      </c>
      <c r="BC141" s="68">
        <f t="shared" si="66"/>
        <v>5.6101068245918198</v>
      </c>
      <c r="BD141" s="68">
        <f t="shared" si="66"/>
        <v>5.446705654943516</v>
      </c>
      <c r="BE141" s="68">
        <f t="shared" si="66"/>
        <v>5.2880637426636072</v>
      </c>
      <c r="BF141" s="68">
        <f t="shared" si="66"/>
        <v>5.1340424686054442</v>
      </c>
      <c r="BG141" s="68">
        <f t="shared" si="66"/>
        <v>4.9845072510732464</v>
      </c>
      <c r="BH141" s="123">
        <f t="shared" si="46"/>
        <v>133.93557647937666</v>
      </c>
      <c r="BI141" s="37"/>
      <c r="BJ141"/>
    </row>
    <row r="142" spans="28:62" ht="14.4" x14ac:dyDescent="0.3">
      <c r="AB142" s="92">
        <f t="shared" si="30"/>
        <v>504000000</v>
      </c>
      <c r="AC142" s="15">
        <f t="shared" si="31"/>
        <v>24</v>
      </c>
      <c r="AD142" s="15">
        <v>24</v>
      </c>
      <c r="AE142" s="15" t="s">
        <v>314</v>
      </c>
      <c r="AF142" s="15">
        <f t="shared" si="60"/>
        <v>200</v>
      </c>
      <c r="AG142" s="15">
        <f t="shared" si="61"/>
        <v>100</v>
      </c>
      <c r="AH142" s="69">
        <f t="shared" si="62"/>
        <v>0.1</v>
      </c>
      <c r="AI142" s="14">
        <f t="shared" si="63"/>
        <v>0.04</v>
      </c>
      <c r="AJ142" s="78">
        <f t="shared" si="51"/>
        <v>0</v>
      </c>
      <c r="AK142" s="67">
        <f t="shared" si="64"/>
        <v>0.10400000000000001</v>
      </c>
      <c r="AL142" s="91">
        <f t="shared" si="65"/>
        <v>8.6363636363636367</v>
      </c>
      <c r="AN142" s="118">
        <f>(AJ142+AK142+AL142)</f>
        <v>8.7403636363636359</v>
      </c>
      <c r="AO142" s="68">
        <f t="shared" si="58"/>
        <v>8.4857899382171222</v>
      </c>
      <c r="AP142" s="68">
        <f t="shared" si="58"/>
        <v>8.2386310079777889</v>
      </c>
      <c r="AQ142" s="68">
        <f t="shared" si="58"/>
        <v>7.9986708815318339</v>
      </c>
      <c r="AR142" s="68">
        <f t="shared" si="58"/>
        <v>7.7656998849823635</v>
      </c>
      <c r="AS142" s="68">
        <f t="shared" si="58"/>
        <v>7.5395144514391879</v>
      </c>
      <c r="AT142" s="68">
        <f t="shared" si="58"/>
        <v>7.3199169431448423</v>
      </c>
      <c r="AU142" s="68">
        <f t="shared" si="66"/>
        <v>7.1067154787813998</v>
      </c>
      <c r="AV142" s="68">
        <f t="shared" si="66"/>
        <v>6.8997237658071855</v>
      </c>
      <c r="AW142" s="68">
        <f t="shared" si="66"/>
        <v>6.6987609376768784</v>
      </c>
      <c r="AX142" s="68">
        <f t="shared" si="66"/>
        <v>6.5036513958027946</v>
      </c>
      <c r="AY142" s="68">
        <f t="shared" si="66"/>
        <v>6.3142246561192179</v>
      </c>
      <c r="AZ142" s="68">
        <f t="shared" si="66"/>
        <v>6.1303152001157466</v>
      </c>
      <c r="BA142" s="68">
        <f t="shared" si="66"/>
        <v>5.9517623302094629</v>
      </c>
      <c r="BB142" s="68">
        <f t="shared" si="66"/>
        <v>5.7784100293295753</v>
      </c>
      <c r="BC142" s="68">
        <f t="shared" si="66"/>
        <v>5.6101068245918198</v>
      </c>
      <c r="BD142" s="68">
        <f t="shared" si="66"/>
        <v>5.446705654943516</v>
      </c>
      <c r="BE142" s="68">
        <f t="shared" si="66"/>
        <v>5.2880637426636072</v>
      </c>
      <c r="BF142" s="68">
        <f t="shared" si="66"/>
        <v>5.1340424686054442</v>
      </c>
      <c r="BG142" s="68">
        <f t="shared" si="66"/>
        <v>4.9845072510732464</v>
      </c>
      <c r="BH142" s="123">
        <f t="shared" si="46"/>
        <v>133.93557647937666</v>
      </c>
      <c r="BI142" s="37"/>
      <c r="BJ142"/>
    </row>
    <row r="143" spans="28:62" ht="14.4" x14ac:dyDescent="0.3">
      <c r="AB143" s="92">
        <f t="shared" si="30"/>
        <v>525000000</v>
      </c>
      <c r="AC143" s="15">
        <f t="shared" si="31"/>
        <v>25</v>
      </c>
      <c r="AD143" s="15">
        <v>25</v>
      </c>
      <c r="AE143" s="15" t="s">
        <v>314</v>
      </c>
      <c r="AF143" s="15">
        <f t="shared" si="60"/>
        <v>200</v>
      </c>
      <c r="AG143" s="15">
        <f t="shared" si="61"/>
        <v>100</v>
      </c>
      <c r="AH143" s="69">
        <f t="shared" si="62"/>
        <v>0.1</v>
      </c>
      <c r="AI143" s="14">
        <f t="shared" si="63"/>
        <v>0.04</v>
      </c>
      <c r="AJ143" s="78">
        <f t="shared" si="51"/>
        <v>0</v>
      </c>
      <c r="AK143" s="67">
        <f t="shared" si="64"/>
        <v>0.10400000000000001</v>
      </c>
      <c r="AL143" s="91">
        <f t="shared" si="65"/>
        <v>8.6363636363636367</v>
      </c>
      <c r="AN143" s="118">
        <f t="shared" si="27"/>
        <v>8.7403636363636359</v>
      </c>
      <c r="AO143" s="68">
        <f t="shared" si="58"/>
        <v>8.4857899382171222</v>
      </c>
      <c r="AP143" s="68">
        <f t="shared" si="58"/>
        <v>8.2386310079777889</v>
      </c>
      <c r="AQ143" s="68">
        <f t="shared" si="58"/>
        <v>7.9986708815318339</v>
      </c>
      <c r="AR143" s="68">
        <f t="shared" si="58"/>
        <v>7.7656998849823635</v>
      </c>
      <c r="AS143" s="68">
        <f t="shared" si="58"/>
        <v>7.5395144514391879</v>
      </c>
      <c r="AT143" s="68">
        <f t="shared" si="58"/>
        <v>7.3199169431448423</v>
      </c>
      <c r="AU143" s="68">
        <f t="shared" si="66"/>
        <v>7.1067154787813998</v>
      </c>
      <c r="AV143" s="68">
        <f t="shared" si="66"/>
        <v>6.8997237658071855</v>
      </c>
      <c r="AW143" s="68">
        <f t="shared" si="66"/>
        <v>6.6987609376768784</v>
      </c>
      <c r="AX143" s="68">
        <f t="shared" si="66"/>
        <v>6.5036513958027946</v>
      </c>
      <c r="AY143" s="68">
        <f t="shared" si="66"/>
        <v>6.3142246561192179</v>
      </c>
      <c r="AZ143" s="68">
        <f t="shared" si="66"/>
        <v>6.1303152001157466</v>
      </c>
      <c r="BA143" s="68">
        <f t="shared" si="66"/>
        <v>5.9517623302094629</v>
      </c>
      <c r="BB143" s="68">
        <f t="shared" si="66"/>
        <v>5.7784100293295753</v>
      </c>
      <c r="BC143" s="68">
        <f t="shared" si="66"/>
        <v>5.6101068245918198</v>
      </c>
      <c r="BD143" s="68">
        <f t="shared" si="66"/>
        <v>5.446705654943516</v>
      </c>
      <c r="BE143" s="68">
        <f t="shared" si="66"/>
        <v>5.2880637426636072</v>
      </c>
      <c r="BF143" s="68">
        <f t="shared" si="66"/>
        <v>5.1340424686054442</v>
      </c>
      <c r="BG143" s="68">
        <f t="shared" si="66"/>
        <v>4.9845072510732464</v>
      </c>
      <c r="BH143" s="123">
        <f t="shared" si="46"/>
        <v>133.93557647937666</v>
      </c>
      <c r="BI143" s="37"/>
      <c r="BJ143" s="37"/>
    </row>
    <row r="144" spans="28:62" ht="14.4" x14ac:dyDescent="0.3">
      <c r="AB144" s="92">
        <f t="shared" si="30"/>
        <v>546000000</v>
      </c>
      <c r="AC144" s="15">
        <f t="shared" si="31"/>
        <v>26</v>
      </c>
      <c r="AD144" s="15">
        <v>26</v>
      </c>
      <c r="AE144" s="15" t="s">
        <v>314</v>
      </c>
      <c r="AF144" s="15">
        <f t="shared" si="60"/>
        <v>200</v>
      </c>
      <c r="AG144" s="15">
        <f t="shared" si="61"/>
        <v>100</v>
      </c>
      <c r="AH144" s="69">
        <f t="shared" si="62"/>
        <v>0.1</v>
      </c>
      <c r="AI144" s="14">
        <f t="shared" si="63"/>
        <v>0.04</v>
      </c>
      <c r="AJ144" s="78">
        <f t="shared" si="51"/>
        <v>0</v>
      </c>
      <c r="AK144" s="67">
        <f t="shared" si="64"/>
        <v>0.10400000000000001</v>
      </c>
      <c r="AL144" s="91">
        <f t="shared" si="65"/>
        <v>8.6363636363636367</v>
      </c>
      <c r="AN144" s="118">
        <f t="shared" si="27"/>
        <v>8.7403636363636359</v>
      </c>
      <c r="AO144" s="68">
        <f t="shared" si="58"/>
        <v>8.4857899382171222</v>
      </c>
      <c r="AP144" s="68">
        <f t="shared" si="58"/>
        <v>8.2386310079777889</v>
      </c>
      <c r="AQ144" s="68">
        <f t="shared" si="58"/>
        <v>7.9986708815318339</v>
      </c>
      <c r="AR144" s="68">
        <f t="shared" si="58"/>
        <v>7.7656998849823635</v>
      </c>
      <c r="AS144" s="68">
        <f t="shared" si="58"/>
        <v>7.5395144514391879</v>
      </c>
      <c r="AT144" s="68">
        <f t="shared" si="58"/>
        <v>7.3199169431448423</v>
      </c>
      <c r="AU144" s="68">
        <f t="shared" si="66"/>
        <v>7.1067154787813998</v>
      </c>
      <c r="AV144" s="68">
        <f t="shared" si="66"/>
        <v>6.8997237658071855</v>
      </c>
      <c r="AW144" s="68">
        <f t="shared" si="66"/>
        <v>6.6987609376768784</v>
      </c>
      <c r="AX144" s="68">
        <f t="shared" si="66"/>
        <v>6.5036513958027946</v>
      </c>
      <c r="AY144" s="68">
        <f t="shared" si="66"/>
        <v>6.3142246561192179</v>
      </c>
      <c r="AZ144" s="68">
        <f t="shared" si="66"/>
        <v>6.1303152001157466</v>
      </c>
      <c r="BA144" s="68">
        <f t="shared" si="66"/>
        <v>5.9517623302094629</v>
      </c>
      <c r="BB144" s="68">
        <f t="shared" si="66"/>
        <v>5.7784100293295753</v>
      </c>
      <c r="BC144" s="68">
        <f t="shared" si="66"/>
        <v>5.6101068245918198</v>
      </c>
      <c r="BD144" s="68">
        <f t="shared" si="66"/>
        <v>5.446705654943516</v>
      </c>
      <c r="BE144" s="68">
        <f t="shared" si="66"/>
        <v>5.2880637426636072</v>
      </c>
      <c r="BF144" s="68">
        <f t="shared" si="66"/>
        <v>5.1340424686054442</v>
      </c>
      <c r="BG144" s="68">
        <f t="shared" si="66"/>
        <v>4.9845072510732464</v>
      </c>
      <c r="BH144" s="123">
        <f t="shared" si="46"/>
        <v>133.93557647937666</v>
      </c>
      <c r="BI144" s="37"/>
      <c r="BJ144" s="37"/>
    </row>
    <row r="145" spans="28:62" ht="14.4" x14ac:dyDescent="0.3">
      <c r="AB145" s="92">
        <f t="shared" si="30"/>
        <v>567000000</v>
      </c>
      <c r="AC145" s="15">
        <f t="shared" si="31"/>
        <v>27</v>
      </c>
      <c r="AD145" s="15">
        <v>27</v>
      </c>
      <c r="AE145" s="15" t="s">
        <v>314</v>
      </c>
      <c r="AF145" s="15">
        <f t="shared" si="60"/>
        <v>200</v>
      </c>
      <c r="AG145" s="15">
        <f t="shared" si="61"/>
        <v>100</v>
      </c>
      <c r="AH145" s="69">
        <f t="shared" si="62"/>
        <v>0.1</v>
      </c>
      <c r="AI145" s="14">
        <f t="shared" si="63"/>
        <v>0.04</v>
      </c>
      <c r="AJ145" s="78">
        <f t="shared" si="51"/>
        <v>0</v>
      </c>
      <c r="AK145" s="67">
        <f t="shared" si="64"/>
        <v>0.10400000000000001</v>
      </c>
      <c r="AL145" s="91">
        <f t="shared" si="65"/>
        <v>8.6363636363636367</v>
      </c>
      <c r="AN145" s="118">
        <f t="shared" si="27"/>
        <v>8.7403636363636359</v>
      </c>
      <c r="AO145" s="68">
        <f t="shared" si="58"/>
        <v>8.4857899382171222</v>
      </c>
      <c r="AP145" s="68">
        <f t="shared" si="58"/>
        <v>8.2386310079777889</v>
      </c>
      <c r="AQ145" s="68">
        <f t="shared" si="58"/>
        <v>7.9986708815318339</v>
      </c>
      <c r="AR145" s="68">
        <f t="shared" si="58"/>
        <v>7.7656998849823635</v>
      </c>
      <c r="AS145" s="68">
        <f t="shared" si="58"/>
        <v>7.5395144514391879</v>
      </c>
      <c r="AT145" s="68">
        <f t="shared" si="58"/>
        <v>7.3199169431448423</v>
      </c>
      <c r="AU145" s="68">
        <f t="shared" si="66"/>
        <v>7.1067154787813998</v>
      </c>
      <c r="AV145" s="68">
        <f t="shared" si="66"/>
        <v>6.8997237658071855</v>
      </c>
      <c r="AW145" s="68">
        <f t="shared" si="66"/>
        <v>6.6987609376768784</v>
      </c>
      <c r="AX145" s="68">
        <f t="shared" si="66"/>
        <v>6.5036513958027946</v>
      </c>
      <c r="AY145" s="68">
        <f t="shared" si="66"/>
        <v>6.3142246561192179</v>
      </c>
      <c r="AZ145" s="68">
        <f t="shared" si="66"/>
        <v>6.1303152001157466</v>
      </c>
      <c r="BA145" s="68">
        <f t="shared" si="66"/>
        <v>5.9517623302094629</v>
      </c>
      <c r="BB145" s="68">
        <f t="shared" si="66"/>
        <v>5.7784100293295753</v>
      </c>
      <c r="BC145" s="68">
        <f t="shared" si="66"/>
        <v>5.6101068245918198</v>
      </c>
      <c r="BD145" s="68">
        <f t="shared" si="66"/>
        <v>5.446705654943516</v>
      </c>
      <c r="BE145" s="68">
        <f t="shared" si="66"/>
        <v>5.2880637426636072</v>
      </c>
      <c r="BF145" s="68">
        <f t="shared" si="66"/>
        <v>5.1340424686054442</v>
      </c>
      <c r="BG145" s="68">
        <f t="shared" si="66"/>
        <v>4.9845072510732464</v>
      </c>
      <c r="BH145" s="123">
        <f t="shared" si="46"/>
        <v>133.93557647937666</v>
      </c>
      <c r="BI145" s="37"/>
      <c r="BJ145" s="37"/>
    </row>
    <row r="146" spans="28:62" ht="14.4" x14ac:dyDescent="0.3">
      <c r="AB146" s="92">
        <f t="shared" si="30"/>
        <v>588000000</v>
      </c>
      <c r="AC146" s="15">
        <f t="shared" si="31"/>
        <v>28</v>
      </c>
      <c r="AD146" s="15">
        <v>28</v>
      </c>
      <c r="AE146" s="15" t="s">
        <v>314</v>
      </c>
      <c r="AF146" s="15">
        <f t="shared" si="60"/>
        <v>200</v>
      </c>
      <c r="AG146" s="15">
        <f t="shared" si="61"/>
        <v>100</v>
      </c>
      <c r="AH146" s="69">
        <f t="shared" si="62"/>
        <v>0.1</v>
      </c>
      <c r="AI146" s="14">
        <f t="shared" si="63"/>
        <v>0.04</v>
      </c>
      <c r="AJ146" s="78">
        <f t="shared" si="51"/>
        <v>0</v>
      </c>
      <c r="AK146" s="67">
        <f t="shared" si="64"/>
        <v>0.10400000000000001</v>
      </c>
      <c r="AL146" s="91">
        <f t="shared" si="65"/>
        <v>8.6363636363636367</v>
      </c>
      <c r="AN146" s="118">
        <f t="shared" si="27"/>
        <v>8.7403636363636359</v>
      </c>
      <c r="AO146" s="68">
        <f t="shared" si="58"/>
        <v>8.4857899382171222</v>
      </c>
      <c r="AP146" s="68">
        <f t="shared" si="58"/>
        <v>8.2386310079777889</v>
      </c>
      <c r="AQ146" s="68">
        <f t="shared" si="58"/>
        <v>7.9986708815318339</v>
      </c>
      <c r="AR146" s="68">
        <f t="shared" si="58"/>
        <v>7.7656998849823635</v>
      </c>
      <c r="AS146" s="68">
        <f t="shared" si="58"/>
        <v>7.5395144514391879</v>
      </c>
      <c r="AT146" s="68">
        <f t="shared" si="58"/>
        <v>7.3199169431448423</v>
      </c>
      <c r="AU146" s="68">
        <f t="shared" si="66"/>
        <v>7.1067154787813998</v>
      </c>
      <c r="AV146" s="68">
        <f t="shared" si="66"/>
        <v>6.8997237658071855</v>
      </c>
      <c r="AW146" s="68">
        <f t="shared" si="66"/>
        <v>6.6987609376768784</v>
      </c>
      <c r="AX146" s="68">
        <f t="shared" si="66"/>
        <v>6.5036513958027946</v>
      </c>
      <c r="AY146" s="68">
        <f t="shared" si="66"/>
        <v>6.3142246561192179</v>
      </c>
      <c r="AZ146" s="68">
        <f t="shared" si="66"/>
        <v>6.1303152001157466</v>
      </c>
      <c r="BA146" s="68">
        <f t="shared" si="66"/>
        <v>5.9517623302094629</v>
      </c>
      <c r="BB146" s="68">
        <f t="shared" si="66"/>
        <v>5.7784100293295753</v>
      </c>
      <c r="BC146" s="68">
        <f t="shared" si="66"/>
        <v>5.6101068245918198</v>
      </c>
      <c r="BD146" s="68">
        <f t="shared" si="66"/>
        <v>5.446705654943516</v>
      </c>
      <c r="BE146" s="68">
        <f t="shared" si="66"/>
        <v>5.2880637426636072</v>
      </c>
      <c r="BF146" s="68">
        <f t="shared" si="66"/>
        <v>5.1340424686054442</v>
      </c>
      <c r="BG146" s="68">
        <f t="shared" si="66"/>
        <v>4.9845072510732464</v>
      </c>
      <c r="BH146" s="123">
        <f t="shared" si="46"/>
        <v>133.93557647937666</v>
      </c>
      <c r="BI146" s="37"/>
      <c r="BJ146" s="37"/>
    </row>
    <row r="147" spans="28:62" ht="14.4" x14ac:dyDescent="0.3">
      <c r="AB147" s="92">
        <f t="shared" si="30"/>
        <v>609000000</v>
      </c>
      <c r="AC147" s="15">
        <f t="shared" si="31"/>
        <v>29</v>
      </c>
      <c r="AD147" s="15">
        <v>29</v>
      </c>
      <c r="AE147" s="15" t="s">
        <v>314</v>
      </c>
      <c r="AF147" s="15">
        <f t="shared" si="60"/>
        <v>200</v>
      </c>
      <c r="AG147" s="15">
        <f t="shared" si="61"/>
        <v>100</v>
      </c>
      <c r="AH147" s="69">
        <f t="shared" si="62"/>
        <v>0.1</v>
      </c>
      <c r="AI147" s="14">
        <f t="shared" si="63"/>
        <v>0.04</v>
      </c>
      <c r="AJ147" s="78">
        <f t="shared" si="51"/>
        <v>0</v>
      </c>
      <c r="AK147" s="67">
        <f t="shared" si="64"/>
        <v>0.10400000000000001</v>
      </c>
      <c r="AL147" s="91">
        <f t="shared" si="65"/>
        <v>8.6363636363636367</v>
      </c>
      <c r="AN147" s="118">
        <f t="shared" si="27"/>
        <v>8.7403636363636359</v>
      </c>
      <c r="AO147" s="68">
        <f t="shared" si="58"/>
        <v>8.4857899382171222</v>
      </c>
      <c r="AP147" s="68">
        <f t="shared" si="58"/>
        <v>8.2386310079777889</v>
      </c>
      <c r="AQ147" s="68">
        <f t="shared" si="58"/>
        <v>7.9986708815318339</v>
      </c>
      <c r="AR147" s="68">
        <f t="shared" si="58"/>
        <v>7.7656998849823635</v>
      </c>
      <c r="AS147" s="68">
        <f t="shared" si="58"/>
        <v>7.5395144514391879</v>
      </c>
      <c r="AT147" s="68">
        <f t="shared" si="58"/>
        <v>7.3199169431448423</v>
      </c>
      <c r="AU147" s="68">
        <f t="shared" si="66"/>
        <v>7.1067154787813998</v>
      </c>
      <c r="AV147" s="68">
        <f t="shared" si="66"/>
        <v>6.8997237658071855</v>
      </c>
      <c r="AW147" s="68">
        <f t="shared" si="66"/>
        <v>6.6987609376768784</v>
      </c>
      <c r="AX147" s="68">
        <f t="shared" si="66"/>
        <v>6.5036513958027946</v>
      </c>
      <c r="AY147" s="68">
        <f t="shared" si="66"/>
        <v>6.3142246561192179</v>
      </c>
      <c r="AZ147" s="68">
        <f t="shared" si="66"/>
        <v>6.1303152001157466</v>
      </c>
      <c r="BA147" s="68">
        <f t="shared" si="66"/>
        <v>5.9517623302094629</v>
      </c>
      <c r="BB147" s="68">
        <f t="shared" si="66"/>
        <v>5.7784100293295753</v>
      </c>
      <c r="BC147" s="68">
        <f t="shared" si="66"/>
        <v>5.6101068245918198</v>
      </c>
      <c r="BD147" s="68">
        <f t="shared" si="66"/>
        <v>5.446705654943516</v>
      </c>
      <c r="BE147" s="68">
        <f t="shared" si="66"/>
        <v>5.2880637426636072</v>
      </c>
      <c r="BF147" s="68">
        <f t="shared" si="66"/>
        <v>5.1340424686054442</v>
      </c>
      <c r="BG147" s="68">
        <f t="shared" si="66"/>
        <v>4.9845072510732464</v>
      </c>
      <c r="BH147" s="123">
        <f t="shared" si="46"/>
        <v>133.93557647937666</v>
      </c>
      <c r="BI147" s="37"/>
      <c r="BJ147" s="37"/>
    </row>
    <row r="148" spans="28:62" ht="14.4" x14ac:dyDescent="0.3">
      <c r="AB148" s="92">
        <f t="shared" si="30"/>
        <v>630000000</v>
      </c>
      <c r="AC148" s="15">
        <f t="shared" si="31"/>
        <v>30</v>
      </c>
      <c r="AD148" s="15">
        <v>30</v>
      </c>
      <c r="AE148" s="15" t="s">
        <v>314</v>
      </c>
      <c r="AF148" s="15">
        <f t="shared" si="60"/>
        <v>200</v>
      </c>
      <c r="AG148" s="15">
        <f t="shared" si="61"/>
        <v>100</v>
      </c>
      <c r="AH148" s="69">
        <f t="shared" si="62"/>
        <v>0.1</v>
      </c>
      <c r="AI148" s="14">
        <f t="shared" si="63"/>
        <v>0.04</v>
      </c>
      <c r="AJ148" s="78">
        <f t="shared" si="51"/>
        <v>0</v>
      </c>
      <c r="AK148" s="67">
        <f t="shared" si="64"/>
        <v>0.10400000000000001</v>
      </c>
      <c r="AL148" s="91">
        <f t="shared" si="65"/>
        <v>8.6363636363636367</v>
      </c>
      <c r="AN148" s="118">
        <f t="shared" si="27"/>
        <v>8.7403636363636359</v>
      </c>
      <c r="AO148" s="68">
        <f t="shared" ref="AO148:AT157" si="67">$AN148/POWER(1+($B$10/100),AO$117-2024)</f>
        <v>8.4857899382171222</v>
      </c>
      <c r="AP148" s="68">
        <f t="shared" si="67"/>
        <v>8.2386310079777889</v>
      </c>
      <c r="AQ148" s="68">
        <f t="shared" si="67"/>
        <v>7.9986708815318339</v>
      </c>
      <c r="AR148" s="68">
        <f t="shared" si="67"/>
        <v>7.7656998849823635</v>
      </c>
      <c r="AS148" s="68">
        <f t="shared" si="67"/>
        <v>7.5395144514391879</v>
      </c>
      <c r="AT148" s="68">
        <f t="shared" si="67"/>
        <v>7.3199169431448423</v>
      </c>
      <c r="AU148" s="68">
        <f t="shared" si="66"/>
        <v>7.1067154787813998</v>
      </c>
      <c r="AV148" s="68">
        <f t="shared" si="66"/>
        <v>6.8997237658071855</v>
      </c>
      <c r="AW148" s="68">
        <f t="shared" si="66"/>
        <v>6.6987609376768784</v>
      </c>
      <c r="AX148" s="68">
        <f t="shared" si="66"/>
        <v>6.5036513958027946</v>
      </c>
      <c r="AY148" s="68">
        <f t="shared" si="66"/>
        <v>6.3142246561192179</v>
      </c>
      <c r="AZ148" s="68">
        <f t="shared" si="66"/>
        <v>6.1303152001157466</v>
      </c>
      <c r="BA148" s="68">
        <f t="shared" si="66"/>
        <v>5.9517623302094629</v>
      </c>
      <c r="BB148" s="68">
        <f t="shared" si="66"/>
        <v>5.7784100293295753</v>
      </c>
      <c r="BC148" s="68">
        <f t="shared" si="66"/>
        <v>5.6101068245918198</v>
      </c>
      <c r="BD148" s="68">
        <f t="shared" si="66"/>
        <v>5.446705654943516</v>
      </c>
      <c r="BE148" s="68">
        <f t="shared" si="66"/>
        <v>5.2880637426636072</v>
      </c>
      <c r="BF148" s="68">
        <f t="shared" si="66"/>
        <v>5.1340424686054442</v>
      </c>
      <c r="BG148" s="68">
        <f t="shared" si="66"/>
        <v>4.9845072510732464</v>
      </c>
      <c r="BH148" s="123">
        <f t="shared" si="46"/>
        <v>133.93557647937666</v>
      </c>
      <c r="BI148" s="37"/>
      <c r="BJ148" s="37"/>
    </row>
    <row r="149" spans="28:62" ht="14.4" x14ac:dyDescent="0.3">
      <c r="AB149" s="92">
        <f t="shared" si="30"/>
        <v>651000000</v>
      </c>
      <c r="AC149" s="15">
        <f t="shared" si="31"/>
        <v>31</v>
      </c>
      <c r="AD149" s="15">
        <v>31</v>
      </c>
      <c r="AE149" s="15" t="s">
        <v>314</v>
      </c>
      <c r="AF149" s="15">
        <f t="shared" si="60"/>
        <v>200</v>
      </c>
      <c r="AG149" s="15">
        <f t="shared" si="61"/>
        <v>100</v>
      </c>
      <c r="AH149" s="69">
        <f t="shared" si="62"/>
        <v>0.1</v>
      </c>
      <c r="AI149" s="14">
        <f t="shared" si="63"/>
        <v>0.04</v>
      </c>
      <c r="AJ149" s="78">
        <f t="shared" si="51"/>
        <v>0</v>
      </c>
      <c r="AK149" s="67">
        <f t="shared" si="64"/>
        <v>0.10400000000000001</v>
      </c>
      <c r="AL149" s="91">
        <f t="shared" si="65"/>
        <v>8.6363636363636367</v>
      </c>
      <c r="AN149" s="118">
        <f t="shared" si="27"/>
        <v>8.7403636363636359</v>
      </c>
      <c r="AO149" s="68">
        <f t="shared" si="67"/>
        <v>8.4857899382171222</v>
      </c>
      <c r="AP149" s="68">
        <f t="shared" si="67"/>
        <v>8.2386310079777889</v>
      </c>
      <c r="AQ149" s="68">
        <f t="shared" si="67"/>
        <v>7.9986708815318339</v>
      </c>
      <c r="AR149" s="68">
        <f t="shared" si="67"/>
        <v>7.7656998849823635</v>
      </c>
      <c r="AS149" s="68">
        <f t="shared" si="67"/>
        <v>7.5395144514391879</v>
      </c>
      <c r="AT149" s="68">
        <f t="shared" si="67"/>
        <v>7.3199169431448423</v>
      </c>
      <c r="AU149" s="68">
        <f t="shared" ref="AU149:BG158" si="68">$AN149/POWER(1+($B$10/100),AU$117-2024)</f>
        <v>7.1067154787813998</v>
      </c>
      <c r="AV149" s="68">
        <f t="shared" si="68"/>
        <v>6.8997237658071855</v>
      </c>
      <c r="AW149" s="68">
        <f t="shared" si="68"/>
        <v>6.6987609376768784</v>
      </c>
      <c r="AX149" s="68">
        <f t="shared" si="68"/>
        <v>6.5036513958027946</v>
      </c>
      <c r="AY149" s="68">
        <f t="shared" si="68"/>
        <v>6.3142246561192179</v>
      </c>
      <c r="AZ149" s="68">
        <f t="shared" si="68"/>
        <v>6.1303152001157466</v>
      </c>
      <c r="BA149" s="68">
        <f t="shared" si="68"/>
        <v>5.9517623302094629</v>
      </c>
      <c r="BB149" s="68">
        <f t="shared" si="68"/>
        <v>5.7784100293295753</v>
      </c>
      <c r="BC149" s="68">
        <f t="shared" si="68"/>
        <v>5.6101068245918198</v>
      </c>
      <c r="BD149" s="68">
        <f t="shared" si="68"/>
        <v>5.446705654943516</v>
      </c>
      <c r="BE149" s="68">
        <f t="shared" si="68"/>
        <v>5.2880637426636072</v>
      </c>
      <c r="BF149" s="68">
        <f t="shared" si="68"/>
        <v>5.1340424686054442</v>
      </c>
      <c r="BG149" s="68">
        <f t="shared" si="68"/>
        <v>4.9845072510732464</v>
      </c>
      <c r="BH149" s="123">
        <f t="shared" si="46"/>
        <v>133.93557647937666</v>
      </c>
      <c r="BI149" s="37"/>
      <c r="BJ149" s="37"/>
    </row>
    <row r="150" spans="28:62" x14ac:dyDescent="0.25">
      <c r="AB150" s="92">
        <f t="shared" si="30"/>
        <v>672000000</v>
      </c>
      <c r="AC150" s="15">
        <f t="shared" si="31"/>
        <v>32</v>
      </c>
      <c r="AD150" s="15">
        <v>32</v>
      </c>
      <c r="AE150" s="15" t="s">
        <v>314</v>
      </c>
      <c r="AF150" s="15">
        <f t="shared" si="60"/>
        <v>200</v>
      </c>
      <c r="AG150" s="15">
        <f t="shared" si="61"/>
        <v>100</v>
      </c>
      <c r="AH150" s="69">
        <f t="shared" si="62"/>
        <v>0.1</v>
      </c>
      <c r="AI150" s="14">
        <f t="shared" si="63"/>
        <v>0.04</v>
      </c>
      <c r="AJ150" s="78">
        <f t="shared" si="51"/>
        <v>0</v>
      </c>
      <c r="AK150" s="67">
        <f t="shared" si="64"/>
        <v>0.10400000000000001</v>
      </c>
      <c r="AL150" s="91">
        <f t="shared" si="65"/>
        <v>8.6363636363636367</v>
      </c>
      <c r="AN150" s="118">
        <f t="shared" si="27"/>
        <v>8.7403636363636359</v>
      </c>
      <c r="AO150" s="68">
        <f t="shared" si="67"/>
        <v>8.4857899382171222</v>
      </c>
      <c r="AP150" s="68">
        <f t="shared" si="67"/>
        <v>8.2386310079777889</v>
      </c>
      <c r="AQ150" s="68">
        <f t="shared" si="67"/>
        <v>7.9986708815318339</v>
      </c>
      <c r="AR150" s="68">
        <f t="shared" si="67"/>
        <v>7.7656998849823635</v>
      </c>
      <c r="AS150" s="68">
        <f t="shared" si="67"/>
        <v>7.5395144514391879</v>
      </c>
      <c r="AT150" s="68">
        <f t="shared" si="67"/>
        <v>7.3199169431448423</v>
      </c>
      <c r="AU150" s="68">
        <f t="shared" si="68"/>
        <v>7.1067154787813998</v>
      </c>
      <c r="AV150" s="68">
        <f t="shared" si="68"/>
        <v>6.8997237658071855</v>
      </c>
      <c r="AW150" s="68">
        <f t="shared" si="68"/>
        <v>6.6987609376768784</v>
      </c>
      <c r="AX150" s="68">
        <f t="shared" si="68"/>
        <v>6.5036513958027946</v>
      </c>
      <c r="AY150" s="68">
        <f t="shared" si="68"/>
        <v>6.3142246561192179</v>
      </c>
      <c r="AZ150" s="68">
        <f t="shared" si="68"/>
        <v>6.1303152001157466</v>
      </c>
      <c r="BA150" s="68">
        <f t="shared" si="68"/>
        <v>5.9517623302094629</v>
      </c>
      <c r="BB150" s="68">
        <f t="shared" si="68"/>
        <v>5.7784100293295753</v>
      </c>
      <c r="BC150" s="68">
        <f t="shared" si="68"/>
        <v>5.6101068245918198</v>
      </c>
      <c r="BD150" s="68">
        <f t="shared" si="68"/>
        <v>5.446705654943516</v>
      </c>
      <c r="BE150" s="68">
        <f t="shared" si="68"/>
        <v>5.2880637426636072</v>
      </c>
      <c r="BF150" s="68">
        <f t="shared" si="68"/>
        <v>5.1340424686054442</v>
      </c>
      <c r="BG150" s="68">
        <f t="shared" si="68"/>
        <v>4.9845072510732464</v>
      </c>
      <c r="BH150" s="123">
        <f t="shared" si="46"/>
        <v>133.93557647937666</v>
      </c>
    </row>
    <row r="151" spans="28:62" x14ac:dyDescent="0.25">
      <c r="AB151" s="92">
        <f t="shared" si="30"/>
        <v>693000000</v>
      </c>
      <c r="AC151" s="15">
        <f t="shared" si="31"/>
        <v>33</v>
      </c>
      <c r="AD151" s="15">
        <v>33</v>
      </c>
      <c r="AE151" s="15" t="s">
        <v>314</v>
      </c>
      <c r="AF151" s="15">
        <f t="shared" si="60"/>
        <v>200</v>
      </c>
      <c r="AG151" s="15">
        <f t="shared" si="61"/>
        <v>100</v>
      </c>
      <c r="AH151" s="69">
        <f t="shared" si="62"/>
        <v>0.1</v>
      </c>
      <c r="AI151" s="14">
        <f t="shared" si="63"/>
        <v>0.04</v>
      </c>
      <c r="AJ151" s="78">
        <f t="shared" si="51"/>
        <v>0</v>
      </c>
      <c r="AK151" s="67">
        <f t="shared" si="64"/>
        <v>0.10400000000000001</v>
      </c>
      <c r="AL151" s="91">
        <f t="shared" si="65"/>
        <v>8.6363636363636367</v>
      </c>
      <c r="AN151" s="118">
        <f t="shared" si="27"/>
        <v>8.7403636363636359</v>
      </c>
      <c r="AO151" s="68">
        <f t="shared" si="67"/>
        <v>8.4857899382171222</v>
      </c>
      <c r="AP151" s="68">
        <f t="shared" si="67"/>
        <v>8.2386310079777889</v>
      </c>
      <c r="AQ151" s="68">
        <f t="shared" si="67"/>
        <v>7.9986708815318339</v>
      </c>
      <c r="AR151" s="68">
        <f t="shared" si="67"/>
        <v>7.7656998849823635</v>
      </c>
      <c r="AS151" s="68">
        <f t="shared" si="67"/>
        <v>7.5395144514391879</v>
      </c>
      <c r="AT151" s="68">
        <f t="shared" si="67"/>
        <v>7.3199169431448423</v>
      </c>
      <c r="AU151" s="68">
        <f t="shared" si="68"/>
        <v>7.1067154787813998</v>
      </c>
      <c r="AV151" s="68">
        <f t="shared" si="68"/>
        <v>6.8997237658071855</v>
      </c>
      <c r="AW151" s="68">
        <f t="shared" si="68"/>
        <v>6.6987609376768784</v>
      </c>
      <c r="AX151" s="68">
        <f t="shared" si="68"/>
        <v>6.5036513958027946</v>
      </c>
      <c r="AY151" s="68">
        <f t="shared" si="68"/>
        <v>6.3142246561192179</v>
      </c>
      <c r="AZ151" s="68">
        <f t="shared" si="68"/>
        <v>6.1303152001157466</v>
      </c>
      <c r="BA151" s="68">
        <f t="shared" si="68"/>
        <v>5.9517623302094629</v>
      </c>
      <c r="BB151" s="68">
        <f t="shared" si="68"/>
        <v>5.7784100293295753</v>
      </c>
      <c r="BC151" s="68">
        <f t="shared" si="68"/>
        <v>5.6101068245918198</v>
      </c>
      <c r="BD151" s="68">
        <f t="shared" si="68"/>
        <v>5.446705654943516</v>
      </c>
      <c r="BE151" s="68">
        <f t="shared" si="68"/>
        <v>5.2880637426636072</v>
      </c>
      <c r="BF151" s="68">
        <f t="shared" si="68"/>
        <v>5.1340424686054442</v>
      </c>
      <c r="BG151" s="68">
        <f t="shared" si="68"/>
        <v>4.9845072510732464</v>
      </c>
      <c r="BH151" s="123">
        <f t="shared" si="46"/>
        <v>133.93557647937666</v>
      </c>
    </row>
    <row r="152" spans="28:62" x14ac:dyDescent="0.25">
      <c r="AB152" s="92">
        <f t="shared" si="30"/>
        <v>714000000</v>
      </c>
      <c r="AC152" s="15">
        <f t="shared" si="31"/>
        <v>34</v>
      </c>
      <c r="AD152" s="15">
        <v>34</v>
      </c>
      <c r="AE152" s="15" t="s">
        <v>314</v>
      </c>
      <c r="AF152" s="15">
        <f t="shared" si="60"/>
        <v>200</v>
      </c>
      <c r="AG152" s="15">
        <f t="shared" si="61"/>
        <v>100</v>
      </c>
      <c r="AH152" s="69">
        <f t="shared" si="62"/>
        <v>0.1</v>
      </c>
      <c r="AI152" s="14">
        <f t="shared" si="63"/>
        <v>0.04</v>
      </c>
      <c r="AJ152" s="78">
        <f t="shared" si="51"/>
        <v>0</v>
      </c>
      <c r="AK152" s="67">
        <f t="shared" si="64"/>
        <v>0.10400000000000001</v>
      </c>
      <c r="AL152" s="91">
        <f t="shared" si="65"/>
        <v>8.6363636363636367</v>
      </c>
      <c r="AN152" s="118">
        <f t="shared" si="27"/>
        <v>8.7403636363636359</v>
      </c>
      <c r="AO152" s="68">
        <f t="shared" si="67"/>
        <v>8.4857899382171222</v>
      </c>
      <c r="AP152" s="68">
        <f t="shared" si="67"/>
        <v>8.2386310079777889</v>
      </c>
      <c r="AQ152" s="68">
        <f t="shared" si="67"/>
        <v>7.9986708815318339</v>
      </c>
      <c r="AR152" s="68">
        <f t="shared" si="67"/>
        <v>7.7656998849823635</v>
      </c>
      <c r="AS152" s="68">
        <f t="shared" si="67"/>
        <v>7.5395144514391879</v>
      </c>
      <c r="AT152" s="68">
        <f t="shared" si="67"/>
        <v>7.3199169431448423</v>
      </c>
      <c r="AU152" s="68">
        <f t="shared" si="68"/>
        <v>7.1067154787813998</v>
      </c>
      <c r="AV152" s="68">
        <f t="shared" si="68"/>
        <v>6.8997237658071855</v>
      </c>
      <c r="AW152" s="68">
        <f t="shared" si="68"/>
        <v>6.6987609376768784</v>
      </c>
      <c r="AX152" s="68">
        <f t="shared" si="68"/>
        <v>6.5036513958027946</v>
      </c>
      <c r="AY152" s="68">
        <f t="shared" si="68"/>
        <v>6.3142246561192179</v>
      </c>
      <c r="AZ152" s="68">
        <f t="shared" si="68"/>
        <v>6.1303152001157466</v>
      </c>
      <c r="BA152" s="68">
        <f t="shared" si="68"/>
        <v>5.9517623302094629</v>
      </c>
      <c r="BB152" s="68">
        <f t="shared" si="68"/>
        <v>5.7784100293295753</v>
      </c>
      <c r="BC152" s="68">
        <f t="shared" si="68"/>
        <v>5.6101068245918198</v>
      </c>
      <c r="BD152" s="68">
        <f t="shared" si="68"/>
        <v>5.446705654943516</v>
      </c>
      <c r="BE152" s="68">
        <f t="shared" si="68"/>
        <v>5.2880637426636072</v>
      </c>
      <c r="BF152" s="68">
        <f t="shared" si="68"/>
        <v>5.1340424686054442</v>
      </c>
      <c r="BG152" s="68">
        <f t="shared" si="68"/>
        <v>4.9845072510732464</v>
      </c>
      <c r="BH152" s="123">
        <f t="shared" si="46"/>
        <v>133.93557647937666</v>
      </c>
    </row>
    <row r="153" spans="28:62" x14ac:dyDescent="0.25">
      <c r="AB153" s="92">
        <f t="shared" si="30"/>
        <v>735000000</v>
      </c>
      <c r="AC153" s="15">
        <f t="shared" si="31"/>
        <v>35</v>
      </c>
      <c r="AD153" s="15">
        <v>35</v>
      </c>
      <c r="AE153" s="15" t="s">
        <v>314</v>
      </c>
      <c r="AF153" s="15">
        <f t="shared" si="60"/>
        <v>200</v>
      </c>
      <c r="AG153" s="15">
        <f t="shared" si="61"/>
        <v>100</v>
      </c>
      <c r="AH153" s="69">
        <f t="shared" si="62"/>
        <v>0.1</v>
      </c>
      <c r="AI153" s="14">
        <f t="shared" si="63"/>
        <v>0.04</v>
      </c>
      <c r="AJ153" s="78">
        <f t="shared" si="51"/>
        <v>0</v>
      </c>
      <c r="AK153" s="67">
        <f t="shared" si="64"/>
        <v>0.10400000000000001</v>
      </c>
      <c r="AL153" s="91">
        <f t="shared" si="65"/>
        <v>8.6363636363636367</v>
      </c>
      <c r="AN153" s="118">
        <f t="shared" si="27"/>
        <v>8.7403636363636359</v>
      </c>
      <c r="AO153" s="68">
        <f t="shared" si="67"/>
        <v>8.4857899382171222</v>
      </c>
      <c r="AP153" s="68">
        <f t="shared" si="67"/>
        <v>8.2386310079777889</v>
      </c>
      <c r="AQ153" s="68">
        <f t="shared" si="67"/>
        <v>7.9986708815318339</v>
      </c>
      <c r="AR153" s="68">
        <f t="shared" si="67"/>
        <v>7.7656998849823635</v>
      </c>
      <c r="AS153" s="68">
        <f t="shared" si="67"/>
        <v>7.5395144514391879</v>
      </c>
      <c r="AT153" s="68">
        <f t="shared" si="67"/>
        <v>7.3199169431448423</v>
      </c>
      <c r="AU153" s="68">
        <f t="shared" si="68"/>
        <v>7.1067154787813998</v>
      </c>
      <c r="AV153" s="68">
        <f t="shared" si="68"/>
        <v>6.8997237658071855</v>
      </c>
      <c r="AW153" s="68">
        <f t="shared" si="68"/>
        <v>6.6987609376768784</v>
      </c>
      <c r="AX153" s="68">
        <f t="shared" si="68"/>
        <v>6.5036513958027946</v>
      </c>
      <c r="AY153" s="68">
        <f t="shared" si="68"/>
        <v>6.3142246561192179</v>
      </c>
      <c r="AZ153" s="68">
        <f t="shared" si="68"/>
        <v>6.1303152001157466</v>
      </c>
      <c r="BA153" s="68">
        <f t="shared" si="68"/>
        <v>5.9517623302094629</v>
      </c>
      <c r="BB153" s="68">
        <f t="shared" si="68"/>
        <v>5.7784100293295753</v>
      </c>
      <c r="BC153" s="68">
        <f t="shared" si="68"/>
        <v>5.6101068245918198</v>
      </c>
      <c r="BD153" s="68">
        <f t="shared" si="68"/>
        <v>5.446705654943516</v>
      </c>
      <c r="BE153" s="68">
        <f t="shared" si="68"/>
        <v>5.2880637426636072</v>
      </c>
      <c r="BF153" s="68">
        <f t="shared" si="68"/>
        <v>5.1340424686054442</v>
      </c>
      <c r="BG153" s="68">
        <f t="shared" si="68"/>
        <v>4.9845072510732464</v>
      </c>
      <c r="BH153" s="123">
        <f t="shared" si="46"/>
        <v>133.93557647937666</v>
      </c>
    </row>
    <row r="154" spans="28:62" x14ac:dyDescent="0.25">
      <c r="AB154" s="92">
        <f t="shared" si="30"/>
        <v>756000000</v>
      </c>
      <c r="AC154" s="15">
        <f t="shared" si="31"/>
        <v>36</v>
      </c>
      <c r="AD154" s="15">
        <v>36</v>
      </c>
      <c r="AE154" s="15" t="s">
        <v>314</v>
      </c>
      <c r="AF154" s="15">
        <f t="shared" si="60"/>
        <v>200</v>
      </c>
      <c r="AG154" s="15">
        <f t="shared" si="61"/>
        <v>100</v>
      </c>
      <c r="AH154" s="69">
        <f t="shared" si="62"/>
        <v>0.1</v>
      </c>
      <c r="AI154" s="14">
        <f t="shared" si="63"/>
        <v>0.04</v>
      </c>
      <c r="AJ154" s="78">
        <f t="shared" si="51"/>
        <v>0</v>
      </c>
      <c r="AK154" s="67">
        <f t="shared" si="64"/>
        <v>0.10400000000000001</v>
      </c>
      <c r="AL154" s="91">
        <f t="shared" si="65"/>
        <v>8.6363636363636367</v>
      </c>
      <c r="AN154" s="118">
        <f t="shared" si="27"/>
        <v>8.7403636363636359</v>
      </c>
      <c r="AO154" s="68">
        <f t="shared" si="67"/>
        <v>8.4857899382171222</v>
      </c>
      <c r="AP154" s="68">
        <f t="shared" si="67"/>
        <v>8.2386310079777889</v>
      </c>
      <c r="AQ154" s="68">
        <f t="shared" si="67"/>
        <v>7.9986708815318339</v>
      </c>
      <c r="AR154" s="68">
        <f t="shared" si="67"/>
        <v>7.7656998849823635</v>
      </c>
      <c r="AS154" s="68">
        <f t="shared" si="67"/>
        <v>7.5395144514391879</v>
      </c>
      <c r="AT154" s="68">
        <f t="shared" si="67"/>
        <v>7.3199169431448423</v>
      </c>
      <c r="AU154" s="68">
        <f t="shared" si="68"/>
        <v>7.1067154787813998</v>
      </c>
      <c r="AV154" s="68">
        <f t="shared" si="68"/>
        <v>6.8997237658071855</v>
      </c>
      <c r="AW154" s="68">
        <f t="shared" si="68"/>
        <v>6.6987609376768784</v>
      </c>
      <c r="AX154" s="68">
        <f t="shared" si="68"/>
        <v>6.5036513958027946</v>
      </c>
      <c r="AY154" s="68">
        <f t="shared" si="68"/>
        <v>6.3142246561192179</v>
      </c>
      <c r="AZ154" s="68">
        <f t="shared" si="68"/>
        <v>6.1303152001157466</v>
      </c>
      <c r="BA154" s="68">
        <f t="shared" si="68"/>
        <v>5.9517623302094629</v>
      </c>
      <c r="BB154" s="68">
        <f t="shared" si="68"/>
        <v>5.7784100293295753</v>
      </c>
      <c r="BC154" s="68">
        <f t="shared" si="68"/>
        <v>5.6101068245918198</v>
      </c>
      <c r="BD154" s="68">
        <f t="shared" si="68"/>
        <v>5.446705654943516</v>
      </c>
      <c r="BE154" s="68">
        <f t="shared" si="68"/>
        <v>5.2880637426636072</v>
      </c>
      <c r="BF154" s="68">
        <f t="shared" si="68"/>
        <v>5.1340424686054442</v>
      </c>
      <c r="BG154" s="68">
        <f t="shared" si="68"/>
        <v>4.9845072510732464</v>
      </c>
      <c r="BH154" s="123">
        <f t="shared" si="46"/>
        <v>133.93557647937666</v>
      </c>
    </row>
    <row r="155" spans="28:62" x14ac:dyDescent="0.25">
      <c r="AB155" s="92">
        <f t="shared" si="30"/>
        <v>777000000</v>
      </c>
      <c r="AC155" s="15">
        <f t="shared" si="31"/>
        <v>37</v>
      </c>
      <c r="AD155" s="15">
        <v>37</v>
      </c>
      <c r="AE155" s="15" t="s">
        <v>314</v>
      </c>
      <c r="AF155" s="15">
        <f t="shared" si="60"/>
        <v>200</v>
      </c>
      <c r="AG155" s="15">
        <f t="shared" si="61"/>
        <v>100</v>
      </c>
      <c r="AH155" s="69">
        <f t="shared" si="62"/>
        <v>0.1</v>
      </c>
      <c r="AI155" s="14">
        <f t="shared" si="63"/>
        <v>0.04</v>
      </c>
      <c r="AJ155" s="78">
        <f t="shared" si="51"/>
        <v>0</v>
      </c>
      <c r="AK155" s="67">
        <f t="shared" si="64"/>
        <v>0.10400000000000001</v>
      </c>
      <c r="AL155" s="91">
        <f t="shared" si="65"/>
        <v>8.6363636363636367</v>
      </c>
      <c r="AN155" s="118">
        <f t="shared" si="27"/>
        <v>8.7403636363636359</v>
      </c>
      <c r="AO155" s="68">
        <f t="shared" si="67"/>
        <v>8.4857899382171222</v>
      </c>
      <c r="AP155" s="68">
        <f t="shared" si="67"/>
        <v>8.2386310079777889</v>
      </c>
      <c r="AQ155" s="68">
        <f t="shared" si="67"/>
        <v>7.9986708815318339</v>
      </c>
      <c r="AR155" s="68">
        <f t="shared" si="67"/>
        <v>7.7656998849823635</v>
      </c>
      <c r="AS155" s="68">
        <f t="shared" si="67"/>
        <v>7.5395144514391879</v>
      </c>
      <c r="AT155" s="68">
        <f t="shared" si="67"/>
        <v>7.3199169431448423</v>
      </c>
      <c r="AU155" s="68">
        <f t="shared" si="68"/>
        <v>7.1067154787813998</v>
      </c>
      <c r="AV155" s="68">
        <f t="shared" si="68"/>
        <v>6.8997237658071855</v>
      </c>
      <c r="AW155" s="68">
        <f t="shared" si="68"/>
        <v>6.6987609376768784</v>
      </c>
      <c r="AX155" s="68">
        <f t="shared" si="68"/>
        <v>6.5036513958027946</v>
      </c>
      <c r="AY155" s="68">
        <f t="shared" si="68"/>
        <v>6.3142246561192179</v>
      </c>
      <c r="AZ155" s="68">
        <f t="shared" si="68"/>
        <v>6.1303152001157466</v>
      </c>
      <c r="BA155" s="68">
        <f t="shared" si="68"/>
        <v>5.9517623302094629</v>
      </c>
      <c r="BB155" s="68">
        <f t="shared" si="68"/>
        <v>5.7784100293295753</v>
      </c>
      <c r="BC155" s="68">
        <f t="shared" si="68"/>
        <v>5.6101068245918198</v>
      </c>
      <c r="BD155" s="68">
        <f t="shared" si="68"/>
        <v>5.446705654943516</v>
      </c>
      <c r="BE155" s="68">
        <f t="shared" si="68"/>
        <v>5.2880637426636072</v>
      </c>
      <c r="BF155" s="68">
        <f t="shared" si="68"/>
        <v>5.1340424686054442</v>
      </c>
      <c r="BG155" s="68">
        <f t="shared" si="68"/>
        <v>4.9845072510732464</v>
      </c>
      <c r="BH155" s="123">
        <f t="shared" si="46"/>
        <v>133.93557647937666</v>
      </c>
    </row>
    <row r="156" spans="28:62" x14ac:dyDescent="0.25">
      <c r="AB156" s="92">
        <f t="shared" si="30"/>
        <v>798000000</v>
      </c>
      <c r="AC156" s="15">
        <f t="shared" si="31"/>
        <v>38</v>
      </c>
      <c r="AD156" s="15">
        <v>38</v>
      </c>
      <c r="AE156" s="15" t="s">
        <v>314</v>
      </c>
      <c r="AF156" s="15">
        <f t="shared" si="60"/>
        <v>200</v>
      </c>
      <c r="AG156" s="15">
        <f t="shared" si="61"/>
        <v>100</v>
      </c>
      <c r="AH156" s="69">
        <f t="shared" si="62"/>
        <v>0.1</v>
      </c>
      <c r="AI156" s="14">
        <f t="shared" si="63"/>
        <v>0.04</v>
      </c>
      <c r="AJ156" s="78">
        <f t="shared" si="51"/>
        <v>0</v>
      </c>
      <c r="AK156" s="67">
        <f t="shared" si="64"/>
        <v>0.10400000000000001</v>
      </c>
      <c r="AL156" s="91">
        <f t="shared" si="65"/>
        <v>8.6363636363636367</v>
      </c>
      <c r="AN156" s="118">
        <f t="shared" si="27"/>
        <v>8.7403636363636359</v>
      </c>
      <c r="AO156" s="68">
        <f t="shared" si="67"/>
        <v>8.4857899382171222</v>
      </c>
      <c r="AP156" s="68">
        <f t="shared" si="67"/>
        <v>8.2386310079777889</v>
      </c>
      <c r="AQ156" s="68">
        <f t="shared" si="67"/>
        <v>7.9986708815318339</v>
      </c>
      <c r="AR156" s="68">
        <f t="shared" si="67"/>
        <v>7.7656998849823635</v>
      </c>
      <c r="AS156" s="68">
        <f t="shared" si="67"/>
        <v>7.5395144514391879</v>
      </c>
      <c r="AT156" s="68">
        <f t="shared" si="67"/>
        <v>7.3199169431448423</v>
      </c>
      <c r="AU156" s="68">
        <f t="shared" si="68"/>
        <v>7.1067154787813998</v>
      </c>
      <c r="AV156" s="68">
        <f t="shared" si="68"/>
        <v>6.8997237658071855</v>
      </c>
      <c r="AW156" s="68">
        <f t="shared" si="68"/>
        <v>6.6987609376768784</v>
      </c>
      <c r="AX156" s="68">
        <f t="shared" si="68"/>
        <v>6.5036513958027946</v>
      </c>
      <c r="AY156" s="68">
        <f t="shared" si="68"/>
        <v>6.3142246561192179</v>
      </c>
      <c r="AZ156" s="68">
        <f t="shared" si="68"/>
        <v>6.1303152001157466</v>
      </c>
      <c r="BA156" s="68">
        <f t="shared" si="68"/>
        <v>5.9517623302094629</v>
      </c>
      <c r="BB156" s="68">
        <f t="shared" si="68"/>
        <v>5.7784100293295753</v>
      </c>
      <c r="BC156" s="68">
        <f t="shared" si="68"/>
        <v>5.6101068245918198</v>
      </c>
      <c r="BD156" s="68">
        <f t="shared" si="68"/>
        <v>5.446705654943516</v>
      </c>
      <c r="BE156" s="68">
        <f t="shared" si="68"/>
        <v>5.2880637426636072</v>
      </c>
      <c r="BF156" s="68">
        <f t="shared" si="68"/>
        <v>5.1340424686054442</v>
      </c>
      <c r="BG156" s="68">
        <f t="shared" si="68"/>
        <v>4.9845072510732464</v>
      </c>
      <c r="BH156" s="123">
        <f t="shared" si="46"/>
        <v>133.93557647937666</v>
      </c>
    </row>
    <row r="157" spans="28:62" x14ac:dyDescent="0.25">
      <c r="AB157" s="92">
        <f t="shared" si="30"/>
        <v>819000000</v>
      </c>
      <c r="AC157" s="15">
        <f t="shared" si="31"/>
        <v>39</v>
      </c>
      <c r="AD157" s="15">
        <v>39</v>
      </c>
      <c r="AE157" s="15" t="s">
        <v>314</v>
      </c>
      <c r="AF157" s="15">
        <f t="shared" si="60"/>
        <v>200</v>
      </c>
      <c r="AG157" s="15">
        <f t="shared" si="61"/>
        <v>100</v>
      </c>
      <c r="AH157" s="69">
        <f t="shared" si="62"/>
        <v>0.1</v>
      </c>
      <c r="AI157" s="14">
        <f t="shared" si="63"/>
        <v>0.04</v>
      </c>
      <c r="AJ157" s="78">
        <f t="shared" si="51"/>
        <v>0</v>
      </c>
      <c r="AK157" s="67">
        <f t="shared" si="64"/>
        <v>0.10400000000000001</v>
      </c>
      <c r="AL157" s="91">
        <f t="shared" si="65"/>
        <v>8.6363636363636367</v>
      </c>
      <c r="AN157" s="118">
        <f t="shared" si="27"/>
        <v>8.7403636363636359</v>
      </c>
      <c r="AO157" s="68">
        <f t="shared" si="67"/>
        <v>8.4857899382171222</v>
      </c>
      <c r="AP157" s="68">
        <f t="shared" si="67"/>
        <v>8.2386310079777889</v>
      </c>
      <c r="AQ157" s="68">
        <f t="shared" si="67"/>
        <v>7.9986708815318339</v>
      </c>
      <c r="AR157" s="68">
        <f t="shared" si="67"/>
        <v>7.7656998849823635</v>
      </c>
      <c r="AS157" s="68">
        <f t="shared" si="67"/>
        <v>7.5395144514391879</v>
      </c>
      <c r="AT157" s="68">
        <f t="shared" si="67"/>
        <v>7.3199169431448423</v>
      </c>
      <c r="AU157" s="68">
        <f t="shared" si="68"/>
        <v>7.1067154787813998</v>
      </c>
      <c r="AV157" s="68">
        <f t="shared" si="68"/>
        <v>6.8997237658071855</v>
      </c>
      <c r="AW157" s="68">
        <f t="shared" si="68"/>
        <v>6.6987609376768784</v>
      </c>
      <c r="AX157" s="68">
        <f t="shared" si="68"/>
        <v>6.5036513958027946</v>
      </c>
      <c r="AY157" s="68">
        <f t="shared" si="68"/>
        <v>6.3142246561192179</v>
      </c>
      <c r="AZ157" s="68">
        <f t="shared" si="68"/>
        <v>6.1303152001157466</v>
      </c>
      <c r="BA157" s="68">
        <f t="shared" si="68"/>
        <v>5.9517623302094629</v>
      </c>
      <c r="BB157" s="68">
        <f t="shared" si="68"/>
        <v>5.7784100293295753</v>
      </c>
      <c r="BC157" s="68">
        <f t="shared" si="68"/>
        <v>5.6101068245918198</v>
      </c>
      <c r="BD157" s="68">
        <f t="shared" si="68"/>
        <v>5.446705654943516</v>
      </c>
      <c r="BE157" s="68">
        <f t="shared" si="68"/>
        <v>5.2880637426636072</v>
      </c>
      <c r="BF157" s="68">
        <f t="shared" si="68"/>
        <v>5.1340424686054442</v>
      </c>
      <c r="BG157" s="68">
        <f t="shared" si="68"/>
        <v>4.9845072510732464</v>
      </c>
      <c r="BH157" s="123">
        <f t="shared" si="46"/>
        <v>133.93557647937666</v>
      </c>
    </row>
    <row r="158" spans="28:62" x14ac:dyDescent="0.25">
      <c r="AB158" s="92">
        <f t="shared" si="30"/>
        <v>840000000</v>
      </c>
      <c r="AC158" s="15">
        <f t="shared" si="31"/>
        <v>40</v>
      </c>
      <c r="AD158" s="15">
        <v>40</v>
      </c>
      <c r="AE158" s="15" t="s">
        <v>314</v>
      </c>
      <c r="AF158" s="15">
        <f t="shared" si="60"/>
        <v>200</v>
      </c>
      <c r="AG158" s="15">
        <f t="shared" si="61"/>
        <v>100</v>
      </c>
      <c r="AH158" s="69">
        <f t="shared" si="62"/>
        <v>0.1</v>
      </c>
      <c r="AI158" s="14">
        <f t="shared" si="63"/>
        <v>0.04</v>
      </c>
      <c r="AJ158" s="78">
        <f t="shared" si="51"/>
        <v>0</v>
      </c>
      <c r="AK158" s="67">
        <f t="shared" si="64"/>
        <v>0.10400000000000001</v>
      </c>
      <c r="AL158" s="91">
        <f t="shared" si="65"/>
        <v>8.6363636363636367</v>
      </c>
      <c r="AN158" s="118">
        <f t="shared" si="27"/>
        <v>8.7403636363636359</v>
      </c>
      <c r="AO158" s="68">
        <f t="shared" ref="AO158:AT170" si="69">$AN158/POWER(1+($B$10/100),AO$117-2024)</f>
        <v>8.4857899382171222</v>
      </c>
      <c r="AP158" s="68">
        <f t="shared" si="69"/>
        <v>8.2386310079777889</v>
      </c>
      <c r="AQ158" s="68">
        <f t="shared" si="69"/>
        <v>7.9986708815318339</v>
      </c>
      <c r="AR158" s="68">
        <f t="shared" si="69"/>
        <v>7.7656998849823635</v>
      </c>
      <c r="AS158" s="68">
        <f t="shared" si="69"/>
        <v>7.5395144514391879</v>
      </c>
      <c r="AT158" s="68">
        <f t="shared" si="69"/>
        <v>7.3199169431448423</v>
      </c>
      <c r="AU158" s="68">
        <f t="shared" si="68"/>
        <v>7.1067154787813998</v>
      </c>
      <c r="AV158" s="68">
        <f t="shared" si="68"/>
        <v>6.8997237658071855</v>
      </c>
      <c r="AW158" s="68">
        <f t="shared" si="68"/>
        <v>6.6987609376768784</v>
      </c>
      <c r="AX158" s="68">
        <f t="shared" si="68"/>
        <v>6.5036513958027946</v>
      </c>
      <c r="AY158" s="68">
        <f t="shared" si="68"/>
        <v>6.3142246561192179</v>
      </c>
      <c r="AZ158" s="68">
        <f t="shared" si="68"/>
        <v>6.1303152001157466</v>
      </c>
      <c r="BA158" s="68">
        <f t="shared" si="68"/>
        <v>5.9517623302094629</v>
      </c>
      <c r="BB158" s="68">
        <f t="shared" si="68"/>
        <v>5.7784100293295753</v>
      </c>
      <c r="BC158" s="68">
        <f t="shared" si="68"/>
        <v>5.6101068245918198</v>
      </c>
      <c r="BD158" s="68">
        <f t="shared" si="68"/>
        <v>5.446705654943516</v>
      </c>
      <c r="BE158" s="68">
        <f t="shared" si="68"/>
        <v>5.2880637426636072</v>
      </c>
      <c r="BF158" s="68">
        <f t="shared" si="68"/>
        <v>5.1340424686054442</v>
      </c>
      <c r="BG158" s="68">
        <f t="shared" si="68"/>
        <v>4.9845072510732464</v>
      </c>
      <c r="BH158" s="123">
        <f t="shared" si="46"/>
        <v>133.93557647937666</v>
      </c>
    </row>
    <row r="159" spans="28:62" x14ac:dyDescent="0.25">
      <c r="AB159" s="92">
        <f t="shared" si="30"/>
        <v>861000000</v>
      </c>
      <c r="AC159" s="15">
        <f t="shared" si="31"/>
        <v>41</v>
      </c>
      <c r="AD159" s="15">
        <v>41</v>
      </c>
      <c r="AE159" s="15" t="s">
        <v>314</v>
      </c>
      <c r="AF159" s="15">
        <f t="shared" si="60"/>
        <v>200</v>
      </c>
      <c r="AG159" s="15">
        <f t="shared" si="61"/>
        <v>100</v>
      </c>
      <c r="AH159" s="69">
        <f t="shared" si="62"/>
        <v>0.1</v>
      </c>
      <c r="AI159" s="14">
        <f t="shared" si="63"/>
        <v>0.04</v>
      </c>
      <c r="AJ159" s="78">
        <f t="shared" si="51"/>
        <v>0</v>
      </c>
      <c r="AK159" s="67">
        <f t="shared" si="64"/>
        <v>0.10400000000000001</v>
      </c>
      <c r="AL159" s="91">
        <f t="shared" si="65"/>
        <v>8.6363636363636367</v>
      </c>
      <c r="AN159" s="118">
        <f t="shared" si="27"/>
        <v>8.7403636363636359</v>
      </c>
      <c r="AO159" s="68">
        <f t="shared" si="69"/>
        <v>8.4857899382171222</v>
      </c>
      <c r="AP159" s="68">
        <f t="shared" si="69"/>
        <v>8.2386310079777889</v>
      </c>
      <c r="AQ159" s="68">
        <f t="shared" si="69"/>
        <v>7.9986708815318339</v>
      </c>
      <c r="AR159" s="68">
        <f t="shared" si="69"/>
        <v>7.7656998849823635</v>
      </c>
      <c r="AS159" s="68">
        <f t="shared" si="69"/>
        <v>7.5395144514391879</v>
      </c>
      <c r="AT159" s="68">
        <f t="shared" si="69"/>
        <v>7.3199169431448423</v>
      </c>
      <c r="AU159" s="68">
        <f t="shared" ref="AU159:BG170" si="70">$AN159/POWER(1+($B$10/100),AU$117-2024)</f>
        <v>7.1067154787813998</v>
      </c>
      <c r="AV159" s="68">
        <f t="shared" si="70"/>
        <v>6.8997237658071855</v>
      </c>
      <c r="AW159" s="68">
        <f t="shared" si="70"/>
        <v>6.6987609376768784</v>
      </c>
      <c r="AX159" s="68">
        <f t="shared" si="70"/>
        <v>6.5036513958027946</v>
      </c>
      <c r="AY159" s="68">
        <f t="shared" si="70"/>
        <v>6.3142246561192179</v>
      </c>
      <c r="AZ159" s="68">
        <f t="shared" si="70"/>
        <v>6.1303152001157466</v>
      </c>
      <c r="BA159" s="68">
        <f t="shared" si="70"/>
        <v>5.9517623302094629</v>
      </c>
      <c r="BB159" s="68">
        <f t="shared" si="70"/>
        <v>5.7784100293295753</v>
      </c>
      <c r="BC159" s="68">
        <f t="shared" si="70"/>
        <v>5.6101068245918198</v>
      </c>
      <c r="BD159" s="68">
        <f t="shared" si="70"/>
        <v>5.446705654943516</v>
      </c>
      <c r="BE159" s="68">
        <f t="shared" si="70"/>
        <v>5.2880637426636072</v>
      </c>
      <c r="BF159" s="68">
        <f t="shared" si="70"/>
        <v>5.1340424686054442</v>
      </c>
      <c r="BG159" s="68">
        <f t="shared" si="70"/>
        <v>4.9845072510732464</v>
      </c>
      <c r="BH159" s="123">
        <f t="shared" si="46"/>
        <v>133.93557647937666</v>
      </c>
    </row>
    <row r="160" spans="28:62" x14ac:dyDescent="0.25">
      <c r="AB160" s="92">
        <f t="shared" si="30"/>
        <v>882000000</v>
      </c>
      <c r="AC160" s="15">
        <f t="shared" si="31"/>
        <v>42</v>
      </c>
      <c r="AD160" s="15">
        <v>42</v>
      </c>
      <c r="AE160" s="15" t="s">
        <v>314</v>
      </c>
      <c r="AF160" s="15">
        <f t="shared" si="60"/>
        <v>200</v>
      </c>
      <c r="AG160" s="15">
        <f t="shared" si="61"/>
        <v>100</v>
      </c>
      <c r="AH160" s="69">
        <f t="shared" si="62"/>
        <v>0.1</v>
      </c>
      <c r="AI160" s="14">
        <f t="shared" si="63"/>
        <v>0.04</v>
      </c>
      <c r="AJ160" s="78">
        <f t="shared" si="51"/>
        <v>0</v>
      </c>
      <c r="AK160" s="67">
        <f t="shared" si="64"/>
        <v>0.10400000000000001</v>
      </c>
      <c r="AL160" s="91">
        <f t="shared" si="65"/>
        <v>8.6363636363636367</v>
      </c>
      <c r="AN160" s="118">
        <f t="shared" si="27"/>
        <v>8.7403636363636359</v>
      </c>
      <c r="AO160" s="68">
        <f t="shared" si="69"/>
        <v>8.4857899382171222</v>
      </c>
      <c r="AP160" s="68">
        <f t="shared" si="69"/>
        <v>8.2386310079777889</v>
      </c>
      <c r="AQ160" s="68">
        <f t="shared" si="69"/>
        <v>7.9986708815318339</v>
      </c>
      <c r="AR160" s="68">
        <f t="shared" si="69"/>
        <v>7.7656998849823635</v>
      </c>
      <c r="AS160" s="68">
        <f t="shared" si="69"/>
        <v>7.5395144514391879</v>
      </c>
      <c r="AT160" s="68">
        <f t="shared" si="69"/>
        <v>7.3199169431448423</v>
      </c>
      <c r="AU160" s="68">
        <f t="shared" si="70"/>
        <v>7.1067154787813998</v>
      </c>
      <c r="AV160" s="68">
        <f t="shared" si="70"/>
        <v>6.8997237658071855</v>
      </c>
      <c r="AW160" s="68">
        <f t="shared" si="70"/>
        <v>6.6987609376768784</v>
      </c>
      <c r="AX160" s="68">
        <f t="shared" si="70"/>
        <v>6.5036513958027946</v>
      </c>
      <c r="AY160" s="68">
        <f t="shared" si="70"/>
        <v>6.3142246561192179</v>
      </c>
      <c r="AZ160" s="68">
        <f t="shared" si="70"/>
        <v>6.1303152001157466</v>
      </c>
      <c r="BA160" s="68">
        <f t="shared" si="70"/>
        <v>5.9517623302094629</v>
      </c>
      <c r="BB160" s="68">
        <f t="shared" si="70"/>
        <v>5.7784100293295753</v>
      </c>
      <c r="BC160" s="68">
        <f t="shared" si="70"/>
        <v>5.6101068245918198</v>
      </c>
      <c r="BD160" s="68">
        <f t="shared" si="70"/>
        <v>5.446705654943516</v>
      </c>
      <c r="BE160" s="68">
        <f t="shared" si="70"/>
        <v>5.2880637426636072</v>
      </c>
      <c r="BF160" s="68">
        <f t="shared" si="70"/>
        <v>5.1340424686054442</v>
      </c>
      <c r="BG160" s="68">
        <f t="shared" si="70"/>
        <v>4.9845072510732464</v>
      </c>
      <c r="BH160" s="123">
        <f t="shared" si="46"/>
        <v>133.93557647937666</v>
      </c>
    </row>
    <row r="161" spans="28:60" x14ac:dyDescent="0.25">
      <c r="AB161" s="92">
        <f t="shared" si="30"/>
        <v>903000000</v>
      </c>
      <c r="AC161" s="15">
        <f t="shared" si="31"/>
        <v>43</v>
      </c>
      <c r="AD161" s="15">
        <v>43</v>
      </c>
      <c r="AE161" s="15" t="s">
        <v>314</v>
      </c>
      <c r="AF161" s="15">
        <f t="shared" si="60"/>
        <v>200</v>
      </c>
      <c r="AG161" s="15">
        <f t="shared" si="61"/>
        <v>100</v>
      </c>
      <c r="AH161" s="69">
        <f t="shared" si="62"/>
        <v>0.1</v>
      </c>
      <c r="AI161" s="14">
        <f t="shared" si="63"/>
        <v>0.04</v>
      </c>
      <c r="AJ161" s="78">
        <f t="shared" si="51"/>
        <v>0</v>
      </c>
      <c r="AK161" s="67">
        <f t="shared" si="64"/>
        <v>0.10400000000000001</v>
      </c>
      <c r="AL161" s="91">
        <f t="shared" si="65"/>
        <v>8.6363636363636367</v>
      </c>
      <c r="AN161" s="118">
        <f t="shared" si="27"/>
        <v>8.7403636363636359</v>
      </c>
      <c r="AO161" s="68">
        <f t="shared" si="69"/>
        <v>8.4857899382171222</v>
      </c>
      <c r="AP161" s="68">
        <f t="shared" si="69"/>
        <v>8.2386310079777889</v>
      </c>
      <c r="AQ161" s="68">
        <f t="shared" si="69"/>
        <v>7.9986708815318339</v>
      </c>
      <c r="AR161" s="68">
        <f t="shared" si="69"/>
        <v>7.7656998849823635</v>
      </c>
      <c r="AS161" s="68">
        <f t="shared" si="69"/>
        <v>7.5395144514391879</v>
      </c>
      <c r="AT161" s="68">
        <f t="shared" si="69"/>
        <v>7.3199169431448423</v>
      </c>
      <c r="AU161" s="68">
        <f t="shared" si="70"/>
        <v>7.1067154787813998</v>
      </c>
      <c r="AV161" s="68">
        <f t="shared" si="70"/>
        <v>6.8997237658071855</v>
      </c>
      <c r="AW161" s="68">
        <f t="shared" si="70"/>
        <v>6.6987609376768784</v>
      </c>
      <c r="AX161" s="68">
        <f t="shared" si="70"/>
        <v>6.5036513958027946</v>
      </c>
      <c r="AY161" s="68">
        <f t="shared" si="70"/>
        <v>6.3142246561192179</v>
      </c>
      <c r="AZ161" s="68">
        <f t="shared" si="70"/>
        <v>6.1303152001157466</v>
      </c>
      <c r="BA161" s="68">
        <f t="shared" si="70"/>
        <v>5.9517623302094629</v>
      </c>
      <c r="BB161" s="68">
        <f t="shared" si="70"/>
        <v>5.7784100293295753</v>
      </c>
      <c r="BC161" s="68">
        <f t="shared" si="70"/>
        <v>5.6101068245918198</v>
      </c>
      <c r="BD161" s="68">
        <f t="shared" si="70"/>
        <v>5.446705654943516</v>
      </c>
      <c r="BE161" s="68">
        <f t="shared" si="70"/>
        <v>5.2880637426636072</v>
      </c>
      <c r="BF161" s="68">
        <f t="shared" si="70"/>
        <v>5.1340424686054442</v>
      </c>
      <c r="BG161" s="68">
        <f t="shared" si="70"/>
        <v>4.9845072510732464</v>
      </c>
      <c r="BH161" s="123">
        <f t="shared" si="46"/>
        <v>133.93557647937666</v>
      </c>
    </row>
    <row r="162" spans="28:60" ht="14.4" x14ac:dyDescent="0.3">
      <c r="AB162" s="92">
        <f t="shared" si="30"/>
        <v>924000000</v>
      </c>
      <c r="AC162" s="15">
        <f t="shared" si="31"/>
        <v>44</v>
      </c>
      <c r="AD162" s="15">
        <v>44</v>
      </c>
      <c r="AE162" s="15" t="s">
        <v>314</v>
      </c>
      <c r="AF162" s="15">
        <f t="shared" si="60"/>
        <v>200</v>
      </c>
      <c r="AG162" s="15">
        <f t="shared" si="61"/>
        <v>100</v>
      </c>
      <c r="AH162" s="69">
        <f t="shared" si="62"/>
        <v>0.1</v>
      </c>
      <c r="AI162" s="14">
        <f t="shared" si="63"/>
        <v>0.04</v>
      </c>
      <c r="AJ162" s="78">
        <f t="shared" si="51"/>
        <v>0</v>
      </c>
      <c r="AK162" s="67">
        <f t="shared" si="64"/>
        <v>0.10400000000000001</v>
      </c>
      <c r="AL162" s="91">
        <f t="shared" si="65"/>
        <v>8.6363636363636367</v>
      </c>
      <c r="AM162"/>
      <c r="AN162" s="118">
        <f t="shared" si="27"/>
        <v>8.7403636363636359</v>
      </c>
      <c r="AO162" s="68">
        <f t="shared" si="69"/>
        <v>8.4857899382171222</v>
      </c>
      <c r="AP162" s="68">
        <f t="shared" si="69"/>
        <v>8.2386310079777889</v>
      </c>
      <c r="AQ162" s="68">
        <f t="shared" si="69"/>
        <v>7.9986708815318339</v>
      </c>
      <c r="AR162" s="68">
        <f t="shared" si="69"/>
        <v>7.7656998849823635</v>
      </c>
      <c r="AS162" s="68">
        <f t="shared" si="69"/>
        <v>7.5395144514391879</v>
      </c>
      <c r="AT162" s="68">
        <f t="shared" si="69"/>
        <v>7.3199169431448423</v>
      </c>
      <c r="AU162" s="68">
        <f t="shared" si="70"/>
        <v>7.1067154787813998</v>
      </c>
      <c r="AV162" s="68">
        <f t="shared" si="70"/>
        <v>6.8997237658071855</v>
      </c>
      <c r="AW162" s="68">
        <f t="shared" si="70"/>
        <v>6.6987609376768784</v>
      </c>
      <c r="AX162" s="68">
        <f t="shared" si="70"/>
        <v>6.5036513958027946</v>
      </c>
      <c r="AY162" s="68">
        <f t="shared" si="70"/>
        <v>6.3142246561192179</v>
      </c>
      <c r="AZ162" s="68">
        <f t="shared" si="70"/>
        <v>6.1303152001157466</v>
      </c>
      <c r="BA162" s="68">
        <f t="shared" si="70"/>
        <v>5.9517623302094629</v>
      </c>
      <c r="BB162" s="68">
        <f t="shared" si="70"/>
        <v>5.7784100293295753</v>
      </c>
      <c r="BC162" s="68">
        <f t="shared" si="70"/>
        <v>5.6101068245918198</v>
      </c>
      <c r="BD162" s="68">
        <f t="shared" si="70"/>
        <v>5.446705654943516</v>
      </c>
      <c r="BE162" s="68">
        <f t="shared" si="70"/>
        <v>5.2880637426636072</v>
      </c>
      <c r="BF162" s="68">
        <f t="shared" si="70"/>
        <v>5.1340424686054442</v>
      </c>
      <c r="BG162" s="68">
        <f t="shared" si="70"/>
        <v>4.9845072510732464</v>
      </c>
      <c r="BH162" s="123">
        <f t="shared" si="46"/>
        <v>133.93557647937666</v>
      </c>
    </row>
    <row r="163" spans="28:60" x14ac:dyDescent="0.25">
      <c r="AB163" s="92">
        <f t="shared" si="30"/>
        <v>945000000</v>
      </c>
      <c r="AC163" s="15">
        <f t="shared" si="31"/>
        <v>45</v>
      </c>
      <c r="AD163" s="15">
        <v>45</v>
      </c>
      <c r="AE163" s="15" t="s">
        <v>314</v>
      </c>
      <c r="AF163" s="15">
        <f t="shared" si="60"/>
        <v>200</v>
      </c>
      <c r="AG163" s="15">
        <f t="shared" si="61"/>
        <v>100</v>
      </c>
      <c r="AH163" s="69">
        <f t="shared" si="62"/>
        <v>0.1</v>
      </c>
      <c r="AI163" s="14">
        <f t="shared" si="63"/>
        <v>0.04</v>
      </c>
      <c r="AJ163" s="78">
        <f t="shared" si="51"/>
        <v>0</v>
      </c>
      <c r="AK163" s="67">
        <f t="shared" si="64"/>
        <v>0.10400000000000001</v>
      </c>
      <c r="AL163" s="91">
        <f t="shared" si="65"/>
        <v>8.6363636363636367</v>
      </c>
      <c r="AN163" s="118">
        <f t="shared" si="27"/>
        <v>8.7403636363636359</v>
      </c>
      <c r="AO163" s="68">
        <f t="shared" si="69"/>
        <v>8.4857899382171222</v>
      </c>
      <c r="AP163" s="68">
        <f t="shared" si="69"/>
        <v>8.2386310079777889</v>
      </c>
      <c r="AQ163" s="68">
        <f t="shared" si="69"/>
        <v>7.9986708815318339</v>
      </c>
      <c r="AR163" s="68">
        <f t="shared" si="69"/>
        <v>7.7656998849823635</v>
      </c>
      <c r="AS163" s="68">
        <f t="shared" si="69"/>
        <v>7.5395144514391879</v>
      </c>
      <c r="AT163" s="68">
        <f t="shared" si="69"/>
        <v>7.3199169431448423</v>
      </c>
      <c r="AU163" s="68">
        <f t="shared" si="70"/>
        <v>7.1067154787813998</v>
      </c>
      <c r="AV163" s="68">
        <f t="shared" si="70"/>
        <v>6.8997237658071855</v>
      </c>
      <c r="AW163" s="68">
        <f t="shared" si="70"/>
        <v>6.6987609376768784</v>
      </c>
      <c r="AX163" s="68">
        <f t="shared" si="70"/>
        <v>6.5036513958027946</v>
      </c>
      <c r="AY163" s="68">
        <f t="shared" si="70"/>
        <v>6.3142246561192179</v>
      </c>
      <c r="AZ163" s="68">
        <f t="shared" si="70"/>
        <v>6.1303152001157466</v>
      </c>
      <c r="BA163" s="68">
        <f t="shared" si="70"/>
        <v>5.9517623302094629</v>
      </c>
      <c r="BB163" s="68">
        <f t="shared" si="70"/>
        <v>5.7784100293295753</v>
      </c>
      <c r="BC163" s="68">
        <f t="shared" si="70"/>
        <v>5.6101068245918198</v>
      </c>
      <c r="BD163" s="68">
        <f t="shared" si="70"/>
        <v>5.446705654943516</v>
      </c>
      <c r="BE163" s="68">
        <f t="shared" si="70"/>
        <v>5.2880637426636072</v>
      </c>
      <c r="BF163" s="68">
        <f t="shared" si="70"/>
        <v>5.1340424686054442</v>
      </c>
      <c r="BG163" s="68">
        <f t="shared" si="70"/>
        <v>4.9845072510732464</v>
      </c>
      <c r="BH163" s="123">
        <f t="shared" si="46"/>
        <v>133.93557647937666</v>
      </c>
    </row>
    <row r="164" spans="28:60" x14ac:dyDescent="0.25">
      <c r="AB164" s="92">
        <f t="shared" si="30"/>
        <v>966000000</v>
      </c>
      <c r="AC164" s="15">
        <f t="shared" si="31"/>
        <v>46</v>
      </c>
      <c r="AD164" s="15">
        <v>46</v>
      </c>
      <c r="AE164" s="15" t="s">
        <v>314</v>
      </c>
      <c r="AF164" s="15">
        <f t="shared" si="60"/>
        <v>200</v>
      </c>
      <c r="AG164" s="15">
        <f t="shared" si="61"/>
        <v>100</v>
      </c>
      <c r="AH164" s="69">
        <f t="shared" si="62"/>
        <v>0.1</v>
      </c>
      <c r="AI164" s="14">
        <f t="shared" si="63"/>
        <v>0.04</v>
      </c>
      <c r="AJ164" s="78">
        <f t="shared" si="51"/>
        <v>0</v>
      </c>
      <c r="AK164" s="67">
        <f t="shared" si="64"/>
        <v>0.10400000000000001</v>
      </c>
      <c r="AL164" s="91">
        <f t="shared" si="65"/>
        <v>8.6363636363636367</v>
      </c>
      <c r="AN164" s="118">
        <f t="shared" si="27"/>
        <v>8.7403636363636359</v>
      </c>
      <c r="AO164" s="68">
        <f t="shared" si="69"/>
        <v>8.4857899382171222</v>
      </c>
      <c r="AP164" s="68">
        <f t="shared" si="69"/>
        <v>8.2386310079777889</v>
      </c>
      <c r="AQ164" s="68">
        <f t="shared" si="69"/>
        <v>7.9986708815318339</v>
      </c>
      <c r="AR164" s="68">
        <f t="shared" si="69"/>
        <v>7.7656998849823635</v>
      </c>
      <c r="AS164" s="68">
        <f t="shared" si="69"/>
        <v>7.5395144514391879</v>
      </c>
      <c r="AT164" s="68">
        <f t="shared" si="69"/>
        <v>7.3199169431448423</v>
      </c>
      <c r="AU164" s="68">
        <f t="shared" si="70"/>
        <v>7.1067154787813998</v>
      </c>
      <c r="AV164" s="68">
        <f t="shared" si="70"/>
        <v>6.8997237658071855</v>
      </c>
      <c r="AW164" s="68">
        <f t="shared" si="70"/>
        <v>6.6987609376768784</v>
      </c>
      <c r="AX164" s="68">
        <f t="shared" si="70"/>
        <v>6.5036513958027946</v>
      </c>
      <c r="AY164" s="68">
        <f t="shared" si="70"/>
        <v>6.3142246561192179</v>
      </c>
      <c r="AZ164" s="68">
        <f t="shared" si="70"/>
        <v>6.1303152001157466</v>
      </c>
      <c r="BA164" s="68">
        <f t="shared" si="70"/>
        <v>5.9517623302094629</v>
      </c>
      <c r="BB164" s="68">
        <f t="shared" si="70"/>
        <v>5.7784100293295753</v>
      </c>
      <c r="BC164" s="68">
        <f t="shared" si="70"/>
        <v>5.6101068245918198</v>
      </c>
      <c r="BD164" s="68">
        <f t="shared" si="70"/>
        <v>5.446705654943516</v>
      </c>
      <c r="BE164" s="68">
        <f t="shared" si="70"/>
        <v>5.2880637426636072</v>
      </c>
      <c r="BF164" s="68">
        <f t="shared" si="70"/>
        <v>5.1340424686054442</v>
      </c>
      <c r="BG164" s="68">
        <f t="shared" si="70"/>
        <v>4.9845072510732464</v>
      </c>
      <c r="BH164" s="123">
        <f t="shared" si="46"/>
        <v>133.93557647937666</v>
      </c>
    </row>
    <row r="165" spans="28:60" x14ac:dyDescent="0.25">
      <c r="AB165" s="92">
        <f t="shared" si="30"/>
        <v>987000000</v>
      </c>
      <c r="AC165" s="15">
        <f t="shared" si="31"/>
        <v>47</v>
      </c>
      <c r="AD165" s="15">
        <v>47</v>
      </c>
      <c r="AE165" s="15" t="s">
        <v>314</v>
      </c>
      <c r="AF165" s="15">
        <f t="shared" si="60"/>
        <v>200</v>
      </c>
      <c r="AG165" s="15">
        <f t="shared" si="61"/>
        <v>100</v>
      </c>
      <c r="AH165" s="69">
        <f t="shared" si="62"/>
        <v>0.1</v>
      </c>
      <c r="AI165" s="14">
        <f t="shared" si="63"/>
        <v>0.04</v>
      </c>
      <c r="AJ165" s="78">
        <f t="shared" si="51"/>
        <v>0</v>
      </c>
      <c r="AK165" s="67">
        <f t="shared" si="64"/>
        <v>0.10400000000000001</v>
      </c>
      <c r="AL165" s="91">
        <f t="shared" si="65"/>
        <v>8.6363636363636367</v>
      </c>
      <c r="AN165" s="118">
        <f t="shared" si="27"/>
        <v>8.7403636363636359</v>
      </c>
      <c r="AO165" s="68">
        <f t="shared" si="69"/>
        <v>8.4857899382171222</v>
      </c>
      <c r="AP165" s="68">
        <f t="shared" si="69"/>
        <v>8.2386310079777889</v>
      </c>
      <c r="AQ165" s="68">
        <f t="shared" si="69"/>
        <v>7.9986708815318339</v>
      </c>
      <c r="AR165" s="68">
        <f t="shared" si="69"/>
        <v>7.7656998849823635</v>
      </c>
      <c r="AS165" s="68">
        <f t="shared" si="69"/>
        <v>7.5395144514391879</v>
      </c>
      <c r="AT165" s="68">
        <f t="shared" si="69"/>
        <v>7.3199169431448423</v>
      </c>
      <c r="AU165" s="68">
        <f t="shared" si="70"/>
        <v>7.1067154787813998</v>
      </c>
      <c r="AV165" s="68">
        <f t="shared" si="70"/>
        <v>6.8997237658071855</v>
      </c>
      <c r="AW165" s="68">
        <f t="shared" si="70"/>
        <v>6.6987609376768784</v>
      </c>
      <c r="AX165" s="68">
        <f t="shared" si="70"/>
        <v>6.5036513958027946</v>
      </c>
      <c r="AY165" s="68">
        <f t="shared" si="70"/>
        <v>6.3142246561192179</v>
      </c>
      <c r="AZ165" s="68">
        <f t="shared" si="70"/>
        <v>6.1303152001157466</v>
      </c>
      <c r="BA165" s="68">
        <f t="shared" si="70"/>
        <v>5.9517623302094629</v>
      </c>
      <c r="BB165" s="68">
        <f t="shared" si="70"/>
        <v>5.7784100293295753</v>
      </c>
      <c r="BC165" s="68">
        <f t="shared" si="70"/>
        <v>5.6101068245918198</v>
      </c>
      <c r="BD165" s="68">
        <f t="shared" si="70"/>
        <v>5.446705654943516</v>
      </c>
      <c r="BE165" s="68">
        <f t="shared" si="70"/>
        <v>5.2880637426636072</v>
      </c>
      <c r="BF165" s="68">
        <f t="shared" si="70"/>
        <v>5.1340424686054442</v>
      </c>
      <c r="BG165" s="68">
        <f t="shared" si="70"/>
        <v>4.9845072510732464</v>
      </c>
      <c r="BH165" s="123">
        <f t="shared" si="46"/>
        <v>133.93557647937666</v>
      </c>
    </row>
    <row r="166" spans="28:60" x14ac:dyDescent="0.25">
      <c r="AB166" s="92">
        <f t="shared" si="30"/>
        <v>1008000000</v>
      </c>
      <c r="AC166" s="15">
        <f t="shared" si="31"/>
        <v>48</v>
      </c>
      <c r="AD166" s="15">
        <v>48</v>
      </c>
      <c r="AE166" s="15" t="s">
        <v>314</v>
      </c>
      <c r="AF166" s="15">
        <f t="shared" si="60"/>
        <v>200</v>
      </c>
      <c r="AG166" s="15">
        <f t="shared" si="61"/>
        <v>100</v>
      </c>
      <c r="AH166" s="69">
        <f t="shared" si="62"/>
        <v>0.1</v>
      </c>
      <c r="AI166" s="14">
        <f t="shared" si="63"/>
        <v>0.04</v>
      </c>
      <c r="AJ166" s="78">
        <f t="shared" si="51"/>
        <v>0</v>
      </c>
      <c r="AK166" s="67">
        <f t="shared" si="64"/>
        <v>0.10400000000000001</v>
      </c>
      <c r="AL166" s="91">
        <f t="shared" si="65"/>
        <v>8.6363636363636367</v>
      </c>
      <c r="AN166" s="118">
        <f t="shared" si="27"/>
        <v>8.7403636363636359</v>
      </c>
      <c r="AO166" s="68">
        <f t="shared" si="69"/>
        <v>8.4857899382171222</v>
      </c>
      <c r="AP166" s="68">
        <f t="shared" si="69"/>
        <v>8.2386310079777889</v>
      </c>
      <c r="AQ166" s="68">
        <f t="shared" si="69"/>
        <v>7.9986708815318339</v>
      </c>
      <c r="AR166" s="68">
        <f t="shared" si="69"/>
        <v>7.7656998849823635</v>
      </c>
      <c r="AS166" s="68">
        <f t="shared" si="69"/>
        <v>7.5395144514391879</v>
      </c>
      <c r="AT166" s="68">
        <f t="shared" si="69"/>
        <v>7.3199169431448423</v>
      </c>
      <c r="AU166" s="68">
        <f t="shared" si="70"/>
        <v>7.1067154787813998</v>
      </c>
      <c r="AV166" s="68">
        <f t="shared" si="70"/>
        <v>6.8997237658071855</v>
      </c>
      <c r="AW166" s="68">
        <f t="shared" si="70"/>
        <v>6.6987609376768784</v>
      </c>
      <c r="AX166" s="68">
        <f t="shared" si="70"/>
        <v>6.5036513958027946</v>
      </c>
      <c r="AY166" s="68">
        <f t="shared" si="70"/>
        <v>6.3142246561192179</v>
      </c>
      <c r="AZ166" s="68">
        <f t="shared" si="70"/>
        <v>6.1303152001157466</v>
      </c>
      <c r="BA166" s="68">
        <f t="shared" si="70"/>
        <v>5.9517623302094629</v>
      </c>
      <c r="BB166" s="68">
        <f t="shared" si="70"/>
        <v>5.7784100293295753</v>
      </c>
      <c r="BC166" s="68">
        <f t="shared" si="70"/>
        <v>5.6101068245918198</v>
      </c>
      <c r="BD166" s="68">
        <f t="shared" si="70"/>
        <v>5.446705654943516</v>
      </c>
      <c r="BE166" s="68">
        <f t="shared" si="70"/>
        <v>5.2880637426636072</v>
      </c>
      <c r="BF166" s="68">
        <f t="shared" si="70"/>
        <v>5.1340424686054442</v>
      </c>
      <c r="BG166" s="68">
        <f t="shared" si="70"/>
        <v>4.9845072510732464</v>
      </c>
      <c r="BH166" s="123">
        <f t="shared" si="46"/>
        <v>133.93557647937666</v>
      </c>
    </row>
    <row r="167" spans="28:60" x14ac:dyDescent="0.25">
      <c r="AB167" s="92">
        <f t="shared" si="30"/>
        <v>1029000000</v>
      </c>
      <c r="AC167" s="15">
        <f t="shared" si="31"/>
        <v>49</v>
      </c>
      <c r="AD167" s="15">
        <v>49</v>
      </c>
      <c r="AE167" s="15" t="s">
        <v>314</v>
      </c>
      <c r="AF167" s="15">
        <f t="shared" si="60"/>
        <v>200</v>
      </c>
      <c r="AG167" s="15">
        <f t="shared" si="61"/>
        <v>100</v>
      </c>
      <c r="AH167" s="69">
        <f t="shared" si="62"/>
        <v>0.1</v>
      </c>
      <c r="AI167" s="14">
        <f t="shared" si="63"/>
        <v>0.04</v>
      </c>
      <c r="AJ167" s="78">
        <f t="shared" si="51"/>
        <v>0</v>
      </c>
      <c r="AK167" s="67">
        <f t="shared" si="64"/>
        <v>0.10400000000000001</v>
      </c>
      <c r="AL167" s="91">
        <f t="shared" si="65"/>
        <v>8.6363636363636367</v>
      </c>
      <c r="AN167" s="118">
        <f t="shared" si="27"/>
        <v>8.7403636363636359</v>
      </c>
      <c r="AO167" s="68">
        <f t="shared" si="69"/>
        <v>8.4857899382171222</v>
      </c>
      <c r="AP167" s="68">
        <f t="shared" si="69"/>
        <v>8.2386310079777889</v>
      </c>
      <c r="AQ167" s="68">
        <f t="shared" si="69"/>
        <v>7.9986708815318339</v>
      </c>
      <c r="AR167" s="68">
        <f t="shared" si="69"/>
        <v>7.7656998849823635</v>
      </c>
      <c r="AS167" s="68">
        <f t="shared" si="69"/>
        <v>7.5395144514391879</v>
      </c>
      <c r="AT167" s="68">
        <f t="shared" si="69"/>
        <v>7.3199169431448423</v>
      </c>
      <c r="AU167" s="68">
        <f t="shared" si="70"/>
        <v>7.1067154787813998</v>
      </c>
      <c r="AV167" s="68">
        <f t="shared" si="70"/>
        <v>6.8997237658071855</v>
      </c>
      <c r="AW167" s="68">
        <f t="shared" si="70"/>
        <v>6.6987609376768784</v>
      </c>
      <c r="AX167" s="68">
        <f t="shared" si="70"/>
        <v>6.5036513958027946</v>
      </c>
      <c r="AY167" s="68">
        <f t="shared" si="70"/>
        <v>6.3142246561192179</v>
      </c>
      <c r="AZ167" s="68">
        <f t="shared" si="70"/>
        <v>6.1303152001157466</v>
      </c>
      <c r="BA167" s="68">
        <f t="shared" si="70"/>
        <v>5.9517623302094629</v>
      </c>
      <c r="BB167" s="68">
        <f t="shared" si="70"/>
        <v>5.7784100293295753</v>
      </c>
      <c r="BC167" s="68">
        <f t="shared" si="70"/>
        <v>5.6101068245918198</v>
      </c>
      <c r="BD167" s="68">
        <f t="shared" si="70"/>
        <v>5.446705654943516</v>
      </c>
      <c r="BE167" s="68">
        <f t="shared" si="70"/>
        <v>5.2880637426636072</v>
      </c>
      <c r="BF167" s="68">
        <f t="shared" si="70"/>
        <v>5.1340424686054442</v>
      </c>
      <c r="BG167" s="68">
        <f t="shared" si="70"/>
        <v>4.9845072510732464</v>
      </c>
      <c r="BH167" s="123">
        <f t="shared" si="46"/>
        <v>133.93557647937666</v>
      </c>
    </row>
    <row r="168" spans="28:60" x14ac:dyDescent="0.25">
      <c r="AB168" s="92">
        <f t="shared" si="30"/>
        <v>1050000000</v>
      </c>
      <c r="AC168" s="15">
        <f t="shared" si="31"/>
        <v>50</v>
      </c>
      <c r="AD168" s="15">
        <v>50</v>
      </c>
      <c r="AE168" s="15" t="s">
        <v>314</v>
      </c>
      <c r="AF168" s="15">
        <f t="shared" si="60"/>
        <v>200</v>
      </c>
      <c r="AG168" s="15">
        <f t="shared" si="61"/>
        <v>100</v>
      </c>
      <c r="AH168" s="69">
        <f t="shared" si="62"/>
        <v>0.1</v>
      </c>
      <c r="AI168" s="14">
        <f t="shared" si="63"/>
        <v>0.04</v>
      </c>
      <c r="AJ168" s="78">
        <f t="shared" si="51"/>
        <v>0</v>
      </c>
      <c r="AK168" s="67">
        <f t="shared" si="64"/>
        <v>0.10400000000000001</v>
      </c>
      <c r="AL168" s="91">
        <f t="shared" si="65"/>
        <v>8.6363636363636367</v>
      </c>
      <c r="AN168" s="118">
        <f t="shared" si="27"/>
        <v>8.7403636363636359</v>
      </c>
      <c r="AO168" s="68">
        <f t="shared" si="69"/>
        <v>8.4857899382171222</v>
      </c>
      <c r="AP168" s="68">
        <f t="shared" si="69"/>
        <v>8.2386310079777889</v>
      </c>
      <c r="AQ168" s="68">
        <f t="shared" si="69"/>
        <v>7.9986708815318339</v>
      </c>
      <c r="AR168" s="68">
        <f t="shared" si="69"/>
        <v>7.7656998849823635</v>
      </c>
      <c r="AS168" s="68">
        <f t="shared" si="69"/>
        <v>7.5395144514391879</v>
      </c>
      <c r="AT168" s="68">
        <f t="shared" si="69"/>
        <v>7.3199169431448423</v>
      </c>
      <c r="AU168" s="68">
        <f t="shared" si="70"/>
        <v>7.1067154787813998</v>
      </c>
      <c r="AV168" s="68">
        <f t="shared" si="70"/>
        <v>6.8997237658071855</v>
      </c>
      <c r="AW168" s="68">
        <f t="shared" si="70"/>
        <v>6.6987609376768784</v>
      </c>
      <c r="AX168" s="68">
        <f t="shared" si="70"/>
        <v>6.5036513958027946</v>
      </c>
      <c r="AY168" s="68">
        <f t="shared" si="70"/>
        <v>6.3142246561192179</v>
      </c>
      <c r="AZ168" s="68">
        <f t="shared" si="70"/>
        <v>6.1303152001157466</v>
      </c>
      <c r="BA168" s="68">
        <f t="shared" si="70"/>
        <v>5.9517623302094629</v>
      </c>
      <c r="BB168" s="68">
        <f t="shared" si="70"/>
        <v>5.7784100293295753</v>
      </c>
      <c r="BC168" s="68">
        <f t="shared" si="70"/>
        <v>5.6101068245918198</v>
      </c>
      <c r="BD168" s="68">
        <f t="shared" si="70"/>
        <v>5.446705654943516</v>
      </c>
      <c r="BE168" s="68">
        <f t="shared" si="70"/>
        <v>5.2880637426636072</v>
      </c>
      <c r="BF168" s="68">
        <f t="shared" si="70"/>
        <v>5.1340424686054442</v>
      </c>
      <c r="BG168" s="68">
        <f t="shared" si="70"/>
        <v>4.9845072510732464</v>
      </c>
      <c r="BH168" s="123">
        <f t="shared" si="46"/>
        <v>133.93557647937666</v>
      </c>
    </row>
    <row r="169" spans="28:60" x14ac:dyDescent="0.25">
      <c r="AB169" s="92">
        <f t="shared" si="30"/>
        <v>1071000000</v>
      </c>
      <c r="AC169" s="15">
        <f t="shared" si="31"/>
        <v>51</v>
      </c>
      <c r="AD169" s="15">
        <v>51</v>
      </c>
      <c r="AE169" s="15" t="s">
        <v>314</v>
      </c>
      <c r="AF169" s="15">
        <f t="shared" si="60"/>
        <v>200</v>
      </c>
      <c r="AG169" s="15">
        <f t="shared" si="61"/>
        <v>100</v>
      </c>
      <c r="AH169" s="69">
        <f t="shared" si="62"/>
        <v>0.1</v>
      </c>
      <c r="AI169" s="14">
        <f t="shared" si="63"/>
        <v>0.04</v>
      </c>
      <c r="AJ169" s="78">
        <f t="shared" si="51"/>
        <v>0</v>
      </c>
      <c r="AK169" s="67">
        <f t="shared" si="64"/>
        <v>0.10400000000000001</v>
      </c>
      <c r="AL169" s="91">
        <f t="shared" si="65"/>
        <v>8.6363636363636367</v>
      </c>
      <c r="AN169" s="118">
        <f t="shared" si="27"/>
        <v>8.7403636363636359</v>
      </c>
      <c r="AO169" s="68">
        <f t="shared" si="69"/>
        <v>8.4857899382171222</v>
      </c>
      <c r="AP169" s="68">
        <f t="shared" si="69"/>
        <v>8.2386310079777889</v>
      </c>
      <c r="AQ169" s="68">
        <f t="shared" si="69"/>
        <v>7.9986708815318339</v>
      </c>
      <c r="AR169" s="68">
        <f t="shared" si="69"/>
        <v>7.7656998849823635</v>
      </c>
      <c r="AS169" s="68">
        <f t="shared" si="69"/>
        <v>7.5395144514391879</v>
      </c>
      <c r="AT169" s="68">
        <f t="shared" si="69"/>
        <v>7.3199169431448423</v>
      </c>
      <c r="AU169" s="68">
        <f t="shared" si="70"/>
        <v>7.1067154787813998</v>
      </c>
      <c r="AV169" s="68">
        <f t="shared" si="70"/>
        <v>6.8997237658071855</v>
      </c>
      <c r="AW169" s="68">
        <f t="shared" si="70"/>
        <v>6.6987609376768784</v>
      </c>
      <c r="AX169" s="68">
        <f t="shared" si="70"/>
        <v>6.5036513958027946</v>
      </c>
      <c r="AY169" s="68">
        <f t="shared" si="70"/>
        <v>6.3142246561192179</v>
      </c>
      <c r="AZ169" s="68">
        <f t="shared" si="70"/>
        <v>6.1303152001157466</v>
      </c>
      <c r="BA169" s="68">
        <f t="shared" si="70"/>
        <v>5.9517623302094629</v>
      </c>
      <c r="BB169" s="68">
        <f t="shared" si="70"/>
        <v>5.7784100293295753</v>
      </c>
      <c r="BC169" s="68">
        <f t="shared" si="70"/>
        <v>5.6101068245918198</v>
      </c>
      <c r="BD169" s="68">
        <f t="shared" si="70"/>
        <v>5.446705654943516</v>
      </c>
      <c r="BE169" s="68">
        <f t="shared" si="70"/>
        <v>5.2880637426636072</v>
      </c>
      <c r="BF169" s="68">
        <f t="shared" si="70"/>
        <v>5.1340424686054442</v>
      </c>
      <c r="BG169" s="68">
        <f t="shared" si="70"/>
        <v>4.9845072510732464</v>
      </c>
      <c r="BH169" s="123">
        <f t="shared" si="46"/>
        <v>133.93557647937666</v>
      </c>
    </row>
    <row r="170" spans="28:60" ht="14.4" thickBot="1" x14ac:dyDescent="0.3">
      <c r="AB170" s="92">
        <f t="shared" si="30"/>
        <v>1092000000</v>
      </c>
      <c r="AC170" s="15">
        <f t="shared" si="31"/>
        <v>52</v>
      </c>
      <c r="AD170" s="95">
        <v>52</v>
      </c>
      <c r="AE170" s="95" t="s">
        <v>314</v>
      </c>
      <c r="AF170" s="95">
        <f t="shared" si="60"/>
        <v>200</v>
      </c>
      <c r="AG170" s="95">
        <f t="shared" si="61"/>
        <v>100</v>
      </c>
      <c r="AH170" s="120">
        <f t="shared" si="62"/>
        <v>0.1</v>
      </c>
      <c r="AI170" s="121">
        <f t="shared" si="63"/>
        <v>0.04</v>
      </c>
      <c r="AJ170" s="122">
        <f t="shared" si="51"/>
        <v>0</v>
      </c>
      <c r="AK170" s="94">
        <f t="shared" si="64"/>
        <v>0.10400000000000001</v>
      </c>
      <c r="AL170" s="98">
        <f t="shared" si="65"/>
        <v>8.6363636363636367</v>
      </c>
      <c r="AN170" s="119">
        <f t="shared" si="27"/>
        <v>8.7403636363636359</v>
      </c>
      <c r="AO170" s="97">
        <f t="shared" si="69"/>
        <v>8.4857899382171222</v>
      </c>
      <c r="AP170" s="97">
        <f t="shared" si="69"/>
        <v>8.2386310079777889</v>
      </c>
      <c r="AQ170" s="97">
        <f t="shared" si="69"/>
        <v>7.9986708815318339</v>
      </c>
      <c r="AR170" s="97">
        <f t="shared" si="69"/>
        <v>7.7656998849823635</v>
      </c>
      <c r="AS170" s="97">
        <f t="shared" si="69"/>
        <v>7.5395144514391879</v>
      </c>
      <c r="AT170" s="97">
        <f t="shared" si="69"/>
        <v>7.3199169431448423</v>
      </c>
      <c r="AU170" s="97">
        <f t="shared" si="70"/>
        <v>7.1067154787813998</v>
      </c>
      <c r="AV170" s="97">
        <f t="shared" si="70"/>
        <v>6.8997237658071855</v>
      </c>
      <c r="AW170" s="97">
        <f t="shared" si="70"/>
        <v>6.6987609376768784</v>
      </c>
      <c r="AX170" s="97">
        <f t="shared" si="70"/>
        <v>6.5036513958027946</v>
      </c>
      <c r="AY170" s="97">
        <f t="shared" si="70"/>
        <v>6.3142246561192179</v>
      </c>
      <c r="AZ170" s="97">
        <f t="shared" si="70"/>
        <v>6.1303152001157466</v>
      </c>
      <c r="BA170" s="97">
        <f t="shared" si="70"/>
        <v>5.9517623302094629</v>
      </c>
      <c r="BB170" s="97">
        <f t="shared" si="70"/>
        <v>5.7784100293295753</v>
      </c>
      <c r="BC170" s="97">
        <f t="shared" si="70"/>
        <v>5.6101068245918198</v>
      </c>
      <c r="BD170" s="97">
        <f t="shared" si="70"/>
        <v>5.446705654943516</v>
      </c>
      <c r="BE170" s="97">
        <f t="shared" si="70"/>
        <v>5.2880637426636072</v>
      </c>
      <c r="BF170" s="97">
        <f t="shared" si="70"/>
        <v>5.1340424686054442</v>
      </c>
      <c r="BG170" s="97">
        <f t="shared" si="70"/>
        <v>4.9845072510732464</v>
      </c>
      <c r="BH170" s="124">
        <f t="shared" si="46"/>
        <v>133.93557647937666</v>
      </c>
    </row>
  </sheetData>
  <mergeCells count="8">
    <mergeCell ref="AB1:AK1"/>
    <mergeCell ref="AN116:BG116"/>
    <mergeCell ref="AB60:AL60"/>
    <mergeCell ref="AB116:AL116"/>
    <mergeCell ref="A23:D23"/>
    <mergeCell ref="A33:D33"/>
    <mergeCell ref="A43:D43"/>
    <mergeCell ref="A1:D1"/>
  </mergeCells>
  <phoneticPr fontId="35" type="noConversion"/>
  <conditionalFormatting sqref="AI4:AI5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4:AJ5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4:AK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3:AF5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4:AG5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4:AH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AI4:AI55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AJ4:AJ55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AK4:AK55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AF3:AF55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AG4:AG55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AH4:AH55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B33" sqref="B33"/>
    </sheetView>
  </sheetViews>
  <sheetFormatPr defaultRowHeight="14.4" x14ac:dyDescent="0.3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65" bestFit="1" customWidth="1"/>
    <col min="6" max="6" width="8.88671875" style="27"/>
    <col min="7" max="7" width="15.5546875" style="27" bestFit="1" customWidth="1"/>
    <col min="8" max="8" width="25.44140625" style="265" bestFit="1" customWidth="1"/>
  </cols>
  <sheetData>
    <row r="1" spans="1:8" x14ac:dyDescent="0.3">
      <c r="A1" s="534" t="s">
        <v>370</v>
      </c>
      <c r="B1" s="535"/>
      <c r="D1" s="534" t="s">
        <v>368</v>
      </c>
      <c r="E1" s="535"/>
      <c r="G1" s="534" t="s">
        <v>369</v>
      </c>
      <c r="H1" s="535"/>
    </row>
    <row r="2" spans="1:8" x14ac:dyDescent="0.3">
      <c r="A2" s="178" t="str">
        <f>'Costs - DTE'!$AC$2</f>
        <v>Minutes</v>
      </c>
      <c r="B2" s="194" t="str">
        <f>'Costs - DTE'!$AH$2</f>
        <v>Average total cost ($/Min)</v>
      </c>
      <c r="D2" s="178" t="str">
        <f>'Costs - SR - LEO'!AA2</f>
        <v>Minutes</v>
      </c>
      <c r="E2" s="259" t="str">
        <f>'Costs - SR - LEO'!AH2</f>
        <v>Average total cost ($/Min)</v>
      </c>
      <c r="G2" s="178" t="str">
        <f>'Costs - SR - GEO'!AB2</f>
        <v>Minutes</v>
      </c>
      <c r="H2" s="259" t="str">
        <f>'Costs - SR - GEO'!AI2</f>
        <v>Average total cost ($/Min)</v>
      </c>
    </row>
    <row r="3" spans="1:8" x14ac:dyDescent="0.3">
      <c r="A3" s="178">
        <f>'Costs - DTE'!AC3</f>
        <v>0</v>
      </c>
      <c r="B3" s="260">
        <v>0</v>
      </c>
      <c r="D3" s="178">
        <f>'Costs - SR - LEO'!AA4</f>
        <v>21000000</v>
      </c>
      <c r="E3" s="259">
        <f>'Costs - SR - LEO'!AH4</f>
        <v>67.18509753422245</v>
      </c>
      <c r="G3" s="178">
        <f>'Costs - SR - GEO'!AB4</f>
        <v>21000000</v>
      </c>
      <c r="H3" s="259">
        <f>'Costs - SR - GEO'!AI4</f>
        <v>72.30605683726462</v>
      </c>
    </row>
    <row r="4" spans="1:8" x14ac:dyDescent="0.3">
      <c r="A4" s="178">
        <f>'Costs - DTE'!AC4</f>
        <v>525600</v>
      </c>
      <c r="B4" s="194">
        <f>'Costs - DTE'!AH4</f>
        <v>188.36401255664327</v>
      </c>
      <c r="D4" s="178">
        <f>'Costs - SR - LEO'!AA5</f>
        <v>42000000</v>
      </c>
      <c r="E4" s="259">
        <f>'Costs - SR - LEO'!AH5</f>
        <v>35.812544008298119</v>
      </c>
      <c r="G4" s="178">
        <f>'Costs - SR - GEO'!AB5</f>
        <v>42000000</v>
      </c>
      <c r="H4" s="259">
        <f>'Costs - SR - GEO'!AI5</f>
        <v>46.484827858617464</v>
      </c>
    </row>
    <row r="5" spans="1:8" x14ac:dyDescent="0.3">
      <c r="A5" s="178">
        <f>'Costs - DTE'!AC5</f>
        <v>1051200</v>
      </c>
      <c r="B5" s="194">
        <f>'Costs - DTE'!AH5</f>
        <v>102.29458087808445</v>
      </c>
      <c r="D5" s="178">
        <f>'Costs - SR - LEO'!AA6</f>
        <v>63000000</v>
      </c>
      <c r="E5" s="259">
        <f>'Costs - SR - LEO'!AH6</f>
        <v>25.355026166323345</v>
      </c>
      <c r="G5" s="178">
        <f>'Costs - SR - GEO'!AB6</f>
        <v>63000000</v>
      </c>
      <c r="H5" s="259">
        <f>'Costs - SR - GEO'!AI6</f>
        <v>37.877751532401753</v>
      </c>
    </row>
    <row r="6" spans="1:8" x14ac:dyDescent="0.3">
      <c r="A6" s="178">
        <f>'Costs - DTE'!AC6</f>
        <v>1576800</v>
      </c>
      <c r="B6" s="194">
        <f>'Costs - DTE'!AH6</f>
        <v>73.604770318564832</v>
      </c>
      <c r="D6" s="178">
        <f>'Costs - SR - LEO'!AA7</f>
        <v>84000000</v>
      </c>
      <c r="E6" s="259">
        <f>'Costs - SR - LEO'!AH7</f>
        <v>20.126267245335953</v>
      </c>
      <c r="G6" s="178">
        <f>'Costs - SR - GEO'!AB7</f>
        <v>84000000</v>
      </c>
      <c r="H6" s="259">
        <f>'Costs - SR - GEO'!AI7</f>
        <v>33.574213369293894</v>
      </c>
    </row>
    <row r="7" spans="1:8" x14ac:dyDescent="0.3">
      <c r="A7" s="178">
        <f>'Costs - DTE'!AC7</f>
        <v>2102400</v>
      </c>
      <c r="B7" s="194">
        <f>'Costs - DTE'!AH7</f>
        <v>59.259865038805039</v>
      </c>
      <c r="D7" s="178">
        <f>'Costs - SR - LEO'!AA8</f>
        <v>105000000</v>
      </c>
      <c r="E7" s="259">
        <f>'Costs - SR - LEO'!AH8</f>
        <v>16.98901189274352</v>
      </c>
      <c r="G7" s="178">
        <f>'Costs - SR - GEO'!AB8</f>
        <v>105000000</v>
      </c>
      <c r="H7" s="259">
        <f>'Costs - SR - GEO'!AI8</f>
        <v>30.992090471429179</v>
      </c>
    </row>
    <row r="8" spans="1:8" x14ac:dyDescent="0.3">
      <c r="A8" s="178">
        <f>'Costs - DTE'!AC8</f>
        <v>2628000</v>
      </c>
      <c r="B8" s="194">
        <f>'Costs - DTE'!AH8</f>
        <v>50.652921870949157</v>
      </c>
      <c r="D8" s="178">
        <f>'Costs - SR - LEO'!AA9</f>
        <v>126000000</v>
      </c>
      <c r="E8" s="259">
        <f>'Costs - SR - LEO'!AH9</f>
        <v>14.897508324348566</v>
      </c>
      <c r="G8" s="178">
        <f>'Costs - SR - GEO'!AB9</f>
        <v>126000000</v>
      </c>
      <c r="H8" s="259">
        <f>'Costs - SR - GEO'!AI9</f>
        <v>29.270675206186034</v>
      </c>
    </row>
    <row r="9" spans="1:8" x14ac:dyDescent="0.3">
      <c r="A9" s="178">
        <f>'Costs - DTE'!AC9</f>
        <v>3153600</v>
      </c>
      <c r="B9" s="194">
        <f>'Costs - DTE'!AH9</f>
        <v>44.914959759045232</v>
      </c>
      <c r="D9" s="178">
        <f>'Costs - SR - LEO'!AA10</f>
        <v>147000000</v>
      </c>
      <c r="E9" s="259">
        <f>'Costs - SR - LEO'!AH10</f>
        <v>13.403577204066453</v>
      </c>
      <c r="G9" s="178">
        <f>'Costs - SR - GEO'!AB10</f>
        <v>147000000</v>
      </c>
      <c r="H9" s="259">
        <f>'Costs - SR - GEO'!AI10</f>
        <v>28.041092873869502</v>
      </c>
    </row>
    <row r="10" spans="1:8" x14ac:dyDescent="0.3">
      <c r="A10" s="178">
        <f>'Costs - DTE'!AC10</f>
        <v>3679200</v>
      </c>
      <c r="B10" s="194">
        <f>'Costs - DTE'!AH10</f>
        <v>40.816415393399573</v>
      </c>
      <c r="D10" s="178">
        <f>'Costs - SR - LEO'!AA11</f>
        <v>168000000</v>
      </c>
      <c r="E10" s="259">
        <f>'Costs - SR - LEO'!AH11</f>
        <v>12.28312886385487</v>
      </c>
      <c r="G10" s="178">
        <f>'Costs - SR - GEO'!AB11</f>
        <v>168000000</v>
      </c>
      <c r="H10" s="259">
        <f>'Costs - SR - GEO'!AI11</f>
        <v>27.118906124632112</v>
      </c>
    </row>
    <row r="11" spans="1:8" x14ac:dyDescent="0.3">
      <c r="A11" s="178">
        <f>'Costs - DTE'!AC11</f>
        <v>4204800</v>
      </c>
      <c r="B11" s="194">
        <f>'Costs - DTE'!AH11</f>
        <v>37.742507119165332</v>
      </c>
      <c r="D11" s="178">
        <f>'Costs - SR - LEO'!AA12</f>
        <v>189000000</v>
      </c>
      <c r="E11" s="259">
        <f>'Costs - SR - LEO'!AH12</f>
        <v>11.411669043690306</v>
      </c>
      <c r="G11" s="178">
        <f>'Costs - SR - GEO'!AB12</f>
        <v>189000000</v>
      </c>
      <c r="H11" s="259">
        <f>'Costs - SR - GEO'!AI12</f>
        <v>26.401649764114133</v>
      </c>
    </row>
    <row r="12" spans="1:8" x14ac:dyDescent="0.3">
      <c r="A12" s="178">
        <f>'Costs - DTE'!AC12</f>
        <v>4730400</v>
      </c>
      <c r="B12" s="194">
        <f>'Costs - DTE'!AH12</f>
        <v>35.351689572538703</v>
      </c>
      <c r="D12" s="178">
        <f>'Costs - SR - LEO'!AA13</f>
        <v>210000000</v>
      </c>
      <c r="E12" s="259">
        <f>'Costs - SR - LEO'!AH13</f>
        <v>10.714501187558655</v>
      </c>
      <c r="G12" s="178">
        <f>'Costs - SR - GEO'!AB13</f>
        <v>210000000</v>
      </c>
      <c r="H12" s="259">
        <f>'Costs - SR - GEO'!AI13</f>
        <v>25.827844675699751</v>
      </c>
    </row>
    <row r="13" spans="1:8" x14ac:dyDescent="0.3">
      <c r="A13" s="178">
        <f>'Costs - DTE'!AC13</f>
        <v>5256000</v>
      </c>
      <c r="B13" s="194">
        <f>'Costs - DTE'!AH13</f>
        <v>33.439035535237394</v>
      </c>
      <c r="D13" s="178">
        <f>'Costs - SR - LEO'!AA14</f>
        <v>231000000</v>
      </c>
      <c r="E13" s="259">
        <f>'Costs - SR - LEO'!AH14</f>
        <v>10.144091123450938</v>
      </c>
      <c r="G13" s="178">
        <f>'Costs - SR - GEO'!AB14</f>
        <v>231000000</v>
      </c>
      <c r="H13" s="259">
        <f>'Costs - SR - GEO'!AI14</f>
        <v>25.358367785178892</v>
      </c>
    </row>
    <row r="14" spans="1:8" x14ac:dyDescent="0.3">
      <c r="A14" s="178">
        <f>'Costs - DTE'!AC14</f>
        <v>5781600</v>
      </c>
      <c r="B14" s="194">
        <f>'Costs - DTE'!AH14</f>
        <v>31.874136777445415</v>
      </c>
      <c r="D14" s="178">
        <f>'Costs - SR - LEO'!AA15</f>
        <v>252000000</v>
      </c>
      <c r="E14" s="259">
        <f>'Costs - SR - LEO'!AH15</f>
        <v>9.6687494033611756</v>
      </c>
      <c r="G14" s="178">
        <f>'Costs - SR - GEO'!AB15</f>
        <v>252000000</v>
      </c>
      <c r="H14" s="259">
        <f>'Costs - SR - GEO'!AI15</f>
        <v>24.967137043078178</v>
      </c>
    </row>
    <row r="15" spans="1:8" x14ac:dyDescent="0.3">
      <c r="A15" s="178">
        <f>'Costs - DTE'!AC15</f>
        <v>6307200</v>
      </c>
      <c r="B15" s="194">
        <f>'Costs - DTE'!AH15</f>
        <v>30.570054479285425</v>
      </c>
      <c r="D15" s="178">
        <f>'Costs - SR - LEO'!AA16</f>
        <v>273000000</v>
      </c>
      <c r="E15" s="259">
        <f>'Costs - SR - LEO'!AH16</f>
        <v>9.2665371786698394</v>
      </c>
      <c r="G15" s="178">
        <f>'Costs - SR - GEO'!AB16</f>
        <v>273000000</v>
      </c>
      <c r="H15" s="259">
        <f>'Costs - SR - GEO'!AI16</f>
        <v>24.636095645916029</v>
      </c>
    </row>
    <row r="16" spans="1:8" x14ac:dyDescent="0.3">
      <c r="A16" s="178">
        <f>'Costs - DTE'!AC16</f>
        <v>6832800</v>
      </c>
      <c r="B16" s="194">
        <f>'Costs - DTE'!AH16</f>
        <v>29.466600226996214</v>
      </c>
      <c r="D16" s="178">
        <f>'Costs - SR - LEO'!AA17</f>
        <v>294000000</v>
      </c>
      <c r="E16" s="259">
        <f>'Costs - SR - LEO'!AH17</f>
        <v>8.9217838432201209</v>
      </c>
      <c r="G16" s="178">
        <f>'Costs - SR - GEO'!AB17</f>
        <v>294000000</v>
      </c>
      <c r="H16" s="259">
        <f>'Costs - SR - GEO'!AI17</f>
        <v>24.352345876919905</v>
      </c>
    </row>
    <row r="17" spans="1:8" x14ac:dyDescent="0.3">
      <c r="A17" s="178">
        <f>'Costs - DTE'!AC17</f>
        <v>7358400</v>
      </c>
      <c r="B17" s="194">
        <f>'Costs - DTE'!AH17</f>
        <v>28.520782296462599</v>
      </c>
      <c r="D17" s="178">
        <f>'Costs - SR - LEO'!AA18</f>
        <v>315000000</v>
      </c>
      <c r="E17" s="259">
        <f>'Costs - SR - LEO'!AH18</f>
        <v>8.6229976191636979</v>
      </c>
      <c r="G17" s="178">
        <f>'Costs - SR - GEO'!AB18</f>
        <v>315000000</v>
      </c>
      <c r="H17" s="259">
        <f>'Costs - SR - GEO'!AI18</f>
        <v>24.106429410456599</v>
      </c>
    </row>
    <row r="18" spans="1:8" x14ac:dyDescent="0.3">
      <c r="A18" s="178">
        <f>'Costs - DTE'!AC18</f>
        <v>7884000</v>
      </c>
      <c r="B18" s="194">
        <f>'Costs - DTE'!AH18</f>
        <v>27.701073423333469</v>
      </c>
      <c r="D18" s="178">
        <f>'Costs - SR - LEO'!AA19</f>
        <v>336000000</v>
      </c>
      <c r="E18" s="259">
        <f>'Costs - SR - LEO'!AH19</f>
        <v>8.3615596731143285</v>
      </c>
      <c r="G18" s="178">
        <f>'Costs - SR - GEO'!AB19</f>
        <v>336000000</v>
      </c>
      <c r="H18" s="259">
        <f>'Costs - SR - GEO'!AI19</f>
        <v>23.891252502301207</v>
      </c>
    </row>
    <row r="19" spans="1:8" x14ac:dyDescent="0.3">
      <c r="A19" s="178">
        <f>'Costs - DTE'!AC19</f>
        <v>8409600</v>
      </c>
      <c r="B19" s="194">
        <f>'Costs - DTE'!AH19</f>
        <v>26.983828159345478</v>
      </c>
      <c r="D19" s="178">
        <f>'Costs - SR - LEO'!AA20</f>
        <v>357000000</v>
      </c>
      <c r="E19" s="259">
        <f>'Costs - SR - LEO'!AH20</f>
        <v>8.1308791324825336</v>
      </c>
      <c r="G19" s="178">
        <f>'Costs - SR - GEO'!AB20</f>
        <v>357000000</v>
      </c>
      <c r="H19" s="259">
        <f>'Costs - SR - GEO'!AI20</f>
        <v>23.701390524517034</v>
      </c>
    </row>
    <row r="20" spans="1:8" x14ac:dyDescent="0.3">
      <c r="A20" s="178">
        <f>'Costs - DTE'!AC20</f>
        <v>8935200</v>
      </c>
      <c r="B20" s="194">
        <f>'Costs - DTE'!AH20</f>
        <v>26.35096469112078</v>
      </c>
      <c r="D20" s="178">
        <f>'Costs - SR - LEO'!AA21</f>
        <v>378000000</v>
      </c>
      <c r="E20" s="259">
        <f>'Costs - SR - LEO'!AH21</f>
        <v>7.9258297630320467</v>
      </c>
      <c r="G20" s="178">
        <f>'Costs - SR - GEO'!AB21</f>
        <v>378000000</v>
      </c>
      <c r="H20" s="259">
        <f>'Costs - SR - GEO'!AI21</f>
        <v>23.532624322042217</v>
      </c>
    </row>
    <row r="21" spans="1:8" x14ac:dyDescent="0.3">
      <c r="A21" s="178">
        <f>'Costs - DTE'!AC21</f>
        <v>9460800</v>
      </c>
      <c r="B21" s="194">
        <f>'Costs - DTE'!AH21</f>
        <v>25.78841938603216</v>
      </c>
      <c r="D21" s="178">
        <f>'Costs - SR - LEO'!AA22</f>
        <v>399000000</v>
      </c>
      <c r="E21" s="259">
        <f>'Costs - SR - LEO'!AH22</f>
        <v>7.7423645377342449</v>
      </c>
      <c r="G21" s="178">
        <f>'Costs - SR - GEO'!AB22</f>
        <v>399000000</v>
      </c>
      <c r="H21" s="259">
        <f>'Costs - SR - GEO'!AI22</f>
        <v>23.3816229829858</v>
      </c>
    </row>
    <row r="22" spans="1:8" x14ac:dyDescent="0.3">
      <c r="A22" s="178">
        <f>'Costs - DTE'!AC22</f>
        <v>9986400</v>
      </c>
      <c r="B22" s="194">
        <f>'Costs - DTE'!AH22</f>
        <v>25.285089376216028</v>
      </c>
      <c r="D22" s="178">
        <f>'Costs - SR - LEO'!AA23</f>
        <v>420000000</v>
      </c>
      <c r="E22" s="259">
        <f>'Costs - SR - LEO'!AH23</f>
        <v>7.5772458349662202</v>
      </c>
      <c r="G22" s="178">
        <f>'Costs - SR - GEO'!AB23</f>
        <v>420000000</v>
      </c>
      <c r="H22" s="259">
        <f>'Costs - SR - GEO'!AI23</f>
        <v>23.245721777835023</v>
      </c>
    </row>
    <row r="23" spans="1:8" x14ac:dyDescent="0.3">
      <c r="A23" s="178">
        <f>'Costs - DTE'!AC23</f>
        <v>10512000</v>
      </c>
      <c r="B23" s="194">
        <f>'Costs - DTE'!AH23</f>
        <v>24.832092367381509</v>
      </c>
      <c r="D23" s="178">
        <f>'Costs - SR - LEO'!AA24</f>
        <v>441000000</v>
      </c>
      <c r="E23" s="259">
        <f>'Costs - SR - LEO'!AH24</f>
        <v>7.4278527229380096</v>
      </c>
      <c r="G23" s="178">
        <f>'Costs - SR - GEO'!AB24</f>
        <v>441000000</v>
      </c>
      <c r="H23" s="259">
        <f>'Costs - SR - GEO'!AI24</f>
        <v>23.122763544603373</v>
      </c>
    </row>
    <row r="24" spans="1:8" x14ac:dyDescent="0.3">
      <c r="A24" s="178">
        <f>'Costs - DTE'!AC24</f>
        <v>11037600</v>
      </c>
      <c r="B24" s="194">
        <f>'Costs - DTE'!AH24</f>
        <v>24.422237930816941</v>
      </c>
      <c r="D24" s="178">
        <f>'Costs - SR - LEO'!AA25</f>
        <v>462000000</v>
      </c>
      <c r="E24" s="259">
        <f>'Costs - SR - LEO'!AH25</f>
        <v>7.2920408029123625</v>
      </c>
      <c r="G24" s="178">
        <f>'Costs - SR - GEO'!AB25</f>
        <v>462000000</v>
      </c>
      <c r="H24" s="259">
        <f>'Costs - SR - GEO'!AI25</f>
        <v>23.0109833325746</v>
      </c>
    </row>
    <row r="25" spans="1:8" x14ac:dyDescent="0.3">
      <c r="A25" s="178">
        <f>'Costs - DTE'!AC25</f>
        <v>11563200</v>
      </c>
      <c r="B25" s="194">
        <f>'Costs - DTE'!AH25</f>
        <v>24.049642988485516</v>
      </c>
      <c r="D25" s="178">
        <f>'Costs - SR - LEO'!AA26</f>
        <v>483000000</v>
      </c>
      <c r="E25" s="259">
        <f>'Costs - SR - LEO'!AH26</f>
        <v>7.1680386150628603</v>
      </c>
      <c r="G25" s="178">
        <f>'Costs - SR - GEO'!AB26</f>
        <v>483000000</v>
      </c>
      <c r="H25" s="259">
        <f>'Costs - SR - GEO'!AI26</f>
        <v>22.908923138983106</v>
      </c>
    </row>
    <row r="26" spans="1:8" x14ac:dyDescent="0.3">
      <c r="A26" s="178">
        <f>'Costs - DTE'!AC26</f>
        <v>12088800</v>
      </c>
      <c r="B26" s="194">
        <f>'Costs - DTE'!AH26</f>
        <v>23.709447606356825</v>
      </c>
      <c r="D26" s="178">
        <f>'Costs - SR - LEO'!AA27</f>
        <v>504000000</v>
      </c>
      <c r="E26" s="259">
        <f>'Costs - SR - LEO'!AH27</f>
        <v>7.0543699428674831</v>
      </c>
      <c r="G26" s="178">
        <f>'Costs - SR - GEO'!AB27</f>
        <v>504000000</v>
      </c>
      <c r="H26" s="259">
        <f>'Costs - SR - GEO'!AI27</f>
        <v>22.815367961524238</v>
      </c>
    </row>
    <row r="27" spans="1:8" x14ac:dyDescent="0.3">
      <c r="A27" s="178">
        <f>'Costs - DTE'!AC27</f>
        <v>12614400</v>
      </c>
      <c r="B27" s="194">
        <f>'Costs - DTE'!AH27</f>
        <v>23.397601839405528</v>
      </c>
      <c r="D27" s="178">
        <f>'Costs - SR - LEO'!AA28</f>
        <v>525000000</v>
      </c>
      <c r="E27" s="259">
        <f>'Costs - SR - LEO'!AH28</f>
        <v>6.949794764447736</v>
      </c>
      <c r="G27" s="178">
        <f>'Costs - SR - GEO'!AB28</f>
        <v>525000000</v>
      </c>
      <c r="H27" s="259">
        <f>'Costs - SR - GEO'!AI28</f>
        <v>22.729297198262078</v>
      </c>
    </row>
    <row r="28" spans="1:8" ht="15" thickBot="1" x14ac:dyDescent="0.35">
      <c r="A28" s="186">
        <f>'Costs - DTE'!AC28</f>
        <v>13140000</v>
      </c>
      <c r="B28" s="261">
        <f>'Costs - DTE'!AH28</f>
        <v>23.110703733810332</v>
      </c>
      <c r="D28" s="178">
        <f>'Costs - SR - LEO'!AA29</f>
        <v>546000000</v>
      </c>
      <c r="E28" s="259">
        <f>'Costs - SR - LEO'!AH29</f>
        <v>6.853263830521815</v>
      </c>
      <c r="G28" s="178">
        <f>'Costs - SR - GEO'!AB29</f>
        <v>546000000</v>
      </c>
      <c r="H28" s="259">
        <f>'Costs - SR - GEO'!AI29</f>
        <v>22.649847262943165</v>
      </c>
    </row>
    <row r="29" spans="1:8" x14ac:dyDescent="0.3">
      <c r="A29" s="262"/>
      <c r="D29" s="178">
        <f>'Costs - SR - LEO'!AA30</f>
        <v>567000000</v>
      </c>
      <c r="E29" s="259">
        <f>'Costs - SR - LEO'!AH30</f>
        <v>6.7638833361459625</v>
      </c>
      <c r="G29" s="178">
        <f>'Costs - SR - GEO'!AB30</f>
        <v>567000000</v>
      </c>
      <c r="H29" s="259">
        <f>'Costs - SR - GEO'!AI30</f>
        <v>22.576282508018245</v>
      </c>
    </row>
    <row r="30" spans="1:8" x14ac:dyDescent="0.3">
      <c r="A30" s="262"/>
      <c r="B30" s="29"/>
      <c r="D30" s="178">
        <f>'Costs - SR - LEO'!AA31</f>
        <v>588000000</v>
      </c>
      <c r="E30" s="259">
        <f>'Costs - SR - LEO'!AH31</f>
        <v>6.6808871627969566</v>
      </c>
      <c r="G30" s="178">
        <f>'Costs - SR - GEO'!AB31</f>
        <v>588000000</v>
      </c>
      <c r="H30" s="259">
        <f>'Costs - SR - GEO'!AI31</f>
        <v>22.507972378445103</v>
      </c>
    </row>
    <row r="31" spans="1:8" x14ac:dyDescent="0.3">
      <c r="A31" s="262"/>
      <c r="D31" s="178">
        <f>'Costs - SR - LEO'!AA32</f>
        <v>609000000</v>
      </c>
      <c r="E31" s="259">
        <f>'Costs - SR - LEO'!AH32</f>
        <v>6.6036148634720195</v>
      </c>
      <c r="G31" s="178">
        <f>'Costs - SR - GEO'!AB32</f>
        <v>609000000</v>
      </c>
      <c r="H31" s="259">
        <f>'Costs - SR - GEO'!AI32</f>
        <v>22.444373292290802</v>
      </c>
    </row>
    <row r="32" spans="1:8" x14ac:dyDescent="0.3">
      <c r="A32" s="262"/>
      <c r="D32" s="178">
        <f>'Costs - SR - LEO'!AA33</f>
        <v>630000000</v>
      </c>
      <c r="E32" s="259">
        <f>'Costs - SR - LEO'!AH33</f>
        <v>6.531494050768746</v>
      </c>
      <c r="G32" s="178">
        <f>'Costs - SR - GEO'!AB33</f>
        <v>630000000</v>
      </c>
      <c r="H32" s="259">
        <f>'Costs - SR - GEO'!AI33</f>
        <v>22.38501414521345</v>
      </c>
    </row>
    <row r="33" spans="1:8" x14ac:dyDescent="0.3">
      <c r="A33" s="262"/>
      <c r="D33" s="178">
        <f>'Costs - SR - LEO'!AA34</f>
        <v>651000000</v>
      </c>
      <c r="E33" s="259">
        <f>'Costs - SR - LEO'!AH34</f>
        <v>6.4640261937237469</v>
      </c>
      <c r="G33" s="178">
        <f>'Costs - SR - GEO'!AB34</f>
        <v>651000000</v>
      </c>
      <c r="H33" s="259">
        <f>'Costs - SR - GEO'!AI34</f>
        <v>22.329484620528188</v>
      </c>
    </row>
    <row r="34" spans="1:8" x14ac:dyDescent="0.3">
      <c r="A34" s="262"/>
      <c r="D34" s="178">
        <f>'Costs - SR - LEO'!AA35</f>
        <v>672000000</v>
      </c>
      <c r="E34" s="259">
        <f>'Costs - SR - LEO'!AH35</f>
        <v>6.4007750777440613</v>
      </c>
      <c r="G34" s="178">
        <f>'Costs - SR - GEO'!AB35</f>
        <v>672000000</v>
      </c>
      <c r="H34" s="259">
        <f>'Costs - SR - GEO'!AI35</f>
        <v>22.277425691135754</v>
      </c>
    </row>
    <row r="35" spans="1:8" x14ac:dyDescent="0.3">
      <c r="A35" s="262"/>
      <c r="D35" s="178">
        <f>'Costs - SR - LEO'!AA36</f>
        <v>693000000</v>
      </c>
      <c r="E35" s="259">
        <f>'Costs - SR - LEO'!AH36</f>
        <v>6.3413573627328415</v>
      </c>
      <c r="G35" s="178">
        <f>'Costs - SR - GEO'!AB36</f>
        <v>693000000</v>
      </c>
      <c r="H35" s="259">
        <f>'Costs - SR - GEO'!AI36</f>
        <v>22.228521848373166</v>
      </c>
    </row>
    <row r="36" spans="1:8" x14ac:dyDescent="0.3">
      <c r="A36" s="262"/>
      <c r="D36" s="178">
        <f>'Costs - SR - LEO'!AA37</f>
        <v>714000000</v>
      </c>
      <c r="E36" s="259">
        <f>'Costs - SR - LEO'!AH37</f>
        <v>6.2854348074281639</v>
      </c>
      <c r="G36" s="178">
        <f>'Costs - SR - GEO'!AB37</f>
        <v>714000000</v>
      </c>
      <c r="H36" s="259">
        <f>'Costs - SR - GEO'!AI37</f>
        <v>22.182494702243666</v>
      </c>
    </row>
    <row r="37" spans="1:8" x14ac:dyDescent="0.3">
      <c r="A37" s="262"/>
      <c r="D37" s="178">
        <f>'Costs - SR - LEO'!AA38</f>
        <v>735000000</v>
      </c>
      <c r="E37" s="259">
        <f>'Costs - SR - LEO'!AH38</f>
        <v>6.2327078267123248</v>
      </c>
      <c r="G37" s="178">
        <f>'Costs - SR - GEO'!AB38</f>
        <v>735000000</v>
      </c>
      <c r="H37" s="259">
        <f>'Costs - SR - GEO'!AI38</f>
        <v>22.139097678750144</v>
      </c>
    </row>
    <row r="38" spans="1:8" x14ac:dyDescent="0.3">
      <c r="A38" s="262"/>
      <c r="D38" s="178">
        <f>'Costs - SR - LEO'!AA39</f>
        <v>756000000</v>
      </c>
      <c r="E38" s="259">
        <f>'Costs - SR - LEO'!AH39</f>
        <v>6.1829101227029213</v>
      </c>
      <c r="G38" s="178">
        <f>'Costs - SR - GEO'!AB39</f>
        <v>756000000</v>
      </c>
      <c r="H38" s="259">
        <f>'Costs - SR - GEO'!AI39</f>
        <v>22.098111601006259</v>
      </c>
    </row>
    <row r="39" spans="1:8" x14ac:dyDescent="0.3">
      <c r="A39" s="262"/>
      <c r="D39" s="178">
        <f>'Costs - SR - LEO'!AA40</f>
        <v>777000000</v>
      </c>
      <c r="E39" s="259">
        <f>'Costs - SR - LEO'!AH40</f>
        <v>6.1358041864778095</v>
      </c>
      <c r="G39" s="178">
        <f>'Costs - SR - GEO'!AB40</f>
        <v>777000000</v>
      </c>
      <c r="H39" s="259">
        <f>'Costs - SR - GEO'!AI40</f>
        <v>22.059340986924209</v>
      </c>
    </row>
    <row r="40" spans="1:8" x14ac:dyDescent="0.3">
      <c r="A40" s="262"/>
      <c r="D40" s="178">
        <f>'Costs - SR - LEO'!AA41</f>
        <v>798000000</v>
      </c>
      <c r="E40" s="259">
        <f>'Costs - SR - LEO'!AH41</f>
        <v>6.0911775100540204</v>
      </c>
      <c r="G40" s="178">
        <f>'Costs - SR - GEO'!AB41</f>
        <v>798000000</v>
      </c>
      <c r="H40" s="259">
        <f>'Costs - SR - GEO'!AI41</f>
        <v>22.022610931478052</v>
      </c>
    </row>
    <row r="41" spans="1:8" x14ac:dyDescent="0.3">
      <c r="A41" s="262"/>
      <c r="D41" s="178">
        <f>'Costs - SR - LEO'!AA42</f>
        <v>819000000</v>
      </c>
      <c r="E41" s="259">
        <f>'Costs - SR - LEO'!AH42</f>
        <v>6.0488393811391425</v>
      </c>
      <c r="G41" s="178">
        <f>'Costs - SR - GEO'!AB42</f>
        <v>819000000</v>
      </c>
      <c r="H41" s="259">
        <f>'Costs - SR - GEO'!AI42</f>
        <v>21.987764468618877</v>
      </c>
    </row>
    <row r="42" spans="1:8" x14ac:dyDescent="0.3">
      <c r="A42" s="262"/>
      <c r="D42" s="178">
        <f>'Costs - SR - LEO'!AA43</f>
        <v>840000000</v>
      </c>
      <c r="E42" s="259">
        <f>'Costs - SR - LEO'!AH43</f>
        <v>6.0086181586700089</v>
      </c>
      <c r="G42" s="178">
        <f>'Costs - SR - GEO'!AB43</f>
        <v>840000000</v>
      </c>
      <c r="H42" s="259">
        <f>'Costs - SR - GEO'!AI43</f>
        <v>21.954660328902666</v>
      </c>
    </row>
    <row r="43" spans="1:8" x14ac:dyDescent="0.3">
      <c r="A43" s="262"/>
      <c r="D43" s="178">
        <f>'Costs - SR - LEO'!AA44</f>
        <v>861000000</v>
      </c>
      <c r="E43" s="259">
        <f>'Costs - SR - LEO'!AH44</f>
        <v>5.9703589470530272</v>
      </c>
      <c r="G43" s="178">
        <f>'Costs - SR - GEO'!AB44</f>
        <v>861000000</v>
      </c>
      <c r="H43" s="259">
        <f>'Costs - SR - GEO'!AI44</f>
        <v>21.923171025270168</v>
      </c>
    </row>
    <row r="44" spans="1:8" x14ac:dyDescent="0.3">
      <c r="A44" s="262"/>
      <c r="D44" s="178">
        <f>'Costs - SR - LEO'!AA45</f>
        <v>882000000</v>
      </c>
      <c r="E44" s="259">
        <f>'Costs - SR - LEO'!AH45</f>
        <v>5.9339216026559036</v>
      </c>
      <c r="G44" s="178">
        <f>'Costs - SR - GEO'!AB45</f>
        <v>882000000</v>
      </c>
      <c r="H44" s="259">
        <f>'Costs - SR - GEO'!AI45</f>
        <v>21.893181212286837</v>
      </c>
    </row>
    <row r="45" spans="1:8" x14ac:dyDescent="0.3">
      <c r="A45" s="262"/>
      <c r="D45" s="178">
        <f>'Costs - SR - LEO'!AA46</f>
        <v>903000000</v>
      </c>
      <c r="E45" s="259">
        <f>'Costs - SR - LEO'!AH46</f>
        <v>5.899179018463296</v>
      </c>
      <c r="G45" s="178">
        <f>'Costs - SR - GEO'!AB46</f>
        <v>903000000</v>
      </c>
      <c r="H45" s="259">
        <f>'Costs - SR - GEO'!AI46</f>
        <v>21.86458627432599</v>
      </c>
    </row>
    <row r="46" spans="1:8" x14ac:dyDescent="0.3">
      <c r="A46" s="262"/>
      <c r="D46" s="178">
        <f>'Costs - SR - LEO'!AA47</f>
        <v>924000000</v>
      </c>
      <c r="E46" s="259">
        <f>'Costs - SR - LEO'!AH47</f>
        <v>5.8660156426430801</v>
      </c>
      <c r="G46" s="178">
        <f>'Costs - SR - GEO'!AB47</f>
        <v>924000000</v>
      </c>
      <c r="H46" s="259">
        <f>'Costs - SR - GEO'!AI47</f>
        <v>21.837291106272449</v>
      </c>
    </row>
    <row r="47" spans="1:8" x14ac:dyDescent="0.3">
      <c r="D47" s="178">
        <f>'Costs - SR - LEO'!AA48</f>
        <v>945000000</v>
      </c>
      <c r="E47" s="259">
        <f>'Costs - SR - LEO'!AH48</f>
        <v>5.8343261946370966</v>
      </c>
      <c r="G47" s="178">
        <f>'Costs - SR - GEO'!AB48</f>
        <v>945000000</v>
      </c>
      <c r="H47" s="259">
        <f>'Costs - SR - GEO'!AI48</f>
        <v>21.811209056799068</v>
      </c>
    </row>
    <row r="48" spans="1:8" x14ac:dyDescent="0.3">
      <c r="D48" s="178">
        <f>'Costs - SR - LEO'!AA49</f>
        <v>966000000</v>
      </c>
      <c r="E48" s="259">
        <f>'Costs - SR - LEO'!AH49</f>
        <v>5.8040145487183299</v>
      </c>
      <c r="G48" s="178">
        <f>'Costs - SR - GEO'!AB49</f>
        <v>966000000</v>
      </c>
      <c r="H48" s="259">
        <f>'Costs - SR - GEO'!AI49</f>
        <v>21.786261009476704</v>
      </c>
    </row>
    <row r="49" spans="4:8" x14ac:dyDescent="0.3">
      <c r="D49" s="178">
        <f>'Costs - SR - LEO'!AA50</f>
        <v>987000000</v>
      </c>
      <c r="E49" s="259">
        <f>'Costs - SR - LEO'!AH50</f>
        <v>5.7749927600727009</v>
      </c>
      <c r="G49" s="178">
        <f>'Costs - SR - GEO'!AB50</f>
        <v>987000000</v>
      </c>
      <c r="H49" s="259">
        <f>'Costs - SR - GEO'!AI50</f>
        <v>21.762374581189331</v>
      </c>
    </row>
    <row r="50" spans="4:8" x14ac:dyDescent="0.3">
      <c r="D50" s="178">
        <f>'Costs - SR - LEO'!AA51</f>
        <v>1008000000</v>
      </c>
      <c r="E50" s="259">
        <f>'Costs - SR - LEO'!AH51</f>
        <v>5.7471802126206395</v>
      </c>
      <c r="G50" s="178">
        <f>'Costs - SR - GEO'!AB51</f>
        <v>1008000000</v>
      </c>
      <c r="H50" s="259">
        <f>'Costs - SR - GEO'!AI51</f>
        <v>21.73948342074727</v>
      </c>
    </row>
    <row r="51" spans="4:8" x14ac:dyDescent="0.3">
      <c r="D51" s="178">
        <f>'Costs - SR - LEO'!AA52</f>
        <v>1029000000</v>
      </c>
      <c r="E51" s="259">
        <f>'Costs - SR - LEO'!AH52</f>
        <v>5.7205028711870316</v>
      </c>
      <c r="G51" s="178">
        <f>'Costs - SR - GEO'!AB52</f>
        <v>1029000000</v>
      </c>
      <c r="H51" s="259">
        <f>'Costs - SR - GEO'!AI52</f>
        <v>21.717526593384473</v>
      </c>
    </row>
    <row r="52" spans="4:8" x14ac:dyDescent="0.3">
      <c r="D52" s="178">
        <f>'Costs - SR - LEO'!AA53</f>
        <v>1050000000</v>
      </c>
      <c r="E52" s="259">
        <f>'Costs - SR - LEO'!AH53</f>
        <v>5.694892623410766</v>
      </c>
      <c r="G52" s="178">
        <f>'Costs - SR - GEO'!AB53</f>
        <v>1050000000</v>
      </c>
      <c r="H52" s="259">
        <f>'Costs - SR - GEO'!AI53</f>
        <v>21.696448039116195</v>
      </c>
    </row>
    <row r="53" spans="4:8" x14ac:dyDescent="0.3">
      <c r="D53" s="178">
        <f>'Costs - SR - LEO'!AA54</f>
        <v>1071000000</v>
      </c>
      <c r="E53" s="259">
        <f>'Costs - SR - LEO'!AH54</f>
        <v>5.6702866990767085</v>
      </c>
      <c r="G53" s="178">
        <f>'Costs - SR - GEO'!AB54</f>
        <v>1071000000</v>
      </c>
      <c r="H53" s="259">
        <f>'Costs - SR - GEO'!AI54</f>
        <v>21.676196094819215</v>
      </c>
    </row>
    <row r="54" spans="4:8" x14ac:dyDescent="0.3">
      <c r="D54" s="178">
        <f>'Costs - SR - LEO'!AA55</f>
        <v>1092000000</v>
      </c>
      <c r="E54" s="259">
        <f>'Costs - SR - LEO'!AH55</f>
        <v>5.6466271564478063</v>
      </c>
      <c r="G54" s="178">
        <f>'Costs - SR - GEO'!AB55</f>
        <v>1092000000</v>
      </c>
      <c r="H54" s="259">
        <f>'Costs - SR - GEO'!AI55</f>
        <v>21.656723071456732</v>
      </c>
    </row>
    <row r="55" spans="4:8" x14ac:dyDescent="0.3">
      <c r="D55" s="178">
        <f>'Costs - SR - LEO'!AA56</f>
        <v>1113000000</v>
      </c>
      <c r="E55" s="259">
        <f>'Costs - SR - LEO'!AH56</f>
        <v>5.6238604267482968</v>
      </c>
      <c r="G55" s="262"/>
      <c r="H55" s="262"/>
    </row>
    <row r="56" spans="4:8" x14ac:dyDescent="0.3">
      <c r="D56" s="178">
        <f>'Costs - SR - LEO'!AA57</f>
        <v>1134000000</v>
      </c>
      <c r="E56" s="259">
        <f>'Costs - SR - LEO'!AH57</f>
        <v>5.6019369092598801</v>
      </c>
      <c r="G56" s="262"/>
      <c r="H56" s="262"/>
    </row>
    <row r="57" spans="4:8" x14ac:dyDescent="0.3">
      <c r="D57" s="178">
        <f>'Costs - SR - LEO'!AA58</f>
        <v>1155000000</v>
      </c>
      <c r="E57" s="259">
        <f>'Costs - SR - LEO'!AH58</f>
        <v>5.5808106105892241</v>
      </c>
      <c r="G57" s="262"/>
      <c r="H57" s="262"/>
    </row>
    <row r="58" spans="4:8" x14ac:dyDescent="0.3">
      <c r="D58" s="178">
        <f>'Costs - SR - LEO'!AA59</f>
        <v>1176000000</v>
      </c>
      <c r="E58" s="259">
        <f>'Costs - SR - LEO'!AH59</f>
        <v>5.5604388225853771</v>
      </c>
      <c r="G58" s="262"/>
      <c r="H58" s="262"/>
    </row>
    <row r="59" spans="4:8" x14ac:dyDescent="0.3">
      <c r="D59" s="178">
        <f>'Costs - SR - LEO'!AA60</f>
        <v>1197000000</v>
      </c>
      <c r="E59" s="259">
        <f>'Costs - SR - LEO'!AH60</f>
        <v>5.5407818341606125</v>
      </c>
      <c r="G59" s="262"/>
      <c r="H59" s="262"/>
    </row>
    <row r="60" spans="4:8" x14ac:dyDescent="0.3">
      <c r="D60" s="178">
        <f>'Costs - SR - LEO'!AA61</f>
        <v>1218000000</v>
      </c>
      <c r="E60" s="259">
        <f>'Costs - SR - LEO'!AH61</f>
        <v>5.5218026729229095</v>
      </c>
      <c r="G60" s="262"/>
      <c r="H60" s="262"/>
    </row>
    <row r="61" spans="4:8" x14ac:dyDescent="0.3">
      <c r="D61" s="178">
        <f>'Costs - SR - LEO'!AA62</f>
        <v>1239000000</v>
      </c>
      <c r="E61" s="259">
        <f>'Costs - SR - LEO'!AH62</f>
        <v>5.5034668730830942</v>
      </c>
      <c r="G61" s="262"/>
      <c r="H61" s="262"/>
    </row>
    <row r="62" spans="4:8" x14ac:dyDescent="0.3">
      <c r="D62" s="178">
        <f>'Costs - SR - LEO'!AA63</f>
        <v>1260000000</v>
      </c>
      <c r="E62" s="259">
        <f>'Costs - SR - LEO'!AH63</f>
        <v>5.4857422665712718</v>
      </c>
      <c r="G62" s="262"/>
      <c r="H62" s="262"/>
    </row>
    <row r="63" spans="4:8" x14ac:dyDescent="0.3">
      <c r="D63" s="178">
        <f>'Costs - SR - LEO'!AA64</f>
        <v>1281000000</v>
      </c>
      <c r="E63" s="259">
        <f>'Costs - SR - LEO'!AH64</f>
        <v>5.4685987946991821</v>
      </c>
      <c r="G63" s="262"/>
      <c r="H63" s="262"/>
    </row>
    <row r="64" spans="4:8" x14ac:dyDescent="0.3">
      <c r="D64" s="178">
        <f>'Costs - SR - LEO'!AA65</f>
        <v>1302000000</v>
      </c>
      <c r="E64" s="259">
        <f>'Costs - SR - LEO'!AH65</f>
        <v>5.4520083380487732</v>
      </c>
      <c r="G64" s="262"/>
      <c r="H64" s="262"/>
    </row>
    <row r="65" spans="4:8" x14ac:dyDescent="0.3">
      <c r="D65" s="178">
        <f>'Costs - SR - LEO'!AA66</f>
        <v>1323000000</v>
      </c>
      <c r="E65" s="259">
        <f>'Costs - SR - LEO'!AH66</f>
        <v>5.4359445625618683</v>
      </c>
      <c r="G65" s="262"/>
      <c r="H65" s="262"/>
    </row>
    <row r="66" spans="4:8" x14ac:dyDescent="0.3">
      <c r="D66" s="178">
        <f>'Costs - SR - LEO'!AA67</f>
        <v>1344000000</v>
      </c>
      <c r="E66" s="259">
        <f>'Costs - SR - LEO'!AH67</f>
        <v>5.4203827800589295</v>
      </c>
      <c r="G66" s="262"/>
      <c r="H66" s="262"/>
    </row>
    <row r="67" spans="4:8" x14ac:dyDescent="0.3">
      <c r="D67" s="178">
        <f>'Costs - SR - LEO'!AA68</f>
        <v>1365000000</v>
      </c>
      <c r="E67" s="259">
        <f>'Costs - SR - LEO'!AH68</f>
        <v>5.4052998216330046</v>
      </c>
      <c r="G67" s="262"/>
      <c r="H67" s="262"/>
    </row>
    <row r="68" spans="4:8" x14ac:dyDescent="0.3">
      <c r="D68" s="178">
        <f>'Costs - SR - LEO'!AA69</f>
        <v>1386000000</v>
      </c>
      <c r="E68" s="259">
        <f>'Costs - SR - LEO'!AH69</f>
        <v>5.3906739225533196</v>
      </c>
      <c r="G68" s="262"/>
      <c r="H68" s="262"/>
    </row>
    <row r="69" spans="4:8" x14ac:dyDescent="0.3">
      <c r="D69" s="178">
        <f>'Costs - SR - LEO'!AA70</f>
        <v>1407000000</v>
      </c>
      <c r="E69" s="259">
        <f>'Costs - SR - LEO'!AH70</f>
        <v>5.376484617476013</v>
      </c>
      <c r="G69" s="262"/>
      <c r="H69" s="262"/>
    </row>
    <row r="70" spans="4:8" x14ac:dyDescent="0.3">
      <c r="D70" s="178">
        <f>'Costs - SR - LEO'!AA71</f>
        <v>1428000000</v>
      </c>
      <c r="E70" s="259">
        <f>'Costs - SR - LEO'!AH71</f>
        <v>5.3627126449009808</v>
      </c>
      <c r="G70" s="262"/>
      <c r="H70" s="262"/>
    </row>
    <row r="71" spans="4:8" x14ac:dyDescent="0.3">
      <c r="D71" s="178">
        <f>'Costs - SR - LEO'!AA72</f>
        <v>1449000000</v>
      </c>
      <c r="E71" s="259">
        <f>'Costs - SR - LEO'!AH72</f>
        <v>5.3493398599368183</v>
      </c>
      <c r="G71" s="262"/>
      <c r="H71" s="262"/>
    </row>
    <row r="72" spans="4:8" x14ac:dyDescent="0.3">
      <c r="D72" s="178">
        <f>'Costs - SR - LEO'!AA73</f>
        <v>1470000000</v>
      </c>
      <c r="E72" s="259">
        <f>'Costs - SR - LEO'!AH73</f>
        <v>5.3363491545430612</v>
      </c>
      <c r="G72" s="262"/>
      <c r="H72" s="262"/>
    </row>
    <row r="73" spans="4:8" x14ac:dyDescent="0.3">
      <c r="D73" s="178">
        <f>'Costs - SR - LEO'!AA74</f>
        <v>1491000000</v>
      </c>
      <c r="E73" s="259">
        <f>'Costs - SR - LEO'!AH74</f>
        <v>5.3237243845125084</v>
      </c>
      <c r="G73" s="262"/>
      <c r="H73" s="262"/>
    </row>
    <row r="74" spans="4:8" x14ac:dyDescent="0.3">
      <c r="D74" s="178">
        <f>'Costs - SR - LEO'!AA75</f>
        <v>1512000000</v>
      </c>
      <c r="E74" s="259">
        <f>'Costs - SR - LEO'!AH75</f>
        <v>5.3114503025383595</v>
      </c>
      <c r="G74" s="262"/>
      <c r="H74" s="262"/>
    </row>
    <row r="75" spans="4:8" x14ac:dyDescent="0.3">
      <c r="D75" s="178">
        <f>'Costs - SR - LEO'!AA76</f>
        <v>1533000000</v>
      </c>
      <c r="E75" s="259">
        <f>'Costs - SR - LEO'!AH76</f>
        <v>5.2995124967826808</v>
      </c>
      <c r="G75" s="262"/>
      <c r="H75" s="262"/>
    </row>
    <row r="76" spans="4:8" x14ac:dyDescent="0.3">
      <c r="D76" s="178">
        <f>'Costs - SR - LEO'!AA77</f>
        <v>1554000000</v>
      </c>
      <c r="E76" s="259">
        <f>'Costs - SR - LEO'!AH77</f>
        <v>5.2878973344258036</v>
      </c>
      <c r="G76" s="262"/>
      <c r="H76" s="262"/>
    </row>
    <row r="77" spans="4:8" x14ac:dyDescent="0.3">
      <c r="D77" s="178">
        <f>'Costs - SR - LEO'!AA78</f>
        <v>1575000000</v>
      </c>
      <c r="E77" s="259">
        <f>'Costs - SR - LEO'!AH78</f>
        <v>5.2765919097317768</v>
      </c>
      <c r="G77" s="262"/>
      <c r="H77" s="262"/>
    </row>
    <row r="78" spans="4:8" x14ac:dyDescent="0.3">
      <c r="D78" s="178">
        <f>'Costs - SR - LEO'!AA79</f>
        <v>1596000000</v>
      </c>
      <c r="E78" s="259">
        <f>'Costs - SR - LEO'!AH79</f>
        <v>5.2655839962139082</v>
      </c>
      <c r="G78" s="262"/>
      <c r="H78" s="262"/>
    </row>
    <row r="79" spans="4:8" x14ac:dyDescent="0.3">
      <c r="D79" s="178">
        <f>'Costs - SR - LEO'!AA80</f>
        <v>1617000000</v>
      </c>
      <c r="E79" s="259">
        <f>'Costs - SR - LEO'!AH80</f>
        <v>5.2548620025276742</v>
      </c>
      <c r="G79" s="262"/>
      <c r="H79" s="262"/>
    </row>
    <row r="80" spans="4:8" x14ac:dyDescent="0.3">
      <c r="D80" s="178">
        <f>'Costs - SR - LEO'!AA81</f>
        <v>1638000000</v>
      </c>
      <c r="E80" s="259">
        <f>'Costs - SR - LEO'!AH81</f>
        <v>5.2444149317564701</v>
      </c>
      <c r="G80" s="262"/>
      <c r="H80" s="262"/>
    </row>
    <row r="81" spans="4:8" x14ac:dyDescent="0.3">
      <c r="D81" s="178">
        <f>'Costs - SR - LEO'!AA82</f>
        <v>1659000000</v>
      </c>
      <c r="E81" s="259">
        <f>'Costs - SR - LEO'!AH82</f>
        <v>5.2342323437896008</v>
      </c>
      <c r="G81" s="262"/>
      <c r="H81" s="262"/>
    </row>
    <row r="82" spans="4:8" x14ac:dyDescent="0.3">
      <c r="D82" s="178">
        <f>'Costs - SR - LEO'!AA83</f>
        <v>1680000000</v>
      </c>
      <c r="E82" s="259">
        <f>'Costs - SR - LEO'!AH83</f>
        <v>5.2243043205219033</v>
      </c>
      <c r="G82" s="262"/>
      <c r="H82" s="262"/>
    </row>
    <row r="83" spans="4:8" x14ac:dyDescent="0.3">
      <c r="D83" s="178">
        <f>'Costs - SR - LEO'!AA84</f>
        <v>1701000000</v>
      </c>
      <c r="E83" s="259">
        <f>'Costs - SR - LEO'!AH84</f>
        <v>5.2146214336311862</v>
      </c>
      <c r="G83" s="262"/>
      <c r="H83" s="262"/>
    </row>
    <row r="84" spans="4:8" x14ac:dyDescent="0.3">
      <c r="D84" s="178">
        <f>'Costs - SR - LEO'!AA85</f>
        <v>1722000000</v>
      </c>
      <c r="E84" s="259">
        <f>'Costs - SR - LEO'!AH85</f>
        <v>5.2051747147134133</v>
      </c>
      <c r="G84" s="262"/>
      <c r="H84" s="262"/>
    </row>
    <row r="85" spans="4:8" x14ac:dyDescent="0.3">
      <c r="D85" s="178">
        <f>'Costs - SR - LEO'!AA86</f>
        <v>1743000000</v>
      </c>
      <c r="E85" s="259">
        <f>'Costs - SR - LEO'!AH86</f>
        <v>5.1959556275767911</v>
      </c>
      <c r="G85" s="262"/>
      <c r="H85" s="262"/>
    </row>
    <row r="86" spans="4:8" x14ac:dyDescent="0.3">
      <c r="D86" s="178">
        <f>'Costs - SR - LEO'!AA87</f>
        <v>1764000000</v>
      </c>
      <c r="E86" s="259">
        <f>'Costs - SR - LEO'!AH87</f>
        <v>5.1869560425148498</v>
      </c>
      <c r="G86" s="262"/>
      <c r="H86" s="262"/>
    </row>
    <row r="87" spans="4:8" x14ac:dyDescent="0.3">
      <c r="D87" s="178">
        <f>'Costs - SR - LEO'!AA88</f>
        <v>1785000000</v>
      </c>
      <c r="E87" s="259">
        <f>'Costs - SR - LEO'!AH88</f>
        <v>5.1781682123955441</v>
      </c>
      <c r="G87" s="262"/>
      <c r="H87" s="262"/>
    </row>
    <row r="88" spans="4:8" x14ac:dyDescent="0.3">
      <c r="D88" s="178">
        <f>'Costs - SR - LEO'!AA89</f>
        <v>1806000000</v>
      </c>
      <c r="E88" s="259">
        <f>'Costs - SR - LEO'!AH89</f>
        <v>5.1695847504185473</v>
      </c>
      <c r="G88" s="262"/>
      <c r="H88" s="262"/>
    </row>
    <row r="89" spans="4:8" x14ac:dyDescent="0.3">
      <c r="D89" s="178">
        <f>'Costs - SR - LEO'!AA90</f>
        <v>1827000000</v>
      </c>
      <c r="E89" s="259">
        <f>'Costs - SR - LEO'!AH90</f>
        <v>5.1611986094065392</v>
      </c>
      <c r="G89" s="262"/>
      <c r="H89" s="262"/>
    </row>
    <row r="90" spans="4:8" x14ac:dyDescent="0.3">
      <c r="D90" s="178">
        <f>'Costs - SR - LEO'!AA91</f>
        <v>1848000000</v>
      </c>
      <c r="E90" s="259">
        <f>'Costs - SR - LEO'!AH91</f>
        <v>5.1530030625084384</v>
      </c>
      <c r="G90" s="262"/>
      <c r="H90" s="262"/>
    </row>
    <row r="91" spans="4:8" x14ac:dyDescent="0.3">
      <c r="D91" s="178">
        <f>'Costs - SR - LEO'!AA92</f>
        <v>1869000000</v>
      </c>
      <c r="E91" s="259">
        <f>'Costs - SR - LEO'!AH92</f>
        <v>5.1449916852035544</v>
      </c>
      <c r="G91" s="262"/>
      <c r="H91" s="262"/>
    </row>
    <row r="92" spans="4:8" x14ac:dyDescent="0.3">
      <c r="D92" s="178">
        <f>'Costs - SR - LEO'!AA93</f>
        <v>1890000000</v>
      </c>
      <c r="E92" s="259">
        <f>'Costs - SR - LEO'!AH93</f>
        <v>5.1371583385054462</v>
      </c>
      <c r="G92" s="262"/>
      <c r="H92" s="262"/>
    </row>
    <row r="93" spans="4:8" x14ac:dyDescent="0.3">
      <c r="D93" s="178">
        <f>'Costs - SR - LEO'!AA94</f>
        <v>1911000000</v>
      </c>
      <c r="E93" s="259">
        <f>'Costs - SR - LEO'!AH94</f>
        <v>5.1294971532732312</v>
      </c>
      <c r="G93" s="262"/>
      <c r="H93" s="262"/>
    </row>
    <row r="94" spans="4:8" x14ac:dyDescent="0.3">
      <c r="D94" s="178">
        <f>'Costs - SR - LEO'!AA95</f>
        <v>1932000000</v>
      </c>
      <c r="E94" s="259">
        <f>'Costs - SR - LEO'!AH95</f>
        <v>5.1220025155460638</v>
      </c>
      <c r="G94" s="262"/>
      <c r="H94" s="262"/>
    </row>
    <row r="95" spans="4:8" x14ac:dyDescent="0.3">
      <c r="D95" s="178">
        <f>'Costs - SR - LEO'!AA96</f>
        <v>1953000000</v>
      </c>
      <c r="E95" s="259">
        <f>'Costs - SR - LEO'!AH96</f>
        <v>5.1146690528237801</v>
      </c>
      <c r="G95" s="262"/>
      <c r="H95" s="262"/>
    </row>
    <row r="96" spans="4:8" x14ac:dyDescent="0.3">
      <c r="D96" s="178">
        <f>'Costs - SR - LEO'!AA97</f>
        <v>1974000000</v>
      </c>
      <c r="E96" s="259">
        <f>'Costs - SR - LEO'!AH97</f>
        <v>5.1074916212232493</v>
      </c>
      <c r="G96" s="262"/>
      <c r="H96" s="262"/>
    </row>
    <row r="97" spans="4:8" x14ac:dyDescent="0.3">
      <c r="D97" s="178">
        <f>'Costs - SR - LEO'!AA98</f>
        <v>1995000000</v>
      </c>
      <c r="E97" s="259">
        <f>'Costs - SR - LEO'!AH98</f>
        <v>5.1004652934458861</v>
      </c>
      <c r="G97" s="262"/>
      <c r="H97" s="262"/>
    </row>
    <row r="98" spans="4:8" x14ac:dyDescent="0.3">
      <c r="D98" s="178">
        <f>'Costs - SR - LEO'!AA99</f>
        <v>2016000000</v>
      </c>
      <c r="E98" s="259">
        <f>'Costs - SR - LEO'!AH99</f>
        <v>5.0935853474972186</v>
      </c>
      <c r="G98" s="262"/>
      <c r="H98" s="262"/>
    </row>
    <row r="99" spans="4:8" x14ac:dyDescent="0.3">
      <c r="D99" s="178">
        <f>'Costs - SR - LEO'!AA100</f>
        <v>2037000000</v>
      </c>
      <c r="E99" s="259">
        <f>'Costs - SR - LEO'!AH100</f>
        <v>5.0868472561041935</v>
      </c>
      <c r="G99" s="262"/>
      <c r="H99" s="262"/>
    </row>
    <row r="100" spans="4:8" x14ac:dyDescent="0.3">
      <c r="D100" s="178">
        <f>'Costs - SR - LEO'!AA101</f>
        <v>2058000000</v>
      </c>
      <c r="E100" s="259">
        <f>'Costs - SR - LEO'!AH101</f>
        <v>5.0802466767804146</v>
      </c>
      <c r="G100" s="262"/>
      <c r="H100" s="262"/>
    </row>
    <row r="101" spans="4:8" x14ac:dyDescent="0.3">
      <c r="D101" s="178">
        <f>'Costs - SR - LEO'!AA102</f>
        <v>2079000000</v>
      </c>
      <c r="E101" s="259">
        <f>'Costs - SR - LEO'!AH102</f>
        <v>5.0737794424934783</v>
      </c>
      <c r="G101" s="262"/>
      <c r="H101" s="262"/>
    </row>
    <row r="102" spans="4:8" x14ac:dyDescent="0.3">
      <c r="D102" s="178">
        <f>'Costs - SR - LEO'!AA103</f>
        <v>2100000000</v>
      </c>
      <c r="E102" s="259">
        <f>'Costs - SR - LEO'!AH103</f>
        <v>5.0674415528922818</v>
      </c>
      <c r="G102" s="262"/>
      <c r="H102" s="262"/>
    </row>
    <row r="103" spans="4:8" x14ac:dyDescent="0.3">
      <c r="D103" s="178">
        <f>'Costs - SR - LEO'!AA104</f>
        <v>2121000000</v>
      </c>
      <c r="E103" s="259">
        <f>'Costs - SR - LEO'!AH104</f>
        <v>5.0612291660554654</v>
      </c>
      <c r="G103" s="262"/>
      <c r="H103" s="262"/>
    </row>
    <row r="104" spans="4:8" x14ac:dyDescent="0.3">
      <c r="D104" s="178">
        <f>'Costs - SR - LEO'!AA105</f>
        <v>2142000000</v>
      </c>
      <c r="E104" s="259">
        <f>'Costs - SR - LEO'!AH105</f>
        <v>5.0551385907252522</v>
      </c>
      <c r="G104" s="262"/>
      <c r="H104" s="262"/>
    </row>
    <row r="105" spans="4:8" x14ac:dyDescent="0.3">
      <c r="D105" s="178">
        <f>'Costs - SR - LEO'!AA106</f>
        <v>2163000000</v>
      </c>
      <c r="E105" s="259">
        <f>'Costs - SR - LEO'!AH106</f>
        <v>5.0491662789936855</v>
      </c>
      <c r="G105" s="262"/>
      <c r="H105" s="262"/>
    </row>
    <row r="106" spans="4:8" x14ac:dyDescent="0.3">
      <c r="D106" s="178">
        <f>'Costs - SR - LEO'!AA107</f>
        <v>2184000000</v>
      </c>
      <c r="E106" s="259">
        <f>'Costs - SR - LEO'!AH107</f>
        <v>5.043308819410802</v>
      </c>
      <c r="G106" s="262"/>
      <c r="H106" s="262"/>
    </row>
    <row r="107" spans="4:8" x14ac:dyDescent="0.3">
      <c r="D107" s="178">
        <f>'Costs - SR - LEO'!AA108</f>
        <v>2205000000</v>
      </c>
      <c r="E107" s="259">
        <f>'Costs - SR - LEO'!AH108</f>
        <v>5.0375629304866401</v>
      </c>
      <c r="G107" s="262"/>
      <c r="H107" s="262"/>
    </row>
    <row r="108" spans="4:8" x14ac:dyDescent="0.3">
      <c r="D108" s="178">
        <f>'Costs - SR - LEO'!AA109</f>
        <v>2226000000</v>
      </c>
      <c r="E108" s="259">
        <f>'Costs - SR - LEO'!AH109</f>
        <v>5.0319254545610459</v>
      </c>
      <c r="G108" s="262"/>
      <c r="H108" s="262"/>
    </row>
    <row r="109" spans="4:8" x14ac:dyDescent="0.3">
      <c r="D109" s="178">
        <f>'Costs - SR - LEO'!AA110</f>
        <v>2247000000</v>
      </c>
      <c r="E109" s="259">
        <f>'Costs - SR - LEO'!AH110</f>
        <v>5.0263933520172408</v>
      </c>
      <c r="G109" s="262"/>
      <c r="H109" s="262"/>
    </row>
    <row r="110" spans="4:8" x14ac:dyDescent="0.3">
      <c r="D110" s="178">
        <f>'Costs - SR - LEO'!AA111</f>
        <v>2268000000</v>
      </c>
      <c r="E110" s="259">
        <f>'Costs - SR - LEO'!AH111</f>
        <v>5.0209636958168389</v>
      </c>
      <c r="G110" s="262"/>
      <c r="H110" s="262"/>
    </row>
    <row r="111" spans="4:8" x14ac:dyDescent="0.3">
      <c r="D111" s="178">
        <f>'Costs - SR - LEO'!AA112</f>
        <v>2289000000</v>
      </c>
      <c r="E111" s="259">
        <f>'Costs - SR - LEO'!AH112</f>
        <v>5.0156336663357095</v>
      </c>
      <c r="G111" s="262"/>
      <c r="H111" s="262"/>
    </row>
    <row r="112" spans="4:8" x14ac:dyDescent="0.3">
      <c r="D112" s="178">
        <f>'Costs - SR - LEO'!AA113</f>
        <v>2310000000</v>
      </c>
      <c r="E112" s="259">
        <f>'Costs - SR - LEO'!AH113</f>
        <v>5.0104005464815105</v>
      </c>
      <c r="G112" s="262"/>
      <c r="H112" s="262"/>
    </row>
    <row r="113" spans="4:8" x14ac:dyDescent="0.3">
      <c r="D113" s="178">
        <f>'Costs - SR - LEO'!AA114</f>
        <v>2331000000</v>
      </c>
      <c r="E113" s="259">
        <f>'Costs - SR - LEO'!AH114</f>
        <v>5.0052617170751343</v>
      </c>
      <c r="G113" s="262"/>
      <c r="H113" s="264"/>
    </row>
    <row r="114" spans="4:8" x14ac:dyDescent="0.3">
      <c r="D114" s="178">
        <f>'Costs - SR - LEO'!AA115</f>
        <v>2352000000</v>
      </c>
      <c r="E114" s="259">
        <f>'Costs - SR - LEO'!AH115</f>
        <v>5.0002146524795865</v>
      </c>
      <c r="G114" s="262"/>
      <c r="H114" s="264"/>
    </row>
    <row r="115" spans="4:8" x14ac:dyDescent="0.3">
      <c r="D115" s="178">
        <f>'Costs - SR - LEO'!AA116</f>
        <v>2373000000</v>
      </c>
      <c r="E115" s="259">
        <f>'Costs - SR - LEO'!AH116</f>
        <v>4.9952569164609519</v>
      </c>
      <c r="G115" s="262"/>
      <c r="H115" s="264"/>
    </row>
    <row r="116" spans="4:8" x14ac:dyDescent="0.3">
      <c r="D116" s="178">
        <f>'Costs - SR - LEO'!AA117</f>
        <v>2394000000</v>
      </c>
      <c r="E116" s="259">
        <f>'Costs - SR - LEO'!AH117</f>
        <v>4.9903861582672056</v>
      </c>
      <c r="G116" s="262"/>
      <c r="H116" s="264"/>
    </row>
    <row r="117" spans="4:8" x14ac:dyDescent="0.3">
      <c r="D117" s="178">
        <f>'Costs - SR - LEO'!AA118</f>
        <v>2415000000</v>
      </c>
      <c r="E117" s="259">
        <f>'Costs - SR - LEO'!AH118</f>
        <v>4.9856001089116102</v>
      </c>
      <c r="G117" s="262"/>
      <c r="H117" s="264"/>
    </row>
    <row r="118" spans="4:8" x14ac:dyDescent="0.3">
      <c r="D118" s="178">
        <f>'Costs - SR - LEO'!AA119</f>
        <v>2436000000</v>
      </c>
      <c r="E118" s="259">
        <f>'Costs - SR - LEO'!AH119</f>
        <v>4.9808965776483536</v>
      </c>
      <c r="G118" s="262"/>
      <c r="H118" s="264"/>
    </row>
    <row r="119" spans="4:8" x14ac:dyDescent="0.3">
      <c r="D119" s="178">
        <f>'Costs - SR - LEO'!AA120</f>
        <v>2457000000</v>
      </c>
      <c r="E119" s="259">
        <f>'Costs - SR - LEO'!AH120</f>
        <v>4.9762734486289117</v>
      </c>
      <c r="G119" s="262"/>
      <c r="H119" s="264"/>
    </row>
    <row r="120" spans="4:8" x14ac:dyDescent="0.3">
      <c r="D120" s="178">
        <f>'Costs - SR - LEO'!AA121</f>
        <v>2478000000</v>
      </c>
      <c r="E120" s="259">
        <f>'Costs - SR - LEO'!AH121</f>
        <v>4.9717286777284455</v>
      </c>
      <c r="G120" s="262"/>
      <c r="H120" s="264"/>
    </row>
    <row r="121" spans="4:8" x14ac:dyDescent="0.3">
      <c r="D121" s="178">
        <f>'Costs - SR - LEO'!AA122</f>
        <v>2499000000</v>
      </c>
      <c r="E121" s="259">
        <f>'Costs - SR - LEO'!AH122</f>
        <v>4.9672602895321871</v>
      </c>
      <c r="G121" s="262"/>
      <c r="H121" s="264"/>
    </row>
    <row r="122" spans="4:8" x14ac:dyDescent="0.3">
      <c r="D122" s="178">
        <f>'Costs - SR - LEO'!AA123</f>
        <v>2520000000</v>
      </c>
      <c r="E122" s="259">
        <f>'Costs - SR - LEO'!AH123</f>
        <v>4.9628663744725356</v>
      </c>
      <c r="G122" s="262"/>
      <c r="H122" s="264"/>
    </row>
    <row r="123" spans="4:8" x14ac:dyDescent="0.3">
      <c r="D123" s="178">
        <f>'Costs - SR - LEO'!AA124</f>
        <v>2541000000</v>
      </c>
      <c r="E123" s="259">
        <f>'Costs - SR - LEO'!AH124</f>
        <v>4.9585450861080815</v>
      </c>
      <c r="G123" s="262"/>
      <c r="H123" s="264"/>
    </row>
    <row r="124" spans="4:8" x14ac:dyDescent="0.3">
      <c r="D124" s="178">
        <f>'Costs - SR - LEO'!AA125</f>
        <v>2562000000</v>
      </c>
      <c r="E124" s="259">
        <f>'Costs - SR - LEO'!AH125</f>
        <v>4.9542946385364903</v>
      </c>
      <c r="G124" s="262"/>
      <c r="H124" s="264"/>
    </row>
    <row r="125" spans="4:8" x14ac:dyDescent="0.3">
      <c r="D125" s="178">
        <f>'Costs - SR - LEO'!AA126</f>
        <v>2583000000</v>
      </c>
      <c r="E125" s="259">
        <f>'Costs - SR - LEO'!AH126</f>
        <v>4.9501133039335405</v>
      </c>
      <c r="G125" s="262"/>
      <c r="H125" s="264"/>
    </row>
    <row r="126" spans="4:8" x14ac:dyDescent="0.3">
      <c r="D126" s="178">
        <f>'Costs - SR - LEO'!AA127</f>
        <v>2604000000</v>
      </c>
      <c r="E126" s="259">
        <f>'Costs - SR - LEO'!AH127</f>
        <v>4.945999410211285</v>
      </c>
      <c r="G126" s="262"/>
      <c r="H126" s="264"/>
    </row>
    <row r="127" spans="4:8" x14ac:dyDescent="0.3">
      <c r="D127" s="178">
        <f>'Costs - SR - LEO'!AA128</f>
        <v>2625000000</v>
      </c>
      <c r="E127" s="259">
        <f>'Costs - SR - LEO'!AH128</f>
        <v>4.9419513387885852</v>
      </c>
      <c r="G127" s="262"/>
      <c r="H127" s="264"/>
    </row>
    <row r="128" spans="4:8" x14ac:dyDescent="0.3">
      <c r="D128" s="178">
        <f>'Costs - SR - LEO'!AA129</f>
        <v>2646000000</v>
      </c>
      <c r="E128" s="259">
        <f>'Costs - SR - LEO'!AH129</f>
        <v>4.9379675224678321</v>
      </c>
      <c r="G128" s="262"/>
      <c r="H128" s="264"/>
    </row>
    <row r="129" spans="4:8" x14ac:dyDescent="0.3">
      <c r="D129" s="178">
        <f>'Costs - SR - LEO'!AA130</f>
        <v>2667000000</v>
      </c>
      <c r="E129" s="259">
        <f>'Costs - SR - LEO'!AH130</f>
        <v>4.9340464434119733</v>
      </c>
      <c r="G129" s="262"/>
      <c r="H129" s="264"/>
    </row>
    <row r="130" spans="4:8" x14ac:dyDescent="0.3">
      <c r="D130" s="178">
        <f>'Costs - SR - LEO'!AA131</f>
        <v>2688000000</v>
      </c>
      <c r="E130" s="259">
        <f>'Costs - SR - LEO'!AH131</f>
        <v>4.9301866312163636</v>
      </c>
      <c r="G130" s="262"/>
      <c r="H130" s="264"/>
    </row>
    <row r="131" spans="4:8" x14ac:dyDescent="0.3">
      <c r="D131" s="178">
        <f>'Costs - SR - LEO'!AA132</f>
        <v>2709000000</v>
      </c>
      <c r="E131" s="259">
        <f>'Costs - SR - LEO'!AH132</f>
        <v>4.9263866610702971</v>
      </c>
      <c r="G131" s="262"/>
      <c r="H131" s="264"/>
    </row>
    <row r="132" spans="4:8" x14ac:dyDescent="0.3">
      <c r="D132" s="178">
        <f>'Costs - SR - LEO'!AA133</f>
        <v>2730000000</v>
      </c>
      <c r="E132" s="259">
        <f>'Costs - SR - LEO'!AH133</f>
        <v>4.9226451520034011</v>
      </c>
      <c r="G132" s="262"/>
      <c r="H132" s="264"/>
    </row>
    <row r="133" spans="4:8" x14ac:dyDescent="0.3">
      <c r="D133" s="178">
        <f>'Costs - SR - LEO'!AA134</f>
        <v>2751000000</v>
      </c>
      <c r="E133" s="259">
        <f>'Costs - SR - LEO'!AH134</f>
        <v>4.9189607652123355</v>
      </c>
      <c r="G133" s="262"/>
      <c r="H133" s="264"/>
    </row>
    <row r="134" spans="4:8" x14ac:dyDescent="0.3">
      <c r="D134" s="178">
        <f>'Costs - SR - LEO'!AA135</f>
        <v>2772000000</v>
      </c>
      <c r="E134" s="259">
        <f>'Costs - SR - LEO'!AH135</f>
        <v>4.9153322024635582</v>
      </c>
      <c r="G134" s="262"/>
      <c r="H134" s="264"/>
    </row>
    <row r="135" spans="4:8" x14ac:dyDescent="0.3">
      <c r="D135" s="178">
        <f>'Costs - SR - LEO'!AA136</f>
        <v>2793000000</v>
      </c>
      <c r="E135" s="259">
        <f>'Costs - SR - LEO'!AH136</f>
        <v>4.9117582045681472</v>
      </c>
      <c r="G135" s="262"/>
      <c r="H135" s="264"/>
    </row>
    <row r="136" spans="4:8" x14ac:dyDescent="0.3">
      <c r="D136" s="178">
        <f>'Costs - SR - LEO'!AA137</f>
        <v>2814000000</v>
      </c>
      <c r="E136" s="259">
        <f>'Costs - SR - LEO'!AH137</f>
        <v>4.9082375499249054</v>
      </c>
      <c r="G136" s="262"/>
      <c r="H136" s="264"/>
    </row>
    <row r="137" spans="4:8" x14ac:dyDescent="0.3">
      <c r="D137" s="178">
        <f>'Costs - SR - LEO'!AA138</f>
        <v>2835000000</v>
      </c>
      <c r="E137" s="259">
        <f>'Costs - SR - LEO'!AH138</f>
        <v>4.9047690531282297</v>
      </c>
    </row>
    <row r="138" spans="4:8" x14ac:dyDescent="0.3">
      <c r="D138" s="178">
        <f>'Costs - SR - LEO'!AA139</f>
        <v>2856000000</v>
      </c>
      <c r="E138" s="259">
        <f>'Costs - SR - LEO'!AH139</f>
        <v>4.9013515636373892</v>
      </c>
    </row>
    <row r="139" spans="4:8" x14ac:dyDescent="0.3">
      <c r="D139" s="178">
        <f>'Costs - SR - LEO'!AA140</f>
        <v>2877000000</v>
      </c>
      <c r="E139" s="259">
        <f>'Costs - SR - LEO'!AH140</f>
        <v>4.8979839645040775</v>
      </c>
    </row>
    <row r="140" spans="4:8" x14ac:dyDescent="0.3">
      <c r="D140" s="178">
        <f>'Costs - SR - LEO'!AA141</f>
        <v>2898000000</v>
      </c>
      <c r="E140" s="259">
        <f>'Costs - SR - LEO'!AH141</f>
        <v>4.8946651711553075</v>
      </c>
    </row>
    <row r="141" spans="4:8" x14ac:dyDescent="0.3">
      <c r="D141" s="178">
        <f>'Costs - SR - LEO'!AA142</f>
        <v>2919000000</v>
      </c>
      <c r="E141" s="259">
        <f>'Costs - SR - LEO'!AH142</f>
        <v>4.8913941302288215</v>
      </c>
    </row>
    <row r="142" spans="4:8" x14ac:dyDescent="0.3">
      <c r="D142" s="178">
        <f>'Costs - SR - LEO'!AA143</f>
        <v>2940000000</v>
      </c>
      <c r="E142" s="259">
        <f>'Costs - SR - LEO'!AH143</f>
        <v>4.8881698184584286</v>
      </c>
    </row>
    <row r="143" spans="4:8" x14ac:dyDescent="0.3">
      <c r="D143" s="178">
        <f>'Costs - SR - LEO'!AA144</f>
        <v>2961000000</v>
      </c>
      <c r="E143" s="259">
        <f>'Costs - SR - LEO'!AH144</f>
        <v>4.8849912416067651</v>
      </c>
    </row>
    <row r="144" spans="4:8" x14ac:dyDescent="0.3">
      <c r="D144" s="178">
        <f>'Costs - SR - LEO'!AA145</f>
        <v>2982000000</v>
      </c>
      <c r="E144" s="259">
        <f>'Costs - SR - LEO'!AH145</f>
        <v>4.8818574334431526</v>
      </c>
    </row>
    <row r="145" spans="4:5" x14ac:dyDescent="0.3">
      <c r="D145" s="178">
        <f>'Costs - SR - LEO'!AA146</f>
        <v>3003000000</v>
      </c>
      <c r="E145" s="259">
        <f>'Costs - SR - LEO'!AH146</f>
        <v>4.878767454764346</v>
      </c>
    </row>
    <row r="146" spans="4:5" x14ac:dyDescent="0.3">
      <c r="D146" s="178">
        <f>'Costs - SR - LEO'!AA147</f>
        <v>3024000000</v>
      </c>
      <c r="E146" s="259">
        <f>'Costs - SR - LEO'!AH147</f>
        <v>4.8757203924560786</v>
      </c>
    </row>
    <row r="147" spans="4:5" x14ac:dyDescent="0.3">
      <c r="D147" s="178">
        <f>'Costs - SR - LEO'!AA148</f>
        <v>3045000000</v>
      </c>
      <c r="E147" s="259">
        <f>'Costs - SR - LEO'!AH148</f>
        <v>4.8727153585934415</v>
      </c>
    </row>
    <row r="148" spans="4:5" x14ac:dyDescent="0.3">
      <c r="D148" s="178">
        <f>'Costs - SR - LEO'!AA149</f>
        <v>3066000000</v>
      </c>
      <c r="E148" s="259">
        <f>'Costs - SR - LEO'!AH149</f>
        <v>4.8697514895782392</v>
      </c>
    </row>
    <row r="149" spans="4:5" x14ac:dyDescent="0.3">
      <c r="D149" s="178">
        <f>'Costs - SR - LEO'!AA150</f>
        <v>3087000000</v>
      </c>
      <c r="E149" s="259">
        <f>'Costs - SR - LEO'!AH150</f>
        <v>4.8668279453115417</v>
      </c>
    </row>
    <row r="150" spans="4:5" x14ac:dyDescent="0.3">
      <c r="D150" s="178">
        <f>'Costs - SR - LEO'!AA151</f>
        <v>3108000000</v>
      </c>
      <c r="E150" s="259">
        <f>'Costs - SR - LEO'!AH151</f>
        <v>4.8639439083998006</v>
      </c>
    </row>
    <row r="151" spans="4:5" x14ac:dyDescent="0.3">
      <c r="D151" s="178">
        <f>'Costs - SR - LEO'!AA152</f>
        <v>3129000000</v>
      </c>
      <c r="E151" s="259">
        <f>'Costs - SR - LEO'!AH152</f>
        <v>4.8610985833929146</v>
      </c>
    </row>
    <row r="152" spans="4:5" x14ac:dyDescent="0.3">
      <c r="D152" s="178">
        <f>'Costs - SR - LEO'!AA153</f>
        <v>3150000000</v>
      </c>
      <c r="E152" s="259">
        <f>'Costs - SR - LEO'!AH153</f>
        <v>4.8582911960527868</v>
      </c>
    </row>
    <row r="153" spans="4:5" x14ac:dyDescent="0.3">
      <c r="D153" s="178">
        <f>'Costs - SR - LEO'!AA154</f>
        <v>3171000000</v>
      </c>
      <c r="E153" s="259">
        <f>'Costs - SR - LEO'!AH154</f>
        <v>4.8555209926509395</v>
      </c>
    </row>
    <row r="154" spans="4:5" x14ac:dyDescent="0.3">
      <c r="D154" s="178">
        <f>'Costs - SR - LEO'!AA155</f>
        <v>3192000000</v>
      </c>
      <c r="E154" s="259">
        <f>'Costs - SR - LEO'!AH155</f>
        <v>4.8527872392938525</v>
      </c>
    </row>
    <row r="155" spans="4:5" x14ac:dyDescent="0.3">
      <c r="D155" s="178">
        <f>'Costs - SR - LEO'!AA156</f>
        <v>3213000000</v>
      </c>
      <c r="E155" s="259">
        <f>'Costs - SR - LEO'!AH156</f>
        <v>4.850089221274767</v>
      </c>
    </row>
    <row r="156" spans="4:5" x14ac:dyDescent="0.3">
      <c r="D156" s="178">
        <f>'Costs - SR - LEO'!AA157</f>
        <v>3234000000</v>
      </c>
      <c r="E156" s="259">
        <f>'Costs - SR - LEO'!AH157</f>
        <v>4.8474262424507346</v>
      </c>
    </row>
    <row r="157" spans="4:5" x14ac:dyDescent="0.3">
      <c r="D157" s="178">
        <f>'Costs - SR - LEO'!AA158</f>
        <v>3255000000</v>
      </c>
      <c r="E157" s="259">
        <f>'Costs - SR - LEO'!AH158</f>
        <v>4.8447976246437872</v>
      </c>
    </row>
    <row r="158" spans="4:5" x14ac:dyDescent="0.3">
      <c r="D158" s="178">
        <f>'Costs - SR - LEO'!AA159</f>
        <v>3276000000</v>
      </c>
      <c r="E158" s="259">
        <f>'Costs - SR - LEO'!AH159</f>
        <v>4.8422027070651339</v>
      </c>
    </row>
    <row r="159" spans="4:5" x14ac:dyDescent="0.3">
      <c r="D159" s="178">
        <f>'Costs - SR - LEO'!AA160</f>
        <v>3297000000</v>
      </c>
      <c r="E159" s="259">
        <f>'Costs - SR - LEO'!AH160</f>
        <v>4.8396408457613678</v>
      </c>
    </row>
    <row r="160" spans="4:5" x14ac:dyDescent="0.3">
      <c r="D160" s="178">
        <f>'Costs - SR - LEO'!AA161</f>
        <v>3318000000</v>
      </c>
      <c r="E160" s="259">
        <f>'Costs - SR - LEO'!AH161</f>
        <v>4.8371114130816979</v>
      </c>
    </row>
    <row r="161" spans="4:5" x14ac:dyDescent="0.3">
      <c r="D161" s="178">
        <f>'Costs - SR - LEO'!AA162</f>
        <v>3339000000</v>
      </c>
      <c r="E161" s="259">
        <f>'Costs - SR - LEO'!AH162</f>
        <v>4.8346137971652974</v>
      </c>
    </row>
    <row r="162" spans="4:5" x14ac:dyDescent="0.3">
      <c r="D162" s="178">
        <f>'Costs - SR - LEO'!AA163</f>
        <v>3360000000</v>
      </c>
      <c r="E162" s="259">
        <f>'Costs - SR - LEO'!AH163</f>
        <v>4.83214740144785</v>
      </c>
    </row>
    <row r="163" spans="4:5" x14ac:dyDescent="0.3">
      <c r="D163" s="178">
        <f>'Costs - SR - LEO'!AA164</f>
        <v>3381000000</v>
      </c>
      <c r="E163" s="259">
        <f>'Costs - SR - LEO'!AH164</f>
        <v>4.8297116441865207</v>
      </c>
    </row>
    <row r="164" spans="4:5" x14ac:dyDescent="0.3">
      <c r="D164" s="178">
        <f>'Costs - SR - LEO'!AA165</f>
        <v>3402000000</v>
      </c>
      <c r="E164" s="259">
        <f>'Costs - SR - LEO'!AH165</f>
        <v>4.8273059580024915</v>
      </c>
    </row>
    <row r="165" spans="4:5" x14ac:dyDescent="0.3">
      <c r="D165" s="178">
        <f>'Costs - SR - LEO'!AA166</f>
        <v>3423000000</v>
      </c>
      <c r="E165" s="259">
        <f>'Costs - SR - LEO'!AH166</f>
        <v>4.8249297894403522</v>
      </c>
    </row>
    <row r="166" spans="4:5" x14ac:dyDescent="0.3">
      <c r="D166" s="178">
        <f>'Costs - SR - LEO'!AA167</f>
        <v>3444000000</v>
      </c>
      <c r="E166" s="259">
        <f>'Costs - SR - LEO'!AH167</f>
        <v>4.8225825985436055</v>
      </c>
    </row>
    <row r="167" spans="4:5" x14ac:dyDescent="0.3">
      <c r="D167" s="178">
        <f>'Costs - SR - LEO'!AA168</f>
        <v>3465000000</v>
      </c>
      <c r="E167" s="259">
        <f>'Costs - SR - LEO'!AH168</f>
        <v>4.8202638584456059</v>
      </c>
    </row>
    <row r="168" spans="4:5" x14ac:dyDescent="0.3">
      <c r="D168" s="178">
        <f>'Costs - SR - LEO'!AA169</f>
        <v>3486000000</v>
      </c>
      <c r="E168" s="259">
        <f>'Costs - SR - LEO'!AH169</f>
        <v>4.8179730549752939</v>
      </c>
    </row>
    <row r="169" spans="4:5" x14ac:dyDescent="0.3">
      <c r="D169" s="178">
        <f>'Costs - SR - LEO'!AA170</f>
        <v>3507000000</v>
      </c>
      <c r="E169" s="259">
        <f>'Costs - SR - LEO'!AH170</f>
        <v>4.8157096862770814</v>
      </c>
    </row>
    <row r="170" spans="4:5" x14ac:dyDescent="0.3">
      <c r="D170" s="178">
        <f>'Costs - SR - LEO'!AA171</f>
        <v>3528000000</v>
      </c>
      <c r="E170" s="259">
        <f>'Costs - SR - LEO'!AH171</f>
        <v>4.8134732624443242</v>
      </c>
    </row>
    <row r="171" spans="4:5" x14ac:dyDescent="0.3">
      <c r="D171" s="178">
        <f>'Costs - SR - LEO'!AA172</f>
        <v>3549000000</v>
      </c>
      <c r="E171" s="259">
        <f>'Costs - SR - LEO'!AH172</f>
        <v>4.8112633051658005</v>
      </c>
    </row>
    <row r="172" spans="4:5" x14ac:dyDescent="0.3">
      <c r="D172" s="178">
        <f>'Costs - SR - LEO'!AA173</f>
        <v>3570000000</v>
      </c>
      <c r="E172" s="259">
        <f>'Costs - SR - LEO'!AH173</f>
        <v>4.8090793473846709</v>
      </c>
    </row>
    <row r="173" spans="4:5" x14ac:dyDescent="0.3">
      <c r="D173" s="178">
        <f>'Costs - SR - LEO'!AA174</f>
        <v>3591000000</v>
      </c>
      <c r="E173" s="259">
        <f>'Costs - SR - LEO'!AH174</f>
        <v>4.8069209329694029</v>
      </c>
    </row>
    <row r="174" spans="4:5" x14ac:dyDescent="0.3">
      <c r="D174" s="178">
        <f>'Costs - SR - LEO'!AA175</f>
        <v>3612000000</v>
      </c>
      <c r="E174" s="259">
        <f>'Costs - SR - LEO'!AH175</f>
        <v>4.8047876163961725</v>
      </c>
    </row>
    <row r="175" spans="4:5" x14ac:dyDescent="0.3">
      <c r="D175" s="178">
        <f>'Costs - SR - LEO'!AA176</f>
        <v>3633000000</v>
      </c>
      <c r="E175" s="259">
        <f>'Costs - SR - LEO'!AH176</f>
        <v>4.8026789624422861</v>
      </c>
    </row>
    <row r="176" spans="4:5" x14ac:dyDescent="0.3">
      <c r="D176" s="178">
        <f>'Costs - SR - LEO'!AA177</f>
        <v>3654000000</v>
      </c>
      <c r="E176" s="259">
        <f>'Costs - SR - LEO'!AH177</f>
        <v>4.8005945458901671</v>
      </c>
    </row>
    <row r="177" spans="4:5" x14ac:dyDescent="0.3">
      <c r="D177" s="178">
        <f>'Costs - SR - LEO'!AA178</f>
        <v>3675000000</v>
      </c>
      <c r="E177" s="259">
        <f>'Costs - SR - LEO'!AH178</f>
        <v>4.7985339512415024</v>
      </c>
    </row>
    <row r="178" spans="4:5" x14ac:dyDescent="0.3">
      <c r="D178" s="178">
        <f>'Costs - SR - LEO'!AA179</f>
        <v>3696000000</v>
      </c>
      <c r="E178" s="259">
        <f>'Costs - SR - LEO'!AH179</f>
        <v>4.7964967724411185</v>
      </c>
    </row>
    <row r="179" spans="4:5" ht="15" thickBot="1" x14ac:dyDescent="0.35">
      <c r="D179" s="186">
        <f>'Costs - SR - LEO'!AA180</f>
        <v>3717000000</v>
      </c>
      <c r="E179" s="263">
        <f>'Costs - SR - LEO'!AH180</f>
        <v>4.7944826126102287</v>
      </c>
    </row>
    <row r="180" spans="4:5" x14ac:dyDescent="0.3">
      <c r="D180" s="262"/>
      <c r="E180" s="262"/>
    </row>
    <row r="181" spans="4:5" x14ac:dyDescent="0.3">
      <c r="D181" s="266"/>
      <c r="E181" s="264"/>
    </row>
    <row r="182" spans="4:5" x14ac:dyDescent="0.3">
      <c r="D182" s="266"/>
      <c r="E182" s="264"/>
    </row>
    <row r="183" spans="4:5" x14ac:dyDescent="0.3">
      <c r="D183" s="266"/>
      <c r="E183" s="264"/>
    </row>
    <row r="184" spans="4:5" x14ac:dyDescent="0.3">
      <c r="D184" s="266"/>
      <c r="E184" s="264"/>
    </row>
    <row r="185" spans="4:5" x14ac:dyDescent="0.3">
      <c r="D185" s="266"/>
      <c r="E185" s="264"/>
    </row>
    <row r="186" spans="4:5" x14ac:dyDescent="0.3">
      <c r="D186" s="266"/>
      <c r="E186" s="264"/>
    </row>
    <row r="187" spans="4:5" x14ac:dyDescent="0.3">
      <c r="D187" s="266"/>
      <c r="E187" s="264"/>
    </row>
    <row r="188" spans="4:5" x14ac:dyDescent="0.3">
      <c r="D188" s="266"/>
      <c r="E188" s="264"/>
    </row>
    <row r="189" spans="4:5" x14ac:dyDescent="0.3">
      <c r="D189" s="266"/>
      <c r="E189" s="264"/>
    </row>
    <row r="190" spans="4:5" x14ac:dyDescent="0.3">
      <c r="D190" s="266"/>
      <c r="E190" s="264"/>
    </row>
    <row r="191" spans="4:5" x14ac:dyDescent="0.3">
      <c r="D191" s="266"/>
      <c r="E191" s="264"/>
    </row>
    <row r="192" spans="4:5" x14ac:dyDescent="0.3">
      <c r="D192" s="266"/>
      <c r="E192" s="264"/>
    </row>
    <row r="193" spans="4:5" x14ac:dyDescent="0.3">
      <c r="D193" s="266"/>
      <c r="E193" s="264"/>
    </row>
    <row r="194" spans="4:5" x14ac:dyDescent="0.3">
      <c r="D194" s="266"/>
      <c r="E194" s="264"/>
    </row>
    <row r="195" spans="4:5" x14ac:dyDescent="0.3">
      <c r="D195" s="266"/>
      <c r="E195" s="264"/>
    </row>
    <row r="196" spans="4:5" x14ac:dyDescent="0.3">
      <c r="D196" s="266"/>
      <c r="E196" s="264"/>
    </row>
    <row r="197" spans="4:5" x14ac:dyDescent="0.3">
      <c r="D197" s="266"/>
      <c r="E197" s="264"/>
    </row>
    <row r="198" spans="4:5" x14ac:dyDescent="0.3">
      <c r="D198" s="266"/>
      <c r="E198" s="264"/>
    </row>
    <row r="199" spans="4:5" x14ac:dyDescent="0.3">
      <c r="D199" s="266"/>
      <c r="E199" s="264"/>
    </row>
    <row r="200" spans="4:5" x14ac:dyDescent="0.3">
      <c r="D200" s="266"/>
      <c r="E200" s="264"/>
    </row>
    <row r="201" spans="4:5" x14ac:dyDescent="0.3">
      <c r="D201" s="266"/>
      <c r="E201" s="264"/>
    </row>
    <row r="202" spans="4:5" x14ac:dyDescent="0.3">
      <c r="D202" s="266"/>
      <c r="E202" s="264"/>
    </row>
    <row r="203" spans="4:5" x14ac:dyDescent="0.3">
      <c r="D203" s="266"/>
      <c r="E203" s="264"/>
    </row>
    <row r="204" spans="4:5" x14ac:dyDescent="0.3">
      <c r="D204" s="266"/>
      <c r="E204" s="264"/>
    </row>
    <row r="205" spans="4:5" x14ac:dyDescent="0.3">
      <c r="D205" s="266"/>
      <c r="E205" s="264"/>
    </row>
    <row r="206" spans="4:5" x14ac:dyDescent="0.3">
      <c r="D206" s="266"/>
      <c r="E206" s="264"/>
    </row>
    <row r="207" spans="4:5" x14ac:dyDescent="0.3">
      <c r="D207" s="266"/>
      <c r="E207" s="264"/>
    </row>
    <row r="208" spans="4:5" x14ac:dyDescent="0.3">
      <c r="D208" s="266"/>
      <c r="E208" s="264"/>
    </row>
    <row r="209" spans="4:5" x14ac:dyDescent="0.3">
      <c r="D209" s="266"/>
      <c r="E209" s="264"/>
    </row>
    <row r="210" spans="4:5" x14ac:dyDescent="0.3">
      <c r="D210" s="266"/>
      <c r="E210" s="264"/>
    </row>
    <row r="211" spans="4:5" x14ac:dyDescent="0.3">
      <c r="D211" s="266"/>
      <c r="E211" s="264"/>
    </row>
    <row r="212" spans="4:5" x14ac:dyDescent="0.3">
      <c r="D212" s="266"/>
      <c r="E212" s="264"/>
    </row>
    <row r="213" spans="4:5" x14ac:dyDescent="0.3">
      <c r="D213" s="266"/>
      <c r="E213" s="264"/>
    </row>
    <row r="214" spans="4:5" x14ac:dyDescent="0.3">
      <c r="D214" s="266"/>
      <c r="E214" s="264"/>
    </row>
    <row r="215" spans="4:5" x14ac:dyDescent="0.3">
      <c r="D215" s="266"/>
      <c r="E215" s="264"/>
    </row>
    <row r="216" spans="4:5" x14ac:dyDescent="0.3">
      <c r="D216" s="266"/>
      <c r="E216" s="264"/>
    </row>
    <row r="217" spans="4:5" x14ac:dyDescent="0.3">
      <c r="D217" s="266"/>
      <c r="E217" s="264"/>
    </row>
    <row r="218" spans="4:5" x14ac:dyDescent="0.3">
      <c r="D218" s="266"/>
      <c r="E218" s="264"/>
    </row>
    <row r="219" spans="4:5" x14ac:dyDescent="0.3">
      <c r="D219" s="266"/>
      <c r="E219" s="264"/>
    </row>
    <row r="220" spans="4:5" x14ac:dyDescent="0.3">
      <c r="D220" s="266"/>
      <c r="E220" s="264"/>
    </row>
    <row r="221" spans="4:5" x14ac:dyDescent="0.3">
      <c r="D221" s="266"/>
      <c r="E221" s="264"/>
    </row>
    <row r="222" spans="4:5" x14ac:dyDescent="0.3">
      <c r="D222" s="266"/>
      <c r="E222" s="264"/>
    </row>
    <row r="223" spans="4:5" x14ac:dyDescent="0.3">
      <c r="D223" s="266"/>
      <c r="E223" s="264"/>
    </row>
    <row r="224" spans="4:5" x14ac:dyDescent="0.3">
      <c r="D224" s="266"/>
      <c r="E224" s="264"/>
    </row>
    <row r="225" spans="4:5" x14ac:dyDescent="0.3">
      <c r="D225" s="266"/>
      <c r="E225" s="264"/>
    </row>
    <row r="226" spans="4:5" x14ac:dyDescent="0.3">
      <c r="D226" s="266"/>
      <c r="E226" s="264"/>
    </row>
    <row r="227" spans="4:5" x14ac:dyDescent="0.3">
      <c r="D227" s="266"/>
      <c r="E227" s="264"/>
    </row>
    <row r="228" spans="4:5" x14ac:dyDescent="0.3">
      <c r="D228" s="266"/>
      <c r="E228" s="264"/>
    </row>
    <row r="229" spans="4:5" x14ac:dyDescent="0.3">
      <c r="D229" s="266"/>
      <c r="E229" s="264"/>
    </row>
    <row r="230" spans="4:5" x14ac:dyDescent="0.3">
      <c r="D230" s="266"/>
      <c r="E230" s="264"/>
    </row>
    <row r="231" spans="4:5" x14ac:dyDescent="0.3">
      <c r="D231" s="266"/>
      <c r="E231" s="264"/>
    </row>
    <row r="232" spans="4:5" x14ac:dyDescent="0.3">
      <c r="D232" s="266"/>
      <c r="E232" s="264"/>
    </row>
    <row r="233" spans="4:5" x14ac:dyDescent="0.3">
      <c r="D233" s="266"/>
      <c r="E233" s="264"/>
    </row>
    <row r="234" spans="4:5" x14ac:dyDescent="0.3">
      <c r="D234" s="266"/>
      <c r="E234" s="264"/>
    </row>
    <row r="235" spans="4:5" x14ac:dyDescent="0.3">
      <c r="D235" s="266"/>
      <c r="E235" s="264"/>
    </row>
    <row r="236" spans="4:5" x14ac:dyDescent="0.3">
      <c r="D236" s="266"/>
      <c r="E236" s="264"/>
    </row>
    <row r="237" spans="4:5" x14ac:dyDescent="0.3">
      <c r="D237" s="266"/>
      <c r="E237" s="264"/>
    </row>
    <row r="238" spans="4:5" x14ac:dyDescent="0.3">
      <c r="D238" s="266"/>
      <c r="E238" s="264"/>
    </row>
    <row r="239" spans="4:5" x14ac:dyDescent="0.3">
      <c r="D239" s="266"/>
      <c r="E239" s="264"/>
    </row>
    <row r="240" spans="4:5" x14ac:dyDescent="0.3">
      <c r="D240" s="266"/>
      <c r="E240" s="264"/>
    </row>
    <row r="241" spans="4:5" x14ac:dyDescent="0.3">
      <c r="D241" s="266"/>
      <c r="E241" s="264"/>
    </row>
    <row r="242" spans="4:5" x14ac:dyDescent="0.3">
      <c r="D242" s="266"/>
      <c r="E242" s="264"/>
    </row>
    <row r="243" spans="4:5" x14ac:dyDescent="0.3">
      <c r="D243" s="266"/>
      <c r="E243" s="264"/>
    </row>
    <row r="244" spans="4:5" x14ac:dyDescent="0.3">
      <c r="D244" s="266"/>
      <c r="E244" s="264"/>
    </row>
    <row r="245" spans="4:5" x14ac:dyDescent="0.3">
      <c r="D245" s="266"/>
      <c r="E245" s="264"/>
    </row>
    <row r="246" spans="4:5" x14ac:dyDescent="0.3">
      <c r="D246" s="266"/>
      <c r="E246" s="264"/>
    </row>
    <row r="247" spans="4:5" x14ac:dyDescent="0.3">
      <c r="D247" s="266"/>
      <c r="E247" s="264"/>
    </row>
    <row r="248" spans="4:5" x14ac:dyDescent="0.3">
      <c r="D248" s="266"/>
      <c r="E248" s="264"/>
    </row>
    <row r="249" spans="4:5" x14ac:dyDescent="0.3">
      <c r="D249" s="266"/>
      <c r="E249" s="264"/>
    </row>
    <row r="250" spans="4:5" x14ac:dyDescent="0.3">
      <c r="D250" s="266"/>
      <c r="E250" s="264"/>
    </row>
    <row r="251" spans="4:5" x14ac:dyDescent="0.3">
      <c r="D251" s="266"/>
      <c r="E251" s="264"/>
    </row>
    <row r="252" spans="4:5" x14ac:dyDescent="0.3">
      <c r="D252" s="266"/>
      <c r="E252" s="264"/>
    </row>
    <row r="253" spans="4:5" x14ac:dyDescent="0.3">
      <c r="D253" s="266"/>
      <c r="E253" s="264"/>
    </row>
    <row r="254" spans="4:5" x14ac:dyDescent="0.3">
      <c r="D254" s="266"/>
      <c r="E254" s="264"/>
    </row>
    <row r="255" spans="4:5" x14ac:dyDescent="0.3">
      <c r="D255" s="266"/>
      <c r="E255" s="264"/>
    </row>
    <row r="256" spans="4:5" x14ac:dyDescent="0.3">
      <c r="D256" s="266"/>
      <c r="E256" s="264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tabSelected="1" topLeftCell="E1" zoomScaleNormal="100" workbookViewId="0">
      <selection activeCell="M11" sqref="M11:M16"/>
    </sheetView>
  </sheetViews>
  <sheetFormatPr defaultRowHeight="14.4" x14ac:dyDescent="0.3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12.33203125" style="2" bestFit="1" customWidth="1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 x14ac:dyDescent="0.3">
      <c r="A1" s="536" t="s">
        <v>504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Y1" s="37"/>
      <c r="Z1" s="37"/>
      <c r="AA1" s="37"/>
      <c r="AB1" s="37"/>
      <c r="AC1" s="37"/>
      <c r="AD1" s="37"/>
      <c r="AE1" s="37"/>
      <c r="AF1" s="37"/>
    </row>
    <row r="2" spans="1:32" x14ac:dyDescent="0.3">
      <c r="Y2" s="37"/>
      <c r="Z2" s="37"/>
      <c r="AA2" s="37"/>
      <c r="AB2" s="37"/>
      <c r="AC2" s="37"/>
      <c r="AD2" s="37"/>
      <c r="AE2" s="37"/>
      <c r="AF2" s="37"/>
    </row>
    <row r="3" spans="1:32" ht="15" thickBot="1" x14ac:dyDescent="0.35">
      <c r="A3" s="537" t="s">
        <v>414</v>
      </c>
      <c r="B3" s="537"/>
      <c r="C3" s="537"/>
      <c r="D3" s="537"/>
      <c r="E3" s="537"/>
      <c r="G3" s="529" t="s">
        <v>554</v>
      </c>
      <c r="H3" s="529"/>
      <c r="I3" s="529"/>
      <c r="J3" s="529"/>
      <c r="L3" s="529" t="s">
        <v>555</v>
      </c>
      <c r="M3" s="529"/>
      <c r="N3" s="529"/>
      <c r="O3" s="529"/>
    </row>
    <row r="4" spans="1:32" ht="27.6" x14ac:dyDescent="0.3">
      <c r="A4" s="170" t="s">
        <v>237</v>
      </c>
      <c r="B4" s="171" t="s">
        <v>238</v>
      </c>
      <c r="C4" s="171" t="s">
        <v>239</v>
      </c>
      <c r="D4" s="171" t="s">
        <v>240</v>
      </c>
      <c r="E4" s="172" t="s">
        <v>241</v>
      </c>
      <c r="G4" s="398" t="s">
        <v>236</v>
      </c>
      <c r="H4" s="221" t="s">
        <v>7</v>
      </c>
      <c r="I4" s="221" t="s">
        <v>55</v>
      </c>
      <c r="J4" s="223" t="s">
        <v>6</v>
      </c>
      <c r="L4" s="398" t="s">
        <v>236</v>
      </c>
      <c r="M4" s="221" t="s">
        <v>7</v>
      </c>
      <c r="N4" s="221" t="s">
        <v>55</v>
      </c>
      <c r="O4" s="223" t="s">
        <v>6</v>
      </c>
    </row>
    <row r="5" spans="1:32" ht="15" thickBot="1" x14ac:dyDescent="0.35">
      <c r="A5" s="101">
        <f>Current_Cost!B56</f>
        <v>742470.54166666663</v>
      </c>
      <c r="B5" s="94">
        <f>Current_Cost!B57</f>
        <v>3581065</v>
      </c>
      <c r="C5" s="94">
        <f>Current_Cost!B58</f>
        <v>1672</v>
      </c>
      <c r="D5" s="94">
        <f>Current_Cost!B59</f>
        <v>742470.54166666663</v>
      </c>
      <c r="E5" s="126">
        <f>Current_Cost!B60</f>
        <v>3581065</v>
      </c>
      <c r="G5" s="399" t="s">
        <v>243</v>
      </c>
      <c r="H5" s="67">
        <f>SUM(C6,C9)</f>
        <v>0</v>
      </c>
      <c r="I5" s="67">
        <f>SUM($A$5,$D$5)</f>
        <v>1484941.0833333333</v>
      </c>
      <c r="J5" s="125">
        <f>SUM(E6,F9)</f>
        <v>0</v>
      </c>
      <c r="L5" s="399" t="s">
        <v>243</v>
      </c>
      <c r="M5" s="67">
        <f>SUM(H6,H9)</f>
        <v>0</v>
      </c>
      <c r="N5" s="67">
        <f>Current_Cost!$B$34</f>
        <v>10000000</v>
      </c>
      <c r="O5" s="125">
        <f>SUM(J6,K9)</f>
        <v>0</v>
      </c>
    </row>
    <row r="6" spans="1:32" x14ac:dyDescent="0.3">
      <c r="A6" s="99"/>
      <c r="B6" s="99"/>
      <c r="C6" s="99"/>
      <c r="D6" s="99"/>
      <c r="E6" s="99"/>
      <c r="G6" s="399" t="s">
        <v>283</v>
      </c>
      <c r="H6" s="67">
        <f>SUM(C7,C10)</f>
        <v>0</v>
      </c>
      <c r="I6" s="67">
        <f>SUM($B$5,$C$5,$E$5)</f>
        <v>7163802</v>
      </c>
      <c r="J6" s="125">
        <f>SUM(E7,F10)</f>
        <v>0</v>
      </c>
      <c r="L6" s="399" t="s">
        <v>283</v>
      </c>
      <c r="M6" s="67">
        <f>SUM(H7,H10)</f>
        <v>0</v>
      </c>
      <c r="N6" s="67">
        <f>Current_Cost!$B$35</f>
        <v>50000000</v>
      </c>
      <c r="O6" s="125">
        <f>SUM(J7,K10)</f>
        <v>0</v>
      </c>
      <c r="Y6" s="37"/>
      <c r="Z6" s="37"/>
      <c r="AA6" s="37"/>
      <c r="AB6" s="37"/>
      <c r="AC6" s="37"/>
      <c r="AD6" s="37"/>
      <c r="AE6" s="37"/>
      <c r="AF6" s="37"/>
    </row>
    <row r="7" spans="1:32" ht="15" thickBot="1" x14ac:dyDescent="0.35">
      <c r="A7" s="99"/>
      <c r="B7" s="99"/>
      <c r="C7" s="99"/>
      <c r="D7" s="99"/>
      <c r="E7" s="99"/>
      <c r="G7" s="400" t="s">
        <v>314</v>
      </c>
      <c r="H7" s="94">
        <f>SUM(C8)</f>
        <v>0</v>
      </c>
      <c r="I7" s="94">
        <f>SUM($B$5,$C$5,$E$5)</f>
        <v>7163802</v>
      </c>
      <c r="J7" s="126">
        <f>SUM(E8)</f>
        <v>0</v>
      </c>
      <c r="L7" s="400" t="s">
        <v>314</v>
      </c>
      <c r="M7" s="94">
        <f>SUM(H8)</f>
        <v>0</v>
      </c>
      <c r="N7" s="94">
        <f>Current_Cost!$B$36</f>
        <v>50000000</v>
      </c>
      <c r="O7" s="126">
        <f>SUM(J8)</f>
        <v>0</v>
      </c>
      <c r="Y7" s="37"/>
      <c r="Z7" s="37"/>
      <c r="AA7" s="37"/>
      <c r="AB7" s="37"/>
      <c r="AC7" s="37"/>
      <c r="AD7" s="37"/>
      <c r="AE7" s="37"/>
      <c r="AF7" s="37"/>
    </row>
    <row r="8" spans="1:32" x14ac:dyDescent="0.3">
      <c r="B8" s="99"/>
      <c r="C8" s="99"/>
      <c r="D8" s="99"/>
      <c r="E8" s="99"/>
    </row>
    <row r="9" spans="1:32" ht="14.4" customHeight="1" thickBot="1" x14ac:dyDescent="0.35">
      <c r="A9" s="529" t="s">
        <v>386</v>
      </c>
      <c r="B9" s="529"/>
      <c r="C9" s="529"/>
      <c r="D9" s="190"/>
      <c r="F9" s="529" t="s">
        <v>413</v>
      </c>
      <c r="G9" s="529"/>
      <c r="H9" s="529"/>
      <c r="I9" s="529"/>
      <c r="K9" s="538" t="s">
        <v>432</v>
      </c>
      <c r="L9" s="538"/>
      <c r="M9" s="538"/>
    </row>
    <row r="10" spans="1:32" ht="27.6" x14ac:dyDescent="0.3">
      <c r="A10" s="170" t="s">
        <v>381</v>
      </c>
      <c r="B10" s="171" t="s">
        <v>243</v>
      </c>
      <c r="C10" s="171" t="s">
        <v>368</v>
      </c>
      <c r="D10" s="172" t="s">
        <v>369</v>
      </c>
      <c r="F10" s="170" t="s">
        <v>381</v>
      </c>
      <c r="G10" s="171" t="s">
        <v>243</v>
      </c>
      <c r="H10" s="171" t="s">
        <v>368</v>
      </c>
      <c r="I10" s="172" t="s">
        <v>411</v>
      </c>
      <c r="K10" s="170" t="s">
        <v>382</v>
      </c>
      <c r="L10" s="171" t="s">
        <v>429</v>
      </c>
      <c r="M10" s="172" t="s">
        <v>430</v>
      </c>
    </row>
    <row r="11" spans="1:32" x14ac:dyDescent="0.3">
      <c r="A11" s="75">
        <v>1</v>
      </c>
      <c r="B11" s="173">
        <f t="shared" ref="B11:B17" si="0">($I$5/A11)+$N$5</f>
        <v>11484941.083333334</v>
      </c>
      <c r="C11" s="173">
        <f>($I$6/A11)+$N$6</f>
        <v>57163802</v>
      </c>
      <c r="D11" s="174">
        <f>($I$7/A11)+$N$7</f>
        <v>57163802</v>
      </c>
      <c r="F11" s="75">
        <v>1</v>
      </c>
      <c r="G11" s="173" cm="1">
        <f t="array" ref="G11">MIN(IF(Lookups!$A$4:$A$11&lt;B11,Lookups!$B$4:$B$11,Lookups!$B$4))</f>
        <v>37.742507119165332</v>
      </c>
      <c r="H11" s="401" cm="1">
        <f t="array" ref="H11">MIN(IF(Lookups!$D$3:$D$178&lt;C11,Lookups!$E$3:$E$178,Lookups!$E$3))</f>
        <v>35.812544008298119</v>
      </c>
      <c r="I11" s="174" cm="1">
        <f t="array" ref="I11">MIN(IF(Lookups!$G$3:$G$53&lt;D11,Lookups!$H$3:$H$53,Lookups!$H$3))</f>
        <v>46.484827858617464</v>
      </c>
      <c r="K11" s="75" t="s">
        <v>378</v>
      </c>
      <c r="L11" s="237">
        <f>G11*(1+(Current_Cost!$B$43/100))</f>
        <v>41.516757831081868</v>
      </c>
      <c r="M11" s="259">
        <f>ROUND((H12+H12)/F12,0)*(1+(Current_Cost!$B$44/100))</f>
        <v>36</v>
      </c>
    </row>
    <row r="12" spans="1:32" x14ac:dyDescent="0.3">
      <c r="A12" s="75">
        <v>2</v>
      </c>
      <c r="B12" s="173">
        <f t="shared" si="0"/>
        <v>10742470.541666666</v>
      </c>
      <c r="C12" s="173">
        <f t="shared" ref="C12:C18" si="1">($I$6/A12)+$N$6</f>
        <v>53581901</v>
      </c>
      <c r="D12" s="174">
        <f t="shared" ref="D12:D18" si="2">($I$7/A12)+$N$7</f>
        <v>53581901</v>
      </c>
      <c r="F12" s="75">
        <v>2</v>
      </c>
      <c r="G12" s="173" cm="1">
        <f t="array" ref="G12">MIN(IF(Lookups!$A$4:$A$11&lt;B12,Lookups!$B$4:$B$11,Lookups!$B$4))</f>
        <v>37.742507119165332</v>
      </c>
      <c r="H12" s="401" cm="1">
        <f t="array" ref="H12">MIN(IF(Lookups!$D$3:$D$178&lt;C12,Lookups!$E$3:$E$178,Lookups!$E$3))</f>
        <v>35.812544008298119</v>
      </c>
      <c r="I12" s="174" cm="1">
        <f t="array" ref="I12">MIN(IF(Lookups!$G$3:$G$53&lt;D12,Lookups!$H$3:$H$53,Lookups!$H$3))</f>
        <v>46.484827858617464</v>
      </c>
      <c r="K12" s="75" t="s">
        <v>379</v>
      </c>
      <c r="L12" s="237">
        <f>G12*(1+(Current_Cost!$B$43/100))</f>
        <v>41.516757831081868</v>
      </c>
      <c r="M12" s="259">
        <f>ROUND((I12+H12)/F12,0)*(1+(Current_Cost!$B$44/100))</f>
        <v>41</v>
      </c>
    </row>
    <row r="13" spans="1:32" x14ac:dyDescent="0.3">
      <c r="A13" s="75">
        <v>3</v>
      </c>
      <c r="B13" s="173">
        <f t="shared" si="0"/>
        <v>10494980.361111112</v>
      </c>
      <c r="C13" s="173">
        <f t="shared" si="1"/>
        <v>52387934</v>
      </c>
      <c r="D13" s="174">
        <f t="shared" si="2"/>
        <v>52387934</v>
      </c>
      <c r="F13" s="75">
        <v>3</v>
      </c>
      <c r="G13" s="173" cm="1">
        <f t="array" ref="G13">MIN(IF(Lookups!$A$4:$A$11&lt;B13,Lookups!$B$4:$B$11,Lookups!$B$4))</f>
        <v>37.742507119165332</v>
      </c>
      <c r="H13" s="401" cm="1">
        <f t="array" ref="H13">MIN(IF(Lookups!$D$3:$D$178&lt;C13,Lookups!$E$3:$E$178,Lookups!$E$3))</f>
        <v>35.812544008298119</v>
      </c>
      <c r="I13" s="174" cm="1">
        <f t="array" ref="I13">MIN(IF(Lookups!$G$3:$G$53&lt;D13,Lookups!$H$3:$H$53,Lookups!$H$3))</f>
        <v>46.484827858617464</v>
      </c>
      <c r="K13" s="75" t="s">
        <v>380</v>
      </c>
      <c r="L13" s="237">
        <f>G13*(1+(Current_Cost!$B$43/100))</f>
        <v>41.516757831081868</v>
      </c>
      <c r="M13" s="259">
        <f>ROUND((H14+H14+I14+I14)/F14,0)*(1+(Current_Cost!$B$44/100))</f>
        <v>41</v>
      </c>
    </row>
    <row r="14" spans="1:32" x14ac:dyDescent="0.3">
      <c r="A14" s="75">
        <v>4</v>
      </c>
      <c r="B14" s="173">
        <f t="shared" si="0"/>
        <v>10371235.270833334</v>
      </c>
      <c r="C14" s="173">
        <f t="shared" si="1"/>
        <v>51790950.5</v>
      </c>
      <c r="D14" s="174">
        <f t="shared" si="2"/>
        <v>51790950.5</v>
      </c>
      <c r="F14" s="75">
        <v>4</v>
      </c>
      <c r="G14" s="173" cm="1">
        <f t="array" ref="G14">MIN(IF(Lookups!$A$4:$A$11&lt;B14,Lookups!$B$4:$B$11,Lookups!$B$4))</f>
        <v>37.742507119165332</v>
      </c>
      <c r="H14" s="401" cm="1">
        <f t="array" ref="H14">MIN(IF(Lookups!$D$3:$D$178&lt;C14,Lookups!$E$3:$E$178,Lookups!$E$3))</f>
        <v>35.812544008298119</v>
      </c>
      <c r="I14" s="174" cm="1">
        <f t="array" ref="I14">MIN(IF(Lookups!$G$3:$G$53&lt;D14,Lookups!$H$3:$H$53,Lookups!$H$3))</f>
        <v>46.484827858617464</v>
      </c>
      <c r="K14" s="75" t="s">
        <v>383</v>
      </c>
      <c r="L14" s="237">
        <f>G14*(1+(Current_Cost!$B$43/100))</f>
        <v>41.516757831081868</v>
      </c>
      <c r="M14" s="259">
        <f>ROUND((H16+H16+H16+I16+I16+I16)/F16,0)*(1+(Current_Cost!$B$44/100))</f>
        <v>41</v>
      </c>
    </row>
    <row r="15" spans="1:32" x14ac:dyDescent="0.3">
      <c r="A15" s="75">
        <v>5</v>
      </c>
      <c r="B15" s="173">
        <f t="shared" si="0"/>
        <v>10296988.216666667</v>
      </c>
      <c r="C15" s="173">
        <f t="shared" si="1"/>
        <v>51432760.399999999</v>
      </c>
      <c r="D15" s="174">
        <f t="shared" si="2"/>
        <v>51432760.399999999</v>
      </c>
      <c r="F15" s="75">
        <v>5</v>
      </c>
      <c r="G15" s="173" cm="1">
        <f t="array" ref="G15">MIN(IF(Lookups!$A$4:$A$11&lt;B15,Lookups!$B$4:$B$11,Lookups!$B$4))</f>
        <v>37.742507119165332</v>
      </c>
      <c r="H15" s="401" cm="1">
        <f t="array" ref="H15">MIN(IF(Lookups!$D$3:$D$178&lt;C15,Lookups!$E$3:$E$178,Lookups!$E$3))</f>
        <v>35.812544008298119</v>
      </c>
      <c r="I15" s="174" cm="1">
        <f t="array" ref="I15">MIN(IF(Lookups!$G$3:$G$53&lt;D15,Lookups!$H$3:$H$53,Lookups!$H$3))</f>
        <v>46.484827858617464</v>
      </c>
      <c r="K15" s="75" t="s">
        <v>384</v>
      </c>
      <c r="L15" s="237">
        <f>G15*(1+(Current_Cost!$B$43/100))</f>
        <v>41.516757831081868</v>
      </c>
      <c r="M15" s="259">
        <f>ROUND((H16+H16+H16+H16+I16+I16)/F16,0)*(1+(Current_Cost!$B$44/100))</f>
        <v>39</v>
      </c>
    </row>
    <row r="16" spans="1:32" ht="15" thickBot="1" x14ac:dyDescent="0.35">
      <c r="A16" s="75">
        <v>6</v>
      </c>
      <c r="B16" s="173">
        <f t="shared" si="0"/>
        <v>10247490.180555556</v>
      </c>
      <c r="C16" s="173">
        <f t="shared" si="1"/>
        <v>51193967</v>
      </c>
      <c r="D16" s="174">
        <f t="shared" si="2"/>
        <v>51193967</v>
      </c>
      <c r="F16" s="75">
        <v>6</v>
      </c>
      <c r="G16" s="173" cm="1">
        <f t="array" ref="G16">MIN(IF(Lookups!$A$4:$A$11&lt;B16,Lookups!$B$4:$B$11,Lookups!$B$4))</f>
        <v>37.742507119165332</v>
      </c>
      <c r="H16" s="401" cm="1">
        <f t="array" ref="H16">MIN(IF(Lookups!$D$3:$D$178&lt;C16,Lookups!$E$3:$E$178,Lookups!$E$3))</f>
        <v>35.812544008298119</v>
      </c>
      <c r="I16" s="174" cm="1">
        <f t="array" ref="I16">MIN(IF(Lookups!$G$3:$G$53&lt;D16,Lookups!$H$3:$H$53,Lookups!$H$3))</f>
        <v>46.484827858617464</v>
      </c>
      <c r="K16" s="80" t="s">
        <v>385</v>
      </c>
      <c r="L16" s="238">
        <f>G16*(1+(Current_Cost!$B$43/100))</f>
        <v>41.516757831081868</v>
      </c>
      <c r="M16" s="263">
        <f>ROUND((H16+H16+I16+I16+I16+I16)/F16,0)*(1+(Current_Cost!$B$44/100))</f>
        <v>43</v>
      </c>
    </row>
    <row r="17" spans="1:32" x14ac:dyDescent="0.3">
      <c r="A17" s="75">
        <v>7</v>
      </c>
      <c r="B17" s="173">
        <f t="shared" si="0"/>
        <v>10212134.44047619</v>
      </c>
      <c r="C17" s="173">
        <f t="shared" si="1"/>
        <v>51023400.285714284</v>
      </c>
      <c r="D17" s="174">
        <f t="shared" si="2"/>
        <v>51023400.285714284</v>
      </c>
      <c r="F17" s="75">
        <v>7</v>
      </c>
      <c r="G17" s="173" cm="1">
        <f t="array" ref="G17">MIN(IF(Lookups!$A$4:$A$11&lt;B17,Lookups!$B$4:$B$11,Lookups!$B$4))</f>
        <v>37.742507119165332</v>
      </c>
      <c r="H17" s="401" cm="1">
        <f t="array" ref="H17">MIN(IF(Lookups!$D$3:$D$178&lt;C17,Lookups!$E$3:$E$178,Lookups!$E$3))</f>
        <v>35.812544008298119</v>
      </c>
      <c r="I17" s="174" cm="1">
        <f t="array" ref="I17">MIN(IF(Lookups!$G$3:$G$53&lt;D17,Lookups!$H$3:$H$53,Lookups!$H$3))</f>
        <v>46.484827858617464</v>
      </c>
    </row>
    <row r="18" spans="1:32" ht="15" thickBot="1" x14ac:dyDescent="0.35">
      <c r="A18" s="80">
        <v>8</v>
      </c>
      <c r="B18" s="175">
        <f t="shared" ref="B18" si="3">($I$5/A18)+$N$5</f>
        <v>10185617.635416666</v>
      </c>
      <c r="C18" s="175">
        <f t="shared" si="1"/>
        <v>50895475.25</v>
      </c>
      <c r="D18" s="176">
        <f t="shared" si="2"/>
        <v>50895475.25</v>
      </c>
      <c r="F18" s="80">
        <v>8</v>
      </c>
      <c r="G18" s="175" cm="1">
        <f t="array" ref="G18">MIN(IF(Lookups!$A$4:$A$11&lt;B18,Lookups!$B$4:$B$11,Lookups!$B$4))</f>
        <v>37.742507119165332</v>
      </c>
      <c r="H18" s="402" cm="1">
        <f t="array" ref="H18">MIN(IF(Lookups!$D$3:$D$178&lt;C18,Lookups!$E$3:$E$178,Lookups!$E$3))</f>
        <v>35.812544008298119</v>
      </c>
      <c r="I18" s="176" cm="1">
        <f t="array" ref="I18">MIN(IF(Lookups!$G$3:$G$53&lt;D18,Lookups!$H$3:$H$53,Lookups!$H$3))</f>
        <v>46.484827858617464</v>
      </c>
    </row>
    <row r="20" spans="1:32" s="258" customFormat="1" ht="15" thickBot="1" x14ac:dyDescent="0.35">
      <c r="X20" s="270"/>
      <c r="Y20" s="271"/>
      <c r="Z20" s="271"/>
      <c r="AA20" s="271"/>
      <c r="AB20" s="271"/>
      <c r="AC20" s="271"/>
      <c r="AD20" s="271"/>
      <c r="AE20" s="271"/>
      <c r="AF20" s="271"/>
    </row>
    <row r="21" spans="1:32" s="22" customFormat="1" ht="15.6" x14ac:dyDescent="0.3">
      <c r="A21" s="536" t="s">
        <v>505</v>
      </c>
      <c r="B21" s="536"/>
      <c r="C21" s="536"/>
      <c r="D21" s="536"/>
      <c r="E21" s="536"/>
      <c r="F21" s="536"/>
      <c r="G21" s="536"/>
      <c r="H21" s="536"/>
      <c r="I21" s="536"/>
      <c r="J21" s="536"/>
      <c r="K21" s="536"/>
      <c r="L21" s="536"/>
      <c r="X21" s="100"/>
      <c r="Y21" s="187"/>
      <c r="Z21" s="187"/>
      <c r="AA21" s="187"/>
      <c r="AB21" s="187"/>
      <c r="AC21" s="187"/>
      <c r="AD21" s="187"/>
      <c r="AE21" s="187"/>
      <c r="AF21" s="187"/>
    </row>
    <row r="22" spans="1:32" s="22" customFormat="1" x14ac:dyDescent="0.3">
      <c r="X22" s="100"/>
      <c r="Y22" s="187"/>
      <c r="Z22" s="187"/>
      <c r="AA22" s="187"/>
      <c r="AB22" s="187"/>
      <c r="AC22" s="187"/>
      <c r="AD22" s="187"/>
      <c r="AE22" s="187"/>
      <c r="AF22" s="187"/>
    </row>
    <row r="23" spans="1:32" s="22" customFormat="1" x14ac:dyDescent="0.3">
      <c r="X23" s="100"/>
      <c r="Y23" s="187"/>
      <c r="Z23" s="187"/>
      <c r="AA23" s="187"/>
      <c r="AB23" s="187"/>
      <c r="AC23" s="187"/>
      <c r="AD23" s="187"/>
      <c r="AE23" s="187"/>
      <c r="AF23" s="187"/>
    </row>
    <row r="24" spans="1:32" ht="15" thickBot="1" x14ac:dyDescent="0.35">
      <c r="A24" s="22"/>
      <c r="B24" s="22"/>
      <c r="C24" s="22"/>
      <c r="D24" s="22"/>
      <c r="E24" s="22"/>
      <c r="G24" s="529" t="s">
        <v>552</v>
      </c>
      <c r="H24" s="529"/>
      <c r="I24" s="529"/>
      <c r="J24" s="529"/>
      <c r="L24" s="529" t="s">
        <v>553</v>
      </c>
      <c r="M24" s="529"/>
      <c r="N24" s="529"/>
      <c r="O24" s="529"/>
      <c r="X24" s="74"/>
    </row>
    <row r="25" spans="1:32" x14ac:dyDescent="0.3">
      <c r="A25" s="539" t="s">
        <v>225</v>
      </c>
      <c r="B25" s="540"/>
      <c r="C25" s="540"/>
      <c r="D25" s="540"/>
      <c r="E25" s="541"/>
      <c r="G25" s="398" t="s">
        <v>236</v>
      </c>
      <c r="H25" s="221" t="s">
        <v>7</v>
      </c>
      <c r="I25" s="221" t="s">
        <v>55</v>
      </c>
      <c r="J25" s="223" t="s">
        <v>6</v>
      </c>
      <c r="L25" s="398" t="s">
        <v>236</v>
      </c>
      <c r="M25" s="221" t="s">
        <v>7</v>
      </c>
      <c r="N25" s="221" t="s">
        <v>55</v>
      </c>
      <c r="O25" s="223" t="s">
        <v>6</v>
      </c>
      <c r="X25" s="74"/>
    </row>
    <row r="26" spans="1:32" x14ac:dyDescent="0.3">
      <c r="A26" s="224" t="s">
        <v>235</v>
      </c>
      <c r="B26" s="225" t="s">
        <v>236</v>
      </c>
      <c r="C26" s="220" t="s">
        <v>7</v>
      </c>
      <c r="D26" s="220" t="s">
        <v>55</v>
      </c>
      <c r="E26" s="47" t="s">
        <v>6</v>
      </c>
      <c r="G26" s="399" t="s">
        <v>243</v>
      </c>
      <c r="H26" s="67">
        <f>SUM($C$27,$C$30)+Future_Cost!$B$57</f>
        <v>10742470.541666666</v>
      </c>
      <c r="I26" s="67">
        <f>SUM($D$27,$D$30)+Future_Cost!$B$57</f>
        <v>11318566.904745989</v>
      </c>
      <c r="J26" s="125">
        <f>SUM($E$27,$E$30)+Future_Cost!$B$57</f>
        <v>12420499.602072192</v>
      </c>
      <c r="L26" s="399" t="s">
        <v>243</v>
      </c>
      <c r="M26" s="67">
        <f>Future_Cost!$B$57</f>
        <v>10000000</v>
      </c>
      <c r="N26" s="67">
        <f>Future_Cost!$B$57</f>
        <v>10000000</v>
      </c>
      <c r="O26" s="125">
        <f>Future_Cost!$B$57</f>
        <v>10000000</v>
      </c>
      <c r="X26" s="74"/>
    </row>
    <row r="27" spans="1:32" x14ac:dyDescent="0.3">
      <c r="A27" s="542" t="s">
        <v>233</v>
      </c>
      <c r="B27" s="222" t="s">
        <v>237</v>
      </c>
      <c r="C27" s="51">
        <f>Future_Cost!B79</f>
        <v>394289.51100713009</v>
      </c>
      <c r="D27" s="51">
        <f>Future_Cost!C79</f>
        <v>732773.20073529414</v>
      </c>
      <c r="E27" s="52">
        <f>Future_Cost!D79</f>
        <v>1283739.5493983957</v>
      </c>
      <c r="G27" s="399" t="s">
        <v>283</v>
      </c>
      <c r="H27" s="67">
        <f>SUM($C$28,$C$29,$C$31)+Future_Cost!$B$58</f>
        <v>52187623.034150675</v>
      </c>
      <c r="I27" s="67">
        <f>SUM($D$28,$D$29,$D$31)+Future_Cost!$B$58</f>
        <v>55153769.57027363</v>
      </c>
      <c r="J27" s="125">
        <f>SUM($E$28,$E$29,$E$31)+Future_Cost!$B$58</f>
        <v>59040984.294491827</v>
      </c>
      <c r="L27" s="399" t="s">
        <v>283</v>
      </c>
      <c r="M27" s="67">
        <f>Future_Cost!$B$58</f>
        <v>50000000</v>
      </c>
      <c r="N27" s="67">
        <f>Future_Cost!$B$58</f>
        <v>50000000</v>
      </c>
      <c r="O27" s="125">
        <f>Future_Cost!$B$58</f>
        <v>50000000</v>
      </c>
      <c r="X27" s="74"/>
    </row>
    <row r="28" spans="1:32" ht="15" thickBot="1" x14ac:dyDescent="0.35">
      <c r="A28" s="542"/>
      <c r="B28" s="222" t="s">
        <v>238</v>
      </c>
      <c r="C28" s="51">
        <f>Future_Cost!B80</f>
        <v>1249219.3869047619</v>
      </c>
      <c r="D28" s="51">
        <f>Future_Cost!C80</f>
        <v>2748202.9511904758</v>
      </c>
      <c r="E28" s="52">
        <f>Future_Cost!D80</f>
        <v>4665397.6011904757</v>
      </c>
      <c r="G28" s="400" t="s">
        <v>314</v>
      </c>
      <c r="H28" s="94">
        <f>SUM($C$28,$C$29,$C$31)+Future_Cost!$B$59</f>
        <v>52187623.034150675</v>
      </c>
      <c r="I28" s="94">
        <f>SUM($D$28,$D$29,$D$31)+Future_Cost!$B$59</f>
        <v>55153769.57027363</v>
      </c>
      <c r="J28" s="126">
        <f>SUM($E$28,$E$29,$E$31)+Future_Cost!$B$59</f>
        <v>59040984.294491827</v>
      </c>
      <c r="L28" s="400" t="s">
        <v>314</v>
      </c>
      <c r="M28" s="94">
        <f>Future_Cost!$B$59</f>
        <v>50000000</v>
      </c>
      <c r="N28" s="94">
        <f>Future_Cost!$B$59</f>
        <v>50000000</v>
      </c>
      <c r="O28" s="126">
        <f>Future_Cost!$B$59</f>
        <v>50000000</v>
      </c>
    </row>
    <row r="29" spans="1:32" ht="14.4" customHeight="1" x14ac:dyDescent="0.3">
      <c r="A29" s="542"/>
      <c r="B29" s="222" t="s">
        <v>239</v>
      </c>
      <c r="C29" s="51">
        <f>Future_Cost!B81</f>
        <v>105541.59843638947</v>
      </c>
      <c r="D29" s="51">
        <f>Future_Cost!C81</f>
        <v>158312.3976545842</v>
      </c>
      <c r="E29" s="52">
        <f>Future_Cost!D81</f>
        <v>211083.19687277894</v>
      </c>
      <c r="H29" s="468"/>
      <c r="I29" s="468"/>
      <c r="J29" s="468"/>
    </row>
    <row r="30" spans="1:32" ht="15.6" x14ac:dyDescent="0.3">
      <c r="A30" s="542" t="s">
        <v>234</v>
      </c>
      <c r="B30" s="222" t="s">
        <v>240</v>
      </c>
      <c r="C30" s="51">
        <f>Future_Cost!B82</f>
        <v>348181.03065953654</v>
      </c>
      <c r="D30" s="51">
        <f>Future_Cost!C82</f>
        <v>585793.70401069522</v>
      </c>
      <c r="E30" s="52">
        <f>Future_Cost!D82</f>
        <v>1136760.0526737967</v>
      </c>
      <c r="H30" s="469"/>
      <c r="I30" s="469"/>
      <c r="J30" s="469"/>
    </row>
    <row r="31" spans="1:32" x14ac:dyDescent="0.3">
      <c r="A31" s="542"/>
      <c r="B31" s="222" t="s">
        <v>241</v>
      </c>
      <c r="C31" s="51">
        <f>Future_Cost!B83</f>
        <v>832862.04880952381</v>
      </c>
      <c r="D31" s="51">
        <f>Future_Cost!C83</f>
        <v>2247254.2214285713</v>
      </c>
      <c r="E31" s="52">
        <f>Future_Cost!D83</f>
        <v>4164503.4964285712</v>
      </c>
    </row>
    <row r="32" spans="1:32" ht="15" thickBot="1" x14ac:dyDescent="0.35">
      <c r="A32" s="267"/>
      <c r="B32" s="53" t="s">
        <v>61</v>
      </c>
      <c r="C32" s="268">
        <f>SUM(C27:C31)</f>
        <v>2930093.5758173415</v>
      </c>
      <c r="D32" s="268">
        <f>SUM(D27:D31)</f>
        <v>6472336.4750196207</v>
      </c>
      <c r="E32" s="269">
        <f>SUM(E27:E31)</f>
        <v>11461483.89656402</v>
      </c>
    </row>
    <row r="35" spans="1:19" ht="15" customHeight="1" thickBot="1" x14ac:dyDescent="0.35">
      <c r="A35" s="529" t="s">
        <v>433</v>
      </c>
      <c r="B35" s="529"/>
      <c r="C35" s="529"/>
      <c r="D35" s="529"/>
      <c r="F35" s="529" t="s">
        <v>438</v>
      </c>
      <c r="G35" s="529"/>
      <c r="H35" s="529"/>
      <c r="I35" s="529"/>
      <c r="P35" s="529" t="s">
        <v>439</v>
      </c>
      <c r="Q35" s="529"/>
      <c r="R35" s="529"/>
      <c r="S35" s="529"/>
    </row>
    <row r="36" spans="1:19" ht="14.4" customHeight="1" x14ac:dyDescent="0.3">
      <c r="A36" s="170" t="s">
        <v>381</v>
      </c>
      <c r="B36" s="171" t="s">
        <v>7</v>
      </c>
      <c r="C36" s="221" t="s">
        <v>55</v>
      </c>
      <c r="D36" s="172" t="s">
        <v>6</v>
      </c>
      <c r="F36" s="170" t="s">
        <v>381</v>
      </c>
      <c r="G36" s="171" t="s">
        <v>7</v>
      </c>
      <c r="H36" s="221" t="s">
        <v>55</v>
      </c>
      <c r="I36" s="172" t="s">
        <v>6</v>
      </c>
      <c r="P36" s="170" t="s">
        <v>382</v>
      </c>
      <c r="Q36" s="171" t="s">
        <v>7</v>
      </c>
      <c r="R36" s="221" t="s">
        <v>55</v>
      </c>
      <c r="S36" s="172" t="s">
        <v>6</v>
      </c>
    </row>
    <row r="37" spans="1:19" x14ac:dyDescent="0.3">
      <c r="A37" s="75">
        <v>1</v>
      </c>
      <c r="B37" s="173">
        <f>($H$26/A37)+$M$26</f>
        <v>20742470.541666664</v>
      </c>
      <c r="C37" s="173">
        <f>($I$26/A37)+$N$26</f>
        <v>21318566.904745989</v>
      </c>
      <c r="D37" s="174">
        <f>($J$26/A37)+$O$26</f>
        <v>22420499.602072194</v>
      </c>
      <c r="F37" s="75">
        <v>1</v>
      </c>
      <c r="G37" s="173" cm="1">
        <f t="array" ref="G37">MIN(IF('Costs - DTE'!$AC$4:$AC$28&lt;B37,'Costs - DTE'!$AH$4:$AH$28,'Costs - DTE'!$AH$4))</f>
        <v>23.110703733810332</v>
      </c>
      <c r="H37" s="173" cm="1">
        <f t="array" ref="H37">MIN(IF('Costs - DTE'!$AC$4:$AC$28&lt;C37,'Costs - DTE'!$AH$4:$AH$28,'Costs - DTE'!$AH$4))</f>
        <v>23.110703733810332</v>
      </c>
      <c r="I37" s="174" cm="1">
        <f t="array" ref="I37">MIN(IF('Costs - DTE'!$AC$4:$AC$28&lt;D37,'Costs - DTE'!$AH$4:$AH$28,'Costs - DTE'!$AH$4))</f>
        <v>23.110703733810332</v>
      </c>
      <c r="P37" s="75" t="s">
        <v>378</v>
      </c>
      <c r="Q37" s="173">
        <f>G38*(1+(Future_Cost!$B$66/100))</f>
        <v>23.110703733810332</v>
      </c>
      <c r="R37" s="173">
        <f>H38*(1+(Future_Cost!$C$66/100))</f>
        <v>23.110703733810332</v>
      </c>
      <c r="S37" s="174">
        <f>I38*(1+(Future_Cost!$D$66/100))</f>
        <v>23.110703733810332</v>
      </c>
    </row>
    <row r="38" spans="1:19" x14ac:dyDescent="0.3">
      <c r="A38" s="75">
        <v>2</v>
      </c>
      <c r="B38" s="173">
        <f>($H$26/A38)+$M$26</f>
        <v>15371235.270833332</v>
      </c>
      <c r="C38" s="173">
        <f>($I$26/A38)+$N$26</f>
        <v>15659283.452372994</v>
      </c>
      <c r="D38" s="174">
        <f t="shared" ref="D38:D44" si="4">($J$26/A38)+$O$26</f>
        <v>16210249.801036097</v>
      </c>
      <c r="F38" s="75">
        <v>2</v>
      </c>
      <c r="G38" s="173" cm="1">
        <f t="array" ref="G38">MIN(IF('Costs - DTE'!$AC$4:$AC$28&lt;B38,'Costs - DTE'!$AH$4:$AH$28,'Costs - DTE'!$AH$4))</f>
        <v>23.110703733810332</v>
      </c>
      <c r="H38" s="173" cm="1">
        <f t="array" ref="H38">MIN(IF('Costs - DTE'!$AC$4:$AC$28&lt;C38,'Costs - DTE'!$AH$4:$AH$28,'Costs - DTE'!$AH$4))</f>
        <v>23.110703733810332</v>
      </c>
      <c r="I38" s="174" cm="1">
        <f t="array" ref="I38">MIN(IF('Costs - DTE'!$AC$4:$AC$28&lt;D38,'Costs - DTE'!$AH$4:$AH$28,'Costs - DTE'!$AH$4))</f>
        <v>23.110703733810332</v>
      </c>
      <c r="P38" s="75" t="s">
        <v>379</v>
      </c>
      <c r="Q38" s="173">
        <f>G39*(1+(Future_Cost!$B$66/100))</f>
        <v>23.110703733810332</v>
      </c>
      <c r="R38" s="173">
        <f>H39*(1+(Future_Cost!$C$66/100))</f>
        <v>23.110703733810332</v>
      </c>
      <c r="S38" s="174">
        <f>I39*(1+(Future_Cost!$D$66/100))</f>
        <v>23.110703733810332</v>
      </c>
    </row>
    <row r="39" spans="1:19" x14ac:dyDescent="0.3">
      <c r="A39" s="75">
        <v>3</v>
      </c>
      <c r="B39" s="173">
        <f t="shared" ref="B39:B44" si="5">($H$26/A39)+$M$26</f>
        <v>13580823.513888888</v>
      </c>
      <c r="C39" s="173">
        <f t="shared" ref="C39:C44" si="6">($I$26/A39)+$N$26</f>
        <v>13772855.63491533</v>
      </c>
      <c r="D39" s="174">
        <f t="shared" si="4"/>
        <v>14140166.534024063</v>
      </c>
      <c r="F39" s="75">
        <v>3</v>
      </c>
      <c r="G39" s="173" cm="1">
        <f t="array" ref="G39">MIN(IF('Costs - DTE'!$AC$4:$AC$28&lt;B39,'Costs - DTE'!$AH$4:$AH$28,'Costs - DTE'!$AH$4))</f>
        <v>23.110703733810332</v>
      </c>
      <c r="H39" s="173" cm="1">
        <f t="array" ref="H39">MIN(IF('Costs - DTE'!$AC$4:$AC$28&lt;C39,'Costs - DTE'!$AH$4:$AH$28,'Costs - DTE'!$AH$4))</f>
        <v>23.110703733810332</v>
      </c>
      <c r="I39" s="174" cm="1">
        <f t="array" ref="I39">MIN(IF('Costs - DTE'!$AC$4:$AC$28&lt;D39,'Costs - DTE'!$AH$4:$AH$28,'Costs - DTE'!$AH$4))</f>
        <v>23.110703733810332</v>
      </c>
      <c r="P39" s="75" t="s">
        <v>380</v>
      </c>
      <c r="Q39" s="173">
        <f>G40*(1+(Future_Cost!$B$66/100))</f>
        <v>23.397601839405528</v>
      </c>
      <c r="R39" s="173">
        <f>H40*(1+(Future_Cost!$C$66/100))</f>
        <v>23.397601839405528</v>
      </c>
      <c r="S39" s="174">
        <f>I40*(1+(Future_Cost!$D$66/100))</f>
        <v>23.397601839405528</v>
      </c>
    </row>
    <row r="40" spans="1:19" x14ac:dyDescent="0.3">
      <c r="A40" s="75">
        <v>4</v>
      </c>
      <c r="B40" s="173">
        <f t="shared" si="5"/>
        <v>12685617.635416666</v>
      </c>
      <c r="C40" s="173">
        <f t="shared" si="6"/>
        <v>12829641.726186497</v>
      </c>
      <c r="D40" s="174">
        <f t="shared" si="4"/>
        <v>13105124.900518049</v>
      </c>
      <c r="F40" s="75">
        <v>4</v>
      </c>
      <c r="G40" s="173" cm="1">
        <f t="array" ref="G40">MIN(IF('Costs - DTE'!$AC$4:$AC$28&lt;B40,'Costs - DTE'!$AH$4:$AH$28,'Costs - DTE'!$AH$4))</f>
        <v>23.397601839405528</v>
      </c>
      <c r="H40" s="173" cm="1">
        <f t="array" ref="H40">MIN(IF('Costs - DTE'!$AC$4:$AC$28&lt;C40,'Costs - DTE'!$AH$4:$AH$28,'Costs - DTE'!$AH$4))</f>
        <v>23.397601839405528</v>
      </c>
      <c r="I40" s="174" cm="1">
        <f t="array" ref="I40">MIN(IF('Costs - DTE'!$AC$4:$AC$28&lt;D40,'Costs - DTE'!$AH$4:$AH$28,'Costs - DTE'!$AH$4))</f>
        <v>23.397601839405528</v>
      </c>
      <c r="P40" s="75" t="s">
        <v>383</v>
      </c>
      <c r="Q40" s="173">
        <f>G41*(1+(Future_Cost!$B$66/100))</f>
        <v>23.709447606356825</v>
      </c>
      <c r="R40" s="173">
        <f>H41*(1+(Future_Cost!$C$66/100))</f>
        <v>23.709447606356825</v>
      </c>
      <c r="S40" s="174">
        <f>I41*(1+(Future_Cost!$D$66/100))</f>
        <v>23.709447606356825</v>
      </c>
    </row>
    <row r="41" spans="1:19" x14ac:dyDescent="0.3">
      <c r="A41" s="75">
        <v>5</v>
      </c>
      <c r="B41" s="173">
        <f t="shared" si="5"/>
        <v>12148494.108333334</v>
      </c>
      <c r="C41" s="173">
        <f t="shared" si="6"/>
        <v>12263713.380949197</v>
      </c>
      <c r="D41" s="174">
        <f t="shared" si="4"/>
        <v>12484099.920414438</v>
      </c>
      <c r="F41" s="75">
        <v>5</v>
      </c>
      <c r="G41" s="173" cm="1">
        <f t="array" ref="G41">MIN(IF('Costs - DTE'!$AC$4:$AC$28&lt;B41,'Costs - DTE'!$AH$4:$AH$28,'Costs - DTE'!$AH$4))</f>
        <v>23.709447606356825</v>
      </c>
      <c r="H41" s="173" cm="1">
        <f t="array" ref="H41">MIN(IF('Costs - DTE'!$AC$4:$AC$28&lt;C41,'Costs - DTE'!$AH$4:$AH$28,'Costs - DTE'!$AH$4))</f>
        <v>23.709447606356825</v>
      </c>
      <c r="I41" s="174" cm="1">
        <f t="array" ref="I41">MIN(IF('Costs - DTE'!$AC$4:$AC$28&lt;D41,'Costs - DTE'!$AH$4:$AH$28,'Costs - DTE'!$AH$4))</f>
        <v>23.709447606356825</v>
      </c>
      <c r="P41" s="75" t="s">
        <v>384</v>
      </c>
      <c r="Q41" s="173">
        <f>G42*(1+(Future_Cost!$B$66/100))</f>
        <v>24.049642988485516</v>
      </c>
      <c r="R41" s="173">
        <f>H42*(1+(Future_Cost!$C$66/100))</f>
        <v>24.049642988485516</v>
      </c>
      <c r="S41" s="174">
        <f>I42*(1+(Future_Cost!$D$66/100))</f>
        <v>24.049642988485516</v>
      </c>
    </row>
    <row r="42" spans="1:19" ht="15" thickBot="1" x14ac:dyDescent="0.35">
      <c r="A42" s="75">
        <v>6</v>
      </c>
      <c r="B42" s="173">
        <f t="shared" si="5"/>
        <v>11790411.756944444</v>
      </c>
      <c r="C42" s="173">
        <f t="shared" si="6"/>
        <v>11886427.817457665</v>
      </c>
      <c r="D42" s="174">
        <f t="shared" si="4"/>
        <v>12070083.267012032</v>
      </c>
      <c r="F42" s="75">
        <v>6</v>
      </c>
      <c r="G42" s="173" cm="1">
        <f t="array" ref="G42">MIN(IF('Costs - DTE'!$AC$4:$AC$28&lt;B42,'Costs - DTE'!$AH$4:$AH$28,'Costs - DTE'!$AH$4))</f>
        <v>24.049642988485516</v>
      </c>
      <c r="H42" s="173" cm="1">
        <f t="array" ref="H42">MIN(IF('Costs - DTE'!$AC$4:$AC$28&lt;C42,'Costs - DTE'!$AH$4:$AH$28,'Costs - DTE'!$AH$4))</f>
        <v>24.049642988485516</v>
      </c>
      <c r="I42" s="174" cm="1">
        <f t="array" ref="I42">MIN(IF('Costs - DTE'!$AC$4:$AC$28&lt;D42,'Costs - DTE'!$AH$4:$AH$28,'Costs - DTE'!$AH$4))</f>
        <v>24.049642988485516</v>
      </c>
      <c r="P42" s="80" t="s">
        <v>385</v>
      </c>
      <c r="Q42" s="175">
        <f>G43*(1+(Future_Cost!$B$66/100))</f>
        <v>24.422237930816941</v>
      </c>
      <c r="R42" s="175">
        <f>H43*(1+(Future_Cost!$C$66/100))</f>
        <v>24.049642988485516</v>
      </c>
      <c r="S42" s="176">
        <f>I43*(1+(Future_Cost!$D$66/100))</f>
        <v>24.049642988485516</v>
      </c>
    </row>
    <row r="43" spans="1:19" x14ac:dyDescent="0.3">
      <c r="A43" s="75">
        <v>7</v>
      </c>
      <c r="B43" s="173">
        <f t="shared" si="5"/>
        <v>11534638.648809524</v>
      </c>
      <c r="C43" s="173">
        <f t="shared" si="6"/>
        <v>11616938.129249427</v>
      </c>
      <c r="D43" s="174">
        <f t="shared" si="4"/>
        <v>11774357.086010313</v>
      </c>
      <c r="F43" s="75">
        <v>7</v>
      </c>
      <c r="G43" s="173" cm="1">
        <f t="array" ref="G43">MIN(IF('Costs - DTE'!$AC$4:$AC$28&lt;B43,'Costs - DTE'!$AH$4:$AH$28,'Costs - DTE'!$AH$4))</f>
        <v>24.422237930816941</v>
      </c>
      <c r="H43" s="173" cm="1">
        <f t="array" ref="H43">MIN(IF('Costs - DTE'!$AC$4:$AC$28&lt;C43,'Costs - DTE'!$AH$4:$AH$28,'Costs - DTE'!$AH$4))</f>
        <v>24.049642988485516</v>
      </c>
      <c r="I43" s="174" cm="1">
        <f t="array" ref="I43">MIN(IF('Costs - DTE'!$AC$4:$AC$28&lt;D43,'Costs - DTE'!$AH$4:$AH$28,'Costs - DTE'!$AH$4))</f>
        <v>24.049642988485516</v>
      </c>
    </row>
    <row r="44" spans="1:19" ht="15" thickBot="1" x14ac:dyDescent="0.35">
      <c r="A44" s="80">
        <v>8</v>
      </c>
      <c r="B44" s="175">
        <f t="shared" si="5"/>
        <v>11342808.817708334</v>
      </c>
      <c r="C44" s="175">
        <f t="shared" si="6"/>
        <v>11414820.863093249</v>
      </c>
      <c r="D44" s="176">
        <f t="shared" si="4"/>
        <v>11552562.450259024</v>
      </c>
      <c r="F44" s="80">
        <v>8</v>
      </c>
      <c r="G44" s="175" cm="1">
        <f t="array" ref="G44">MIN(IF('Costs - DTE'!$AC$4:$AC$28&lt;B44,'Costs - DTE'!$AH$4:$AH$28,'Costs - DTE'!$AH$4))</f>
        <v>24.422237930816941</v>
      </c>
      <c r="H44" s="175" cm="1">
        <f t="array" ref="H44">MIN(IF('Costs - DTE'!$AC$4:$AC$28&lt;C44,'Costs - DTE'!$AH$4:$AH$28,'Costs - DTE'!$AH$4))</f>
        <v>24.422237930816941</v>
      </c>
      <c r="I44" s="176" cm="1">
        <f t="array" ref="I44">MIN(IF('Costs - DTE'!$AC$4:$AC$28&lt;D44,'Costs - DTE'!$AH$4:$AH$28,'Costs - DTE'!$AH$4))</f>
        <v>24.422237930816941</v>
      </c>
      <c r="K44"/>
      <c r="L44"/>
      <c r="M44"/>
      <c r="N44"/>
    </row>
    <row r="46" spans="1:19" ht="15" thickBot="1" x14ac:dyDescent="0.35">
      <c r="A46" s="529" t="s">
        <v>516</v>
      </c>
      <c r="B46" s="529"/>
      <c r="C46" s="529"/>
      <c r="D46" s="529"/>
      <c r="F46" s="529" t="s">
        <v>434</v>
      </c>
      <c r="G46" s="529"/>
      <c r="H46" s="529"/>
      <c r="I46" s="529"/>
      <c r="K46" s="529" t="s">
        <v>434</v>
      </c>
      <c r="L46" s="529"/>
      <c r="M46" s="529"/>
      <c r="N46" s="529"/>
      <c r="P46" s="529" t="s">
        <v>441</v>
      </c>
      <c r="Q46" s="529"/>
      <c r="R46" s="529"/>
      <c r="S46" s="529"/>
    </row>
    <row r="47" spans="1:19" x14ac:dyDescent="0.3">
      <c r="A47" s="170" t="s">
        <v>381</v>
      </c>
      <c r="B47" s="171" t="s">
        <v>7</v>
      </c>
      <c r="C47" s="221" t="s">
        <v>55</v>
      </c>
      <c r="D47" s="172" t="s">
        <v>6</v>
      </c>
      <c r="F47" s="170" t="s">
        <v>381</v>
      </c>
      <c r="G47" s="171" t="s">
        <v>7</v>
      </c>
      <c r="H47" s="221" t="s">
        <v>55</v>
      </c>
      <c r="I47" s="172" t="s">
        <v>6</v>
      </c>
      <c r="K47" s="170" t="s">
        <v>381</v>
      </c>
      <c r="L47" s="171" t="s">
        <v>7</v>
      </c>
      <c r="M47" s="221" t="s">
        <v>55</v>
      </c>
      <c r="N47" s="172" t="s">
        <v>6</v>
      </c>
      <c r="P47" s="170" t="s">
        <v>382</v>
      </c>
      <c r="Q47" s="171" t="s">
        <v>7</v>
      </c>
      <c r="R47" s="221" t="s">
        <v>55</v>
      </c>
      <c r="S47" s="172" t="s">
        <v>6</v>
      </c>
    </row>
    <row r="48" spans="1:19" x14ac:dyDescent="0.3">
      <c r="A48" s="75">
        <v>1</v>
      </c>
      <c r="B48" s="173">
        <f>($H$27/A48)+$M$27</f>
        <v>102187623.03415067</v>
      </c>
      <c r="C48" s="173">
        <f>($I$27/A48)+$N$27</f>
        <v>105153769.57027364</v>
      </c>
      <c r="D48" s="174">
        <f>($J$27/A48)+$O$27</f>
        <v>109040984.29449183</v>
      </c>
      <c r="F48" s="75">
        <v>1</v>
      </c>
      <c r="G48" s="173" cm="1">
        <f t="array" ref="G48">MIN(IF('Costs - SR - LEO'!$AA$4:$AA$180&lt;B48,'Costs - SR - LEO'!$AH$4:$AH$180,'Costs - SR - LEO'!$AH$4))</f>
        <v>20.126267245335953</v>
      </c>
      <c r="H48" s="173" cm="1">
        <f t="array" ref="H48">MIN(IF('Costs - SR - LEO'!$AA$4:$AA$180&lt;C48,'Costs - SR - LEO'!$AH$4:$AH$180,'Costs - SR - LEO'!$AH$4))</f>
        <v>16.98901189274352</v>
      </c>
      <c r="I48" s="174" cm="1">
        <f t="array" ref="I48">MIN(IF('Costs - SR - LEO'!$AA$4:$AA$180&lt;D48,'Costs - SR - LEO'!$AH$4:$AH$180,'Costs - SR - LEO'!$AH$4))</f>
        <v>16.98901189274352</v>
      </c>
      <c r="K48" s="75">
        <v>1</v>
      </c>
      <c r="L48" s="173">
        <f>G48*(1+(Future_Cost!$B$66/100))</f>
        <v>20.126267245335953</v>
      </c>
      <c r="M48" s="173">
        <f>H48*(1+(Future_Cost!$B$66/100))</f>
        <v>16.98901189274352</v>
      </c>
      <c r="N48" s="174">
        <f>I48*(1+(Future_Cost!$B$66/100))</f>
        <v>16.98901189274352</v>
      </c>
      <c r="P48" s="75" t="s">
        <v>378</v>
      </c>
      <c r="Q48" s="173">
        <f>ROUND((L49+L49)/$K$49,0)*(1+(Current_Cost!$B$44/100))</f>
        <v>25</v>
      </c>
      <c r="R48" s="173">
        <f>ROUND((M49+M49)/$K$49,0)*(1+(Current_Cost!$B$44/100))</f>
        <v>25</v>
      </c>
      <c r="S48" s="174">
        <f>ROUND((N49+N49)/$K$49,0)*(1+(Current_Cost!$B$44/100))</f>
        <v>25</v>
      </c>
    </row>
    <row r="49" spans="1:19" x14ac:dyDescent="0.3">
      <c r="A49" s="75">
        <v>2</v>
      </c>
      <c r="B49" s="173">
        <f t="shared" ref="B49:B55" si="7">($H$27/A49)+$M$27</f>
        <v>76093811.51707533</v>
      </c>
      <c r="C49" s="173">
        <f>($I$27/A49)+$N$27</f>
        <v>77576884.785136819</v>
      </c>
      <c r="D49" s="174">
        <f t="shared" ref="D49:D55" si="8">($J$27/A49)+$O$27</f>
        <v>79520492.147245914</v>
      </c>
      <c r="F49" s="75">
        <v>2</v>
      </c>
      <c r="G49" s="173" cm="1">
        <f t="array" ref="G49">MIN(IF('Costs - SR - LEO'!$AA$4:$AA$180&lt;B49,'Costs - SR - LEO'!$AH$4:$AH$180,'Costs - SR - LEO'!$AH$4))</f>
        <v>25.355026166323345</v>
      </c>
      <c r="H49" s="173" cm="1">
        <f t="array" ref="H49">MIN(IF('Costs - SR - LEO'!$AA$4:$AA$180&lt;C49,'Costs - SR - LEO'!$AH$4:$AH$180,'Costs - SR - LEO'!$AH$4))</f>
        <v>25.355026166323345</v>
      </c>
      <c r="I49" s="174" cm="1">
        <f t="array" ref="I49">MIN(IF('Costs - SR - LEO'!$AA$4:$AA$180&lt;D49,'Costs - SR - LEO'!$AH$4:$AH$180,'Costs - SR - LEO'!$AH$4))</f>
        <v>25.355026166323345</v>
      </c>
      <c r="K49" s="75">
        <v>2</v>
      </c>
      <c r="L49" s="173">
        <f>G49*(1+(Future_Cost!$B$66/100))</f>
        <v>25.355026166323345</v>
      </c>
      <c r="M49" s="173">
        <f>H49*(1+(Future_Cost!$B$66/100))</f>
        <v>25.355026166323345</v>
      </c>
      <c r="N49" s="174">
        <f>I49*(1+(Future_Cost!$B$66/100))</f>
        <v>25.355026166323345</v>
      </c>
      <c r="P49" s="75" t="s">
        <v>379</v>
      </c>
      <c r="Q49" s="173">
        <f>ROUND((L49+L60)/$K$49,0)*(1+(Current_Cost!$B$44/100))</f>
        <v>32</v>
      </c>
      <c r="R49" s="173">
        <f>ROUND((M49+M60)/$K$49,0)*(1+(Current_Cost!$B$44/100))</f>
        <v>32</v>
      </c>
      <c r="S49" s="174">
        <f>ROUND((N49+N60)/$K$49,0)*(1+(Current_Cost!$B$44/100))</f>
        <v>32</v>
      </c>
    </row>
    <row r="50" spans="1:19" x14ac:dyDescent="0.3">
      <c r="A50" s="75">
        <v>3</v>
      </c>
      <c r="B50" s="173">
        <f t="shared" si="7"/>
        <v>67395874.344716892</v>
      </c>
      <c r="C50" s="173">
        <f t="shared" ref="C50:C55" si="9">($I$27/A50)+$N$27</f>
        <v>68384589.856757879</v>
      </c>
      <c r="D50" s="174">
        <f>($J$27/A50)+$O$27</f>
        <v>69680328.098163947</v>
      </c>
      <c r="F50" s="75">
        <v>3</v>
      </c>
      <c r="G50" s="173" cm="1">
        <f t="array" ref="G50">MIN(IF('Costs - SR - LEO'!$AA$4:$AA$180&lt;B50,'Costs - SR - LEO'!$AH$4:$AH$180,'Costs - SR - LEO'!$AH$4))</f>
        <v>25.355026166323345</v>
      </c>
      <c r="H50" s="173" cm="1">
        <f t="array" ref="H50">MIN(IF('Costs - SR - LEO'!$AA$4:$AA$180&lt;C50,'Costs - SR - LEO'!$AH$4:$AH$180,'Costs - SR - LEO'!$AH$4))</f>
        <v>25.355026166323345</v>
      </c>
      <c r="I50" s="174" cm="1">
        <f t="array" ref="I50">MIN(IF('Costs - SR - LEO'!$AA$4:$AA$180&lt;D50,'Costs - SR - LEO'!$AH$4:$AH$180,'Costs - SR - LEO'!$AH$4))</f>
        <v>25.355026166323345</v>
      </c>
      <c r="K50" s="75">
        <v>3</v>
      </c>
      <c r="L50" s="173">
        <f>G50*(1+(Future_Cost!$B$66/100))</f>
        <v>25.355026166323345</v>
      </c>
      <c r="M50" s="173">
        <f>H50*(1+(Future_Cost!$B$66/100))</f>
        <v>25.355026166323345</v>
      </c>
      <c r="N50" s="174">
        <f>I50*(1+(Future_Cost!$B$66/100))</f>
        <v>25.355026166323345</v>
      </c>
      <c r="P50" s="75" t="s">
        <v>380</v>
      </c>
      <c r="Q50" s="173">
        <f>ROUND((L51+L51+L62+L62)/$K$51,0)*(1+(Current_Cost!$B$44/100))</f>
        <v>32</v>
      </c>
      <c r="R50" s="173">
        <f>ROUND((M51+M51+M62+M62)/$K$51,0)*(1+(Current_Cost!$B$44/100))</f>
        <v>32</v>
      </c>
      <c r="S50" s="174">
        <f>ROUND((N51+N51+N62+N62)/$K$51,0)*(1+(Current_Cost!$B$44/100))</f>
        <v>32</v>
      </c>
    </row>
    <row r="51" spans="1:19" x14ac:dyDescent="0.3">
      <c r="A51" s="75">
        <v>4</v>
      </c>
      <c r="B51" s="173">
        <f t="shared" si="7"/>
        <v>63046905.758537665</v>
      </c>
      <c r="C51" s="173">
        <f t="shared" si="9"/>
        <v>63788442.392568409</v>
      </c>
      <c r="D51" s="174">
        <f t="shared" si="8"/>
        <v>64760246.073622957</v>
      </c>
      <c r="F51" s="75">
        <v>4</v>
      </c>
      <c r="G51" s="173" cm="1">
        <f t="array" ref="G51">MIN(IF('Costs - SR - LEO'!$AA$4:$AA$180&lt;B51,'Costs - SR - LEO'!$AH$4:$AH$180,'Costs - SR - LEO'!$AH$4))</f>
        <v>25.355026166323345</v>
      </c>
      <c r="H51" s="173" cm="1">
        <f t="array" ref="H51">MIN(IF('Costs - SR - LEO'!$AA$4:$AA$180&lt;C51,'Costs - SR - LEO'!$AH$4:$AH$180,'Costs - SR - LEO'!$AH$4))</f>
        <v>25.355026166323345</v>
      </c>
      <c r="I51" s="174" cm="1">
        <f t="array" ref="I51">MIN(IF('Costs - SR - LEO'!$AA$4:$AA$180&lt;D51,'Costs - SR - LEO'!$AH$4:$AH$180,'Costs - SR - LEO'!$AH$4))</f>
        <v>25.355026166323345</v>
      </c>
      <c r="K51" s="75">
        <v>4</v>
      </c>
      <c r="L51" s="173">
        <f>G51*(1+(Future_Cost!$B$66/100))</f>
        <v>25.355026166323345</v>
      </c>
      <c r="M51" s="173">
        <f>H51*(1+(Future_Cost!$B$66/100))</f>
        <v>25.355026166323345</v>
      </c>
      <c r="N51" s="174">
        <f>I51*(1+(Future_Cost!$B$66/100))</f>
        <v>25.355026166323345</v>
      </c>
      <c r="P51" s="75" t="s">
        <v>383</v>
      </c>
      <c r="Q51" s="173">
        <f>ROUND((L53+L53+L53+L64+L64+L64)/$K$53,0)*(1+(Current_Cost!$B$44/100))</f>
        <v>41</v>
      </c>
      <c r="R51" s="173">
        <f>ROUND((M53+M53+M53+M64+M64+M64)/$K$53,0)*(1+(Current_Cost!$B$44/100))</f>
        <v>41</v>
      </c>
      <c r="S51" s="174">
        <f>ROUND((N53+N53+N53+N64+N64+N64)/$K$53,0)*(1+(Current_Cost!$B$44/100))</f>
        <v>41</v>
      </c>
    </row>
    <row r="52" spans="1:19" x14ac:dyDescent="0.3">
      <c r="A52" s="75">
        <v>5</v>
      </c>
      <c r="B52" s="173">
        <f t="shared" si="7"/>
        <v>60437524.606830135</v>
      </c>
      <c r="C52" s="173">
        <f t="shared" si="9"/>
        <v>61030753.914054722</v>
      </c>
      <c r="D52" s="174">
        <f t="shared" si="8"/>
        <v>61808196.858898364</v>
      </c>
      <c r="F52" s="75">
        <v>5</v>
      </c>
      <c r="G52" s="173" cm="1">
        <f t="array" ref="G52">MIN(IF('Costs - SR - LEO'!$AA$4:$AA$180&lt;B52,'Costs - SR - LEO'!$AH$4:$AH$180,'Costs - SR - LEO'!$AH$4))</f>
        <v>35.812544008298119</v>
      </c>
      <c r="H52" s="173" cm="1">
        <f t="array" ref="H52">MIN(IF('Costs - SR - LEO'!$AA$4:$AA$180&lt;C52,'Costs - SR - LEO'!$AH$4:$AH$180,'Costs - SR - LEO'!$AH$4))</f>
        <v>35.812544008298119</v>
      </c>
      <c r="I52" s="174" cm="1">
        <f t="array" ref="I52">MIN(IF('Costs - SR - LEO'!$AA$4:$AA$180&lt;D52,'Costs - SR - LEO'!$AH$4:$AH$180,'Costs - SR - LEO'!$AH$4))</f>
        <v>35.812544008298119</v>
      </c>
      <c r="K52" s="75">
        <v>5</v>
      </c>
      <c r="L52" s="173">
        <f>G52*(1+(Future_Cost!$B$66/100))</f>
        <v>35.812544008298119</v>
      </c>
      <c r="M52" s="173">
        <f>H52*(1+(Future_Cost!$B$66/100))</f>
        <v>35.812544008298119</v>
      </c>
      <c r="N52" s="174">
        <f>I52*(1+(Future_Cost!$B$66/100))</f>
        <v>35.812544008298119</v>
      </c>
      <c r="P52" s="75" t="s">
        <v>384</v>
      </c>
      <c r="Q52" s="173">
        <f>ROUND((L53+L53+L53+L53+L64+L64)/$K$53,0)*(1+(Current_Cost!$B$44/100))</f>
        <v>39</v>
      </c>
      <c r="R52" s="173">
        <f>ROUND((M53+M53+M53+M53+M64+M64)/$K$53,0)*(1+(Current_Cost!$B$44/100))</f>
        <v>39</v>
      </c>
      <c r="S52" s="174">
        <f>ROUND((N53+N53+N53+N53+N64+N64)/$K$53,0)*(1+(Current_Cost!$B$44/100))</f>
        <v>39</v>
      </c>
    </row>
    <row r="53" spans="1:19" ht="15" thickBot="1" x14ac:dyDescent="0.35">
      <c r="A53" s="75">
        <v>6</v>
      </c>
      <c r="B53" s="173">
        <f t="shared" si="7"/>
        <v>58697937.172358446</v>
      </c>
      <c r="C53" s="173">
        <f t="shared" si="9"/>
        <v>59192294.92837894</v>
      </c>
      <c r="D53" s="174">
        <f t="shared" si="8"/>
        <v>59840164.049081974</v>
      </c>
      <c r="F53" s="75">
        <v>6</v>
      </c>
      <c r="G53" s="173" cm="1">
        <f t="array" ref="G53">MIN(IF('Costs - SR - LEO'!$AA$4:$AA$180&lt;B53,'Costs - SR - LEO'!$AH$4:$AH$180,'Costs - SR - LEO'!$AH$4))</f>
        <v>35.812544008298119</v>
      </c>
      <c r="H53" s="173" cm="1">
        <f t="array" ref="H53">MIN(IF('Costs - SR - LEO'!$AA$4:$AA$180&lt;C53,'Costs - SR - LEO'!$AH$4:$AH$180,'Costs - SR - LEO'!$AH$4))</f>
        <v>35.812544008298119</v>
      </c>
      <c r="I53" s="174" cm="1">
        <f t="array" ref="I53">MIN(IF('Costs - SR - LEO'!$AA$4:$AA$180&lt;D53,'Costs - SR - LEO'!$AH$4:$AH$180,'Costs - SR - LEO'!$AH$4))</f>
        <v>35.812544008298119</v>
      </c>
      <c r="K53" s="75">
        <v>6</v>
      </c>
      <c r="L53" s="173">
        <f>G53*(1+(Future_Cost!$B$66/100))</f>
        <v>35.812544008298119</v>
      </c>
      <c r="M53" s="173">
        <f>H53*(1+(Future_Cost!$B$66/100))</f>
        <v>35.812544008298119</v>
      </c>
      <c r="N53" s="174">
        <f>I53*(1+(Future_Cost!$B$66/100))</f>
        <v>35.812544008298119</v>
      </c>
      <c r="P53" s="80" t="s">
        <v>385</v>
      </c>
      <c r="Q53" s="175">
        <f>ROUND((L53+L53+L64+L64+L64+L64)/$K$53,0)*(1+(Current_Cost!$B$44/100))</f>
        <v>43</v>
      </c>
      <c r="R53" s="175">
        <f>ROUND((M53+M53+M64+M64+M64+M64)/$K$53,0)*(1+(Current_Cost!$B$44/100))</f>
        <v>43</v>
      </c>
      <c r="S53" s="176">
        <f>ROUND((N53+N53+N64+N64+N64+N64)/$K$53,0)*(1+(Current_Cost!$B$44/100))</f>
        <v>43</v>
      </c>
    </row>
    <row r="54" spans="1:19" x14ac:dyDescent="0.3">
      <c r="A54" s="75">
        <v>7</v>
      </c>
      <c r="B54" s="173">
        <f t="shared" si="7"/>
        <v>57455374.719164379</v>
      </c>
      <c r="C54" s="173">
        <f t="shared" si="9"/>
        <v>57879109.938610516</v>
      </c>
      <c r="D54" s="174">
        <f t="shared" si="8"/>
        <v>58434426.327784546</v>
      </c>
      <c r="F54" s="75">
        <v>7</v>
      </c>
      <c r="G54" s="173" cm="1">
        <f t="array" ref="G54">MIN(IF('Costs - SR - LEO'!$AA$4:$AA$180&lt;B54,'Costs - SR - LEO'!$AH$4:$AH$180,'Costs - SR - LEO'!$AH$4))</f>
        <v>35.812544008298119</v>
      </c>
      <c r="H54" s="173" cm="1">
        <f t="array" ref="H54">MIN(IF('Costs - SR - LEO'!$AA$4:$AA$180&lt;C54,'Costs - SR - LEO'!$AH$4:$AH$180,'Costs - SR - LEO'!$AH$4))</f>
        <v>35.812544008298119</v>
      </c>
      <c r="I54" s="174" cm="1">
        <f t="array" ref="I54">MIN(IF('Costs - SR - LEO'!$AA$4:$AA$180&lt;D54,'Costs - SR - LEO'!$AH$4:$AH$180,'Costs - SR - LEO'!$AH$4))</f>
        <v>35.812544008298119</v>
      </c>
      <c r="K54" s="75">
        <v>7</v>
      </c>
      <c r="L54" s="173">
        <f>G54*(1+(Future_Cost!$B$66/100))</f>
        <v>35.812544008298119</v>
      </c>
      <c r="M54" s="173">
        <f>H54*(1+(Future_Cost!$B$66/100))</f>
        <v>35.812544008298119</v>
      </c>
      <c r="N54" s="174">
        <f>I54*(1+(Future_Cost!$B$66/100))</f>
        <v>35.812544008298119</v>
      </c>
    </row>
    <row r="55" spans="1:19" ht="15" thickBot="1" x14ac:dyDescent="0.35">
      <c r="A55" s="80">
        <v>8</v>
      </c>
      <c r="B55" s="175">
        <f t="shared" si="7"/>
        <v>56523452.879268833</v>
      </c>
      <c r="C55" s="175">
        <f t="shared" si="9"/>
        <v>56894221.196284205</v>
      </c>
      <c r="D55" s="176">
        <f t="shared" si="8"/>
        <v>57380123.036811478</v>
      </c>
      <c r="F55" s="80">
        <v>8</v>
      </c>
      <c r="G55" s="175" cm="1">
        <f t="array" ref="G55">MIN(IF('Costs - SR - LEO'!$AA$4:$AA$180&lt;B55,'Costs - SR - LEO'!$AH$4:$AH$180,'Costs - SR - LEO'!$AH$4))</f>
        <v>35.812544008298119</v>
      </c>
      <c r="H55" s="175" cm="1">
        <f t="array" ref="H55">MIN(IF('Costs - SR - LEO'!$AA$4:$AA$180&lt;C55,'Costs - SR - LEO'!$AH$4:$AH$180,'Costs - SR - LEO'!$AH$4))</f>
        <v>35.812544008298119</v>
      </c>
      <c r="I55" s="176" cm="1">
        <f t="array" ref="I55">MIN(IF('Costs - SR - LEO'!$AA$4:$AA$180&lt;D55,'Costs - SR - LEO'!$AH$4:$AH$180,'Costs - SR - LEO'!$AH$4))</f>
        <v>35.812544008298119</v>
      </c>
      <c r="K55" s="80">
        <v>8</v>
      </c>
      <c r="L55" s="175">
        <f>G55*(1+(Future_Cost!$B$66/100))</f>
        <v>35.812544008298119</v>
      </c>
      <c r="M55" s="175">
        <f>H55*(1+(Future_Cost!$B$66/100))</f>
        <v>35.812544008298119</v>
      </c>
      <c r="N55" s="176">
        <f>I55*(1+(Future_Cost!$B$66/100))</f>
        <v>35.812544008298119</v>
      </c>
    </row>
    <row r="57" spans="1:19" ht="15" thickBot="1" x14ac:dyDescent="0.35">
      <c r="A57" s="529" t="s">
        <v>517</v>
      </c>
      <c r="B57" s="529"/>
      <c r="C57" s="529"/>
      <c r="D57" s="529"/>
      <c r="F57" s="529" t="s">
        <v>518</v>
      </c>
      <c r="G57" s="529"/>
      <c r="H57" s="529"/>
      <c r="I57" s="529"/>
      <c r="K57" s="529" t="s">
        <v>518</v>
      </c>
      <c r="L57" s="529"/>
      <c r="M57" s="529"/>
      <c r="N57" s="529"/>
    </row>
    <row r="58" spans="1:19" x14ac:dyDescent="0.3">
      <c r="A58" s="170" t="s">
        <v>381</v>
      </c>
      <c r="B58" s="171" t="s">
        <v>7</v>
      </c>
      <c r="C58" s="221" t="s">
        <v>55</v>
      </c>
      <c r="D58" s="172" t="s">
        <v>6</v>
      </c>
      <c r="F58" s="170" t="s">
        <v>381</v>
      </c>
      <c r="G58" s="171" t="s">
        <v>7</v>
      </c>
      <c r="H58" s="221" t="s">
        <v>55</v>
      </c>
      <c r="I58" s="172" t="s">
        <v>6</v>
      </c>
      <c r="K58" s="170" t="s">
        <v>381</v>
      </c>
      <c r="L58" s="171" t="s">
        <v>7</v>
      </c>
      <c r="M58" s="221" t="s">
        <v>55</v>
      </c>
      <c r="N58" s="172" t="s">
        <v>6</v>
      </c>
    </row>
    <row r="59" spans="1:19" x14ac:dyDescent="0.3">
      <c r="A59" s="75">
        <v>1</v>
      </c>
      <c r="B59" s="173">
        <f>($H$28/A59)+$M$28</f>
        <v>102187623.03415067</v>
      </c>
      <c r="C59" s="173">
        <f>($I$28/A59)+$N$28</f>
        <v>105153769.57027364</v>
      </c>
      <c r="D59" s="174">
        <f>($J$28/A59)+$O$28</f>
        <v>109040984.29449183</v>
      </c>
      <c r="F59" s="75">
        <v>1</v>
      </c>
      <c r="G59" s="173" cm="1">
        <f t="array" ref="G59">MIN(IF('Costs - SR - GEO'!$AB$4:$AB$55&lt;B59,'Costs - SR - GEO'!$AI$4:$AI$55,'Costs - SR - GEO'!$AI$4))</f>
        <v>33.574213369293894</v>
      </c>
      <c r="H59" s="173" cm="1">
        <f t="array" ref="H59">MIN(IF('Costs - SR - GEO'!$AB$4:$AB$55&lt;C59,'Costs - SR - GEO'!$AI$4:$AI$55,'Costs - SR - GEO'!$AI$4))</f>
        <v>30.992090471429179</v>
      </c>
      <c r="I59" s="174" cm="1">
        <f t="array" ref="I59">MIN(IF('Costs - SR - GEO'!$AB$4:$AB$55&lt;D59,'Costs - SR - GEO'!$AI$4:$AI$55,'Costs - SR - GEO'!$AI$4))</f>
        <v>30.992090471429179</v>
      </c>
      <c r="K59" s="75">
        <v>1</v>
      </c>
      <c r="L59" s="173">
        <f>G59*(1+(Future_Cost!$B$66/100))</f>
        <v>33.574213369293894</v>
      </c>
      <c r="M59" s="173">
        <f>H59*(1+(Future_Cost!$B$66/100))</f>
        <v>30.992090471429179</v>
      </c>
      <c r="N59" s="174">
        <f>I59*(1+(Future_Cost!$B$66/100))</f>
        <v>30.992090471429179</v>
      </c>
    </row>
    <row r="60" spans="1:19" x14ac:dyDescent="0.3">
      <c r="A60" s="75">
        <v>2</v>
      </c>
      <c r="B60" s="173">
        <f t="shared" ref="B60:B66" si="10">($H$28/A60)+$M$28</f>
        <v>76093811.51707533</v>
      </c>
      <c r="C60" s="173">
        <f t="shared" ref="C60:C66" si="11">($I$28/A60)+$N$28</f>
        <v>77576884.785136819</v>
      </c>
      <c r="D60" s="174">
        <f t="shared" ref="D60:D66" si="12">($J$28/A60)+$O$28</f>
        <v>79520492.147245914</v>
      </c>
      <c r="F60" s="75">
        <v>2</v>
      </c>
      <c r="G60" s="173" cm="1">
        <f t="array" ref="G60">MIN(IF('Costs - SR - GEO'!$AB$4:$AB$55&lt;B60,'Costs - SR - GEO'!$AI$4:$AI$55,'Costs - SR - GEO'!$AI$4))</f>
        <v>37.877751532401753</v>
      </c>
      <c r="H60" s="173" cm="1">
        <f t="array" ref="H60">MIN(IF('Costs - SR - GEO'!$AB$4:$AB$55&lt;C60,'Costs - SR - GEO'!$AI$4:$AI$55,'Costs - SR - GEO'!$AI$4))</f>
        <v>37.877751532401753</v>
      </c>
      <c r="I60" s="174" cm="1">
        <f t="array" ref="I60">MIN(IF('Costs - SR - GEO'!$AB$4:$AB$55&lt;D60,'Costs - SR - GEO'!$AI$4:$AI$55,'Costs - SR - GEO'!$AI$4))</f>
        <v>37.877751532401753</v>
      </c>
      <c r="K60" s="75">
        <v>2</v>
      </c>
      <c r="L60" s="173">
        <f>G60*(1+(Future_Cost!$B$66/100))</f>
        <v>37.877751532401753</v>
      </c>
      <c r="M60" s="173">
        <f>H60*(1+(Future_Cost!$B$66/100))</f>
        <v>37.877751532401753</v>
      </c>
      <c r="N60" s="174">
        <f>I60*(1+(Future_Cost!$B$66/100))</f>
        <v>37.877751532401753</v>
      </c>
    </row>
    <row r="61" spans="1:19" x14ac:dyDescent="0.3">
      <c r="A61" s="75">
        <v>3</v>
      </c>
      <c r="B61" s="173">
        <f t="shared" si="10"/>
        <v>67395874.344716892</v>
      </c>
      <c r="C61" s="173">
        <f t="shared" si="11"/>
        <v>68384589.856757879</v>
      </c>
      <c r="D61" s="174">
        <f t="shared" si="12"/>
        <v>69680328.098163947</v>
      </c>
      <c r="F61" s="75">
        <v>3</v>
      </c>
      <c r="G61" s="173" cm="1">
        <f t="array" ref="G61">MIN(IF('Costs - SR - GEO'!$AB$4:$AB$55&lt;B61,'Costs - SR - GEO'!$AI$4:$AI$55,'Costs - SR - GEO'!$AI$4))</f>
        <v>37.877751532401753</v>
      </c>
      <c r="H61" s="173" cm="1">
        <f t="array" ref="H61">MIN(IF('Costs - SR - GEO'!$AB$4:$AB$55&lt;C61,'Costs - SR - GEO'!$AI$4:$AI$55,'Costs - SR - GEO'!$AI$4))</f>
        <v>37.877751532401753</v>
      </c>
      <c r="I61" s="174" cm="1">
        <f t="array" ref="I61">MIN(IF('Costs - SR - GEO'!$AB$4:$AB$55&lt;D61,'Costs - SR - GEO'!$AI$4:$AI$55,'Costs - SR - GEO'!$AI$4))</f>
        <v>37.877751532401753</v>
      </c>
      <c r="K61" s="75">
        <v>3</v>
      </c>
      <c r="L61" s="173">
        <f>G61*(1+(Future_Cost!$B$66/100))</f>
        <v>37.877751532401753</v>
      </c>
      <c r="M61" s="173">
        <f>H61*(1+(Future_Cost!$B$66/100))</f>
        <v>37.877751532401753</v>
      </c>
      <c r="N61" s="174">
        <f>I61*(1+(Future_Cost!$B$66/100))</f>
        <v>37.877751532401753</v>
      </c>
    </row>
    <row r="62" spans="1:19" x14ac:dyDescent="0.3">
      <c r="A62" s="75">
        <v>4</v>
      </c>
      <c r="B62" s="173">
        <f t="shared" si="10"/>
        <v>63046905.758537665</v>
      </c>
      <c r="C62" s="173">
        <f t="shared" si="11"/>
        <v>63788442.392568409</v>
      </c>
      <c r="D62" s="174">
        <f t="shared" si="12"/>
        <v>64760246.073622957</v>
      </c>
      <c r="F62" s="75">
        <v>4</v>
      </c>
      <c r="G62" s="173" cm="1">
        <f t="array" ref="G62">MIN(IF('Costs - SR - GEO'!$AB$4:$AB$55&lt;B62,'Costs - SR - GEO'!$AI$4:$AI$55,'Costs - SR - GEO'!$AI$4))</f>
        <v>37.877751532401753</v>
      </c>
      <c r="H62" s="173" cm="1">
        <f t="array" ref="H62">MIN(IF('Costs - SR - GEO'!$AB$4:$AB$55&lt;C62,'Costs - SR - GEO'!$AI$4:$AI$55,'Costs - SR - GEO'!$AI$4))</f>
        <v>37.877751532401753</v>
      </c>
      <c r="I62" s="174" cm="1">
        <f t="array" ref="I62">MIN(IF('Costs - SR - GEO'!$AB$4:$AB$55&lt;D62,'Costs - SR - GEO'!$AI$4:$AI$55,'Costs - SR - GEO'!$AI$4))</f>
        <v>37.877751532401753</v>
      </c>
      <c r="K62" s="75">
        <v>4</v>
      </c>
      <c r="L62" s="173">
        <f>G62*(1+(Future_Cost!$B$66/100))</f>
        <v>37.877751532401753</v>
      </c>
      <c r="M62" s="173">
        <f>H62*(1+(Future_Cost!$B$66/100))</f>
        <v>37.877751532401753</v>
      </c>
      <c r="N62" s="174">
        <f>I62*(1+(Future_Cost!$B$66/100))</f>
        <v>37.877751532401753</v>
      </c>
    </row>
    <row r="63" spans="1:19" x14ac:dyDescent="0.3">
      <c r="A63" s="75">
        <v>5</v>
      </c>
      <c r="B63" s="173">
        <f t="shared" si="10"/>
        <v>60437524.606830135</v>
      </c>
      <c r="C63" s="173">
        <f t="shared" si="11"/>
        <v>61030753.914054722</v>
      </c>
      <c r="D63" s="174">
        <f>($J$28/A63)+$O$28</f>
        <v>61808196.858898364</v>
      </c>
      <c r="F63" s="75">
        <v>5</v>
      </c>
      <c r="G63" s="173" cm="1">
        <f t="array" ref="G63">MIN(IF('Costs - SR - GEO'!$AB$4:$AB$55&lt;B63,'Costs - SR - GEO'!$AI$4:$AI$55,'Costs - SR - GEO'!$AI$4))</f>
        <v>46.484827858617464</v>
      </c>
      <c r="H63" s="173" cm="1">
        <f t="array" ref="H63">MIN(IF('Costs - SR - GEO'!$AB$4:$AB$55&lt;C63,'Costs - SR - GEO'!$AI$4:$AI$55,'Costs - SR - GEO'!$AI$4))</f>
        <v>46.484827858617464</v>
      </c>
      <c r="I63" s="174" cm="1">
        <f t="array" ref="I63">MIN(IF('Costs - SR - GEO'!$AB$4:$AB$55&lt;D63,'Costs - SR - GEO'!$AI$4:$AI$55,'Costs - SR - GEO'!$AI$4))</f>
        <v>46.484827858617464</v>
      </c>
      <c r="K63" s="75">
        <v>5</v>
      </c>
      <c r="L63" s="173">
        <f>G63*(1+(Future_Cost!$B$66/100))</f>
        <v>46.484827858617464</v>
      </c>
      <c r="M63" s="173">
        <f>H63*(1+(Future_Cost!$B$66/100))</f>
        <v>46.484827858617464</v>
      </c>
      <c r="N63" s="174">
        <f>I63*(1+(Future_Cost!$B$66/100))</f>
        <v>46.484827858617464</v>
      </c>
    </row>
    <row r="64" spans="1:19" x14ac:dyDescent="0.3">
      <c r="A64" s="75">
        <v>6</v>
      </c>
      <c r="B64" s="173">
        <f t="shared" si="10"/>
        <v>58697937.172358446</v>
      </c>
      <c r="C64" s="173">
        <f t="shared" si="11"/>
        <v>59192294.92837894</v>
      </c>
      <c r="D64" s="174">
        <f t="shared" si="12"/>
        <v>59840164.049081974</v>
      </c>
      <c r="F64" s="75">
        <v>6</v>
      </c>
      <c r="G64" s="173" cm="1">
        <f t="array" ref="G64">MIN(IF('Costs - SR - GEO'!$AB$4:$AB$55&lt;B64,'Costs - SR - GEO'!$AI$4:$AI$55,'Costs - SR - GEO'!$AI$4))</f>
        <v>46.484827858617464</v>
      </c>
      <c r="H64" s="173" cm="1">
        <f t="array" ref="H64">MIN(IF('Costs - SR - GEO'!$AB$4:$AB$55&lt;C64,'Costs - SR - GEO'!$AI$4:$AI$55,'Costs - SR - GEO'!$AI$4))</f>
        <v>46.484827858617464</v>
      </c>
      <c r="I64" s="174" cm="1">
        <f t="array" ref="I64">MIN(IF('Costs - SR - GEO'!$AB$4:$AB$55&lt;D64,'Costs - SR - GEO'!$AI$4:$AI$55,'Costs - SR - GEO'!$AI$4))</f>
        <v>46.484827858617464</v>
      </c>
      <c r="K64" s="75">
        <v>6</v>
      </c>
      <c r="L64" s="173">
        <f>G64*(1+(Future_Cost!$B$66/100))</f>
        <v>46.484827858617464</v>
      </c>
      <c r="M64" s="173">
        <f>H64*(1+(Future_Cost!$B$66/100))</f>
        <v>46.484827858617464</v>
      </c>
      <c r="N64" s="174">
        <f>I64*(1+(Future_Cost!$B$66/100))</f>
        <v>46.484827858617464</v>
      </c>
    </row>
    <row r="65" spans="1:14" x14ac:dyDescent="0.3">
      <c r="A65" s="75">
        <v>7</v>
      </c>
      <c r="B65" s="173">
        <f t="shared" si="10"/>
        <v>57455374.719164379</v>
      </c>
      <c r="C65" s="173">
        <f t="shared" si="11"/>
        <v>57879109.938610516</v>
      </c>
      <c r="D65" s="174">
        <f t="shared" si="12"/>
        <v>58434426.327784546</v>
      </c>
      <c r="F65" s="75">
        <v>7</v>
      </c>
      <c r="G65" s="173" cm="1">
        <f t="array" ref="G65">MIN(IF('Costs - SR - GEO'!$AB$4:$AB$55&lt;B65,'Costs - SR - GEO'!$AI$4:$AI$55,'Costs - SR - GEO'!$AI$4))</f>
        <v>46.484827858617464</v>
      </c>
      <c r="H65" s="173" cm="1">
        <f t="array" ref="H65">MIN(IF('Costs - SR - GEO'!$AB$4:$AB$55&lt;C65,'Costs - SR - GEO'!$AI$4:$AI$55,'Costs - SR - GEO'!$AI$4))</f>
        <v>46.484827858617464</v>
      </c>
      <c r="I65" s="174" cm="1">
        <f t="array" ref="I65">MIN(IF('Costs - SR - GEO'!$AB$4:$AB$55&lt;D65,'Costs - SR - GEO'!$AI$4:$AI$55,'Costs - SR - GEO'!$AI$4))</f>
        <v>46.484827858617464</v>
      </c>
      <c r="K65" s="75">
        <v>7</v>
      </c>
      <c r="L65" s="173">
        <f>G65*(1+(Future_Cost!$B$66/100))</f>
        <v>46.484827858617464</v>
      </c>
      <c r="M65" s="173">
        <f>H65*(1+(Future_Cost!$B$66/100))</f>
        <v>46.484827858617464</v>
      </c>
      <c r="N65" s="174">
        <f>I65*(1+(Future_Cost!$B$66/100))</f>
        <v>46.484827858617464</v>
      </c>
    </row>
    <row r="66" spans="1:14" ht="15" thickBot="1" x14ac:dyDescent="0.35">
      <c r="A66" s="80">
        <v>8</v>
      </c>
      <c r="B66" s="175">
        <f t="shared" si="10"/>
        <v>56523452.879268833</v>
      </c>
      <c r="C66" s="175">
        <f t="shared" si="11"/>
        <v>56894221.196284205</v>
      </c>
      <c r="D66" s="176">
        <f t="shared" si="12"/>
        <v>57380123.036811478</v>
      </c>
      <c r="F66" s="80">
        <v>8</v>
      </c>
      <c r="G66" s="175" cm="1">
        <f t="array" ref="G66">MIN(IF('Costs - SR - GEO'!$AB$4:$AB$55&lt;B66,'Costs - SR - GEO'!$AI$4:$AI$55,'Costs - SR - GEO'!$AI$4))</f>
        <v>46.484827858617464</v>
      </c>
      <c r="H66" s="175" cm="1">
        <f t="array" ref="H66">MIN(IF('Costs - SR - GEO'!$AB$4:$AB$55&lt;C66,'Costs - SR - GEO'!$AI$4:$AI$55,'Costs - SR - GEO'!$AI$4))</f>
        <v>46.484827858617464</v>
      </c>
      <c r="I66" s="176" cm="1">
        <f t="array" ref="I66">MIN(IF('Costs - SR - GEO'!$AB$4:$AB$55&lt;D66,'Costs - SR - GEO'!$AI$4:$AI$55,'Costs - SR - GEO'!$AI$4))</f>
        <v>46.484827858617464</v>
      </c>
      <c r="K66" s="80">
        <v>8</v>
      </c>
      <c r="L66" s="175">
        <f>G66*(1+(Future_Cost!$B$66/100))</f>
        <v>46.484827858617464</v>
      </c>
      <c r="M66" s="175">
        <f>H66*(1+(Future_Cost!$B$66/100))</f>
        <v>46.484827858617464</v>
      </c>
      <c r="N66" s="176">
        <f>I66*(1+(Future_Cost!$B$66/100))</f>
        <v>46.484827858617464</v>
      </c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</sheetData>
  <mergeCells count="23">
    <mergeCell ref="L3:O3"/>
    <mergeCell ref="G24:J24"/>
    <mergeCell ref="F35:I35"/>
    <mergeCell ref="A46:D46"/>
    <mergeCell ref="F46:I46"/>
    <mergeCell ref="K46:N46"/>
    <mergeCell ref="L24:O24"/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B20" sqref="A14:B20"/>
    </sheetView>
  </sheetViews>
  <sheetFormatPr defaultRowHeight="14.4" x14ac:dyDescent="0.3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22" bestFit="1" customWidth="1"/>
    <col min="8" max="8" width="15.5546875" style="187" bestFit="1" customWidth="1"/>
    <col min="9" max="16384" width="8.88671875" style="2"/>
  </cols>
  <sheetData>
    <row r="1" spans="1:8" ht="13.8" x14ac:dyDescent="0.25">
      <c r="A1" s="2" t="s">
        <v>352</v>
      </c>
      <c r="B1" s="2" t="s">
        <v>353</v>
      </c>
      <c r="C1" s="2" t="s">
        <v>374</v>
      </c>
      <c r="D1" s="2">
        <v>0</v>
      </c>
      <c r="E1" s="2">
        <v>0</v>
      </c>
      <c r="F1" s="2">
        <v>0</v>
      </c>
      <c r="G1" s="22">
        <v>0</v>
      </c>
      <c r="H1" s="22">
        <v>0</v>
      </c>
    </row>
    <row r="2" spans="1:8" ht="13.8" x14ac:dyDescent="0.25">
      <c r="A2" s="2" t="s">
        <v>367</v>
      </c>
      <c r="B2" s="2" t="s">
        <v>367</v>
      </c>
      <c r="C2" s="2" t="s">
        <v>376</v>
      </c>
      <c r="D2" s="2">
        <v>1</v>
      </c>
      <c r="E2" s="2">
        <v>5</v>
      </c>
      <c r="F2" s="13">
        <v>1000000</v>
      </c>
      <c r="G2" s="44">
        <v>50000000</v>
      </c>
      <c r="H2" s="44">
        <v>50000000</v>
      </c>
    </row>
    <row r="3" spans="1:8" ht="13.8" x14ac:dyDescent="0.25">
      <c r="A3" s="2" t="s">
        <v>365</v>
      </c>
      <c r="B3" s="2" t="s">
        <v>366</v>
      </c>
      <c r="D3" s="2">
        <v>2</v>
      </c>
      <c r="E3" s="2">
        <v>10</v>
      </c>
      <c r="F3" s="13">
        <v>2000000</v>
      </c>
      <c r="G3" s="44">
        <v>100000000</v>
      </c>
      <c r="H3" s="44">
        <v>100000000</v>
      </c>
    </row>
    <row r="4" spans="1:8" ht="13.8" x14ac:dyDescent="0.25">
      <c r="A4" s="2" t="s">
        <v>417</v>
      </c>
      <c r="B4" s="2" t="s">
        <v>423</v>
      </c>
      <c r="D4" s="2">
        <v>3</v>
      </c>
      <c r="E4" s="2">
        <v>15</v>
      </c>
      <c r="F4" s="13">
        <v>3000000</v>
      </c>
      <c r="G4" s="44">
        <v>150000000</v>
      </c>
      <c r="H4" s="44">
        <v>150000000</v>
      </c>
    </row>
    <row r="5" spans="1:8" ht="13.8" x14ac:dyDescent="0.25">
      <c r="A5" s="2" t="s">
        <v>418</v>
      </c>
      <c r="B5" s="2" t="s">
        <v>424</v>
      </c>
      <c r="D5" s="2">
        <v>4</v>
      </c>
      <c r="E5" s="2">
        <v>20</v>
      </c>
      <c r="F5" s="13">
        <v>4000000</v>
      </c>
      <c r="G5" s="44">
        <v>200000000</v>
      </c>
      <c r="H5" s="44">
        <v>200000000</v>
      </c>
    </row>
    <row r="6" spans="1:8" ht="13.8" x14ac:dyDescent="0.25">
      <c r="A6" s="2" t="s">
        <v>419</v>
      </c>
      <c r="B6" s="2" t="s">
        <v>428</v>
      </c>
      <c r="D6" s="2">
        <v>5</v>
      </c>
      <c r="E6" s="2">
        <v>25</v>
      </c>
      <c r="F6" s="13">
        <v>5000000</v>
      </c>
      <c r="G6" s="44">
        <v>250000000</v>
      </c>
      <c r="H6" s="44">
        <v>250000000</v>
      </c>
    </row>
    <row r="7" spans="1:8" ht="13.8" x14ac:dyDescent="0.25">
      <c r="A7" s="2" t="s">
        <v>420</v>
      </c>
      <c r="B7" s="2" t="s">
        <v>425</v>
      </c>
      <c r="D7" s="2">
        <v>6</v>
      </c>
      <c r="E7" s="2">
        <v>30</v>
      </c>
      <c r="F7" s="13">
        <v>6000000</v>
      </c>
      <c r="G7" s="44">
        <v>300000000</v>
      </c>
      <c r="H7" s="44">
        <v>300000000</v>
      </c>
    </row>
    <row r="8" spans="1:8" ht="13.8" x14ac:dyDescent="0.25">
      <c r="A8" s="2" t="s">
        <v>421</v>
      </c>
      <c r="B8" s="2" t="s">
        <v>426</v>
      </c>
      <c r="D8" s="2">
        <v>7</v>
      </c>
      <c r="E8" s="2">
        <v>35</v>
      </c>
      <c r="F8" s="13">
        <v>7000000</v>
      </c>
      <c r="G8" s="44">
        <v>350000000</v>
      </c>
      <c r="H8" s="44">
        <v>350000000</v>
      </c>
    </row>
    <row r="9" spans="1:8" ht="13.8" x14ac:dyDescent="0.25">
      <c r="A9" s="2" t="s">
        <v>422</v>
      </c>
      <c r="B9" s="2" t="s">
        <v>427</v>
      </c>
      <c r="D9" s="2">
        <v>8</v>
      </c>
      <c r="E9" s="2">
        <v>40</v>
      </c>
      <c r="F9" s="13">
        <v>8000000</v>
      </c>
      <c r="G9" s="44">
        <v>400000000</v>
      </c>
      <c r="H9" s="44">
        <v>400000000</v>
      </c>
    </row>
    <row r="10" spans="1:8" ht="13.8" x14ac:dyDescent="0.25">
      <c r="D10" s="2">
        <v>9</v>
      </c>
      <c r="E10" s="2">
        <v>45</v>
      </c>
      <c r="F10" s="13">
        <v>9000000</v>
      </c>
      <c r="G10" s="44">
        <v>450000000</v>
      </c>
      <c r="H10" s="44">
        <v>450000000</v>
      </c>
    </row>
    <row r="11" spans="1:8" ht="13.8" x14ac:dyDescent="0.25">
      <c r="D11" s="2">
        <v>10</v>
      </c>
      <c r="E11" s="2">
        <v>50</v>
      </c>
      <c r="F11" s="13">
        <v>10000000</v>
      </c>
      <c r="G11" s="44">
        <v>500000000</v>
      </c>
      <c r="H11" s="44">
        <v>500000000</v>
      </c>
    </row>
    <row r="12" spans="1:8" ht="13.8" x14ac:dyDescent="0.25">
      <c r="D12" s="2">
        <v>11</v>
      </c>
      <c r="E12" s="2">
        <v>55</v>
      </c>
      <c r="F12" s="13">
        <v>11000000</v>
      </c>
      <c r="G12" s="44">
        <v>550000000</v>
      </c>
      <c r="H12" s="44">
        <v>550000000</v>
      </c>
    </row>
    <row r="13" spans="1:8" x14ac:dyDescent="0.3">
      <c r="A13"/>
      <c r="B13"/>
      <c r="D13" s="2">
        <v>12</v>
      </c>
      <c r="E13" s="2">
        <v>60</v>
      </c>
      <c r="F13" s="13">
        <v>12000000</v>
      </c>
      <c r="G13" s="44">
        <v>600000000</v>
      </c>
      <c r="H13" s="44">
        <v>600000000</v>
      </c>
    </row>
    <row r="14" spans="1:8" x14ac:dyDescent="0.3">
      <c r="A14"/>
      <c r="B14"/>
      <c r="D14" s="2">
        <v>13</v>
      </c>
      <c r="E14" s="2">
        <v>65</v>
      </c>
      <c r="F14" s="13"/>
      <c r="G14" s="44">
        <v>650000000</v>
      </c>
      <c r="H14" s="44">
        <v>650000000</v>
      </c>
    </row>
    <row r="15" spans="1:8" x14ac:dyDescent="0.3">
      <c r="A15"/>
      <c r="B15"/>
      <c r="D15" s="2">
        <v>14</v>
      </c>
      <c r="E15" s="2">
        <v>70</v>
      </c>
      <c r="F15" s="13"/>
      <c r="G15" s="44">
        <v>700000000</v>
      </c>
      <c r="H15" s="44">
        <v>700000000</v>
      </c>
    </row>
    <row r="16" spans="1:8" x14ac:dyDescent="0.3">
      <c r="A16"/>
      <c r="B16"/>
      <c r="D16" s="2">
        <v>15</v>
      </c>
      <c r="E16" s="2">
        <v>75</v>
      </c>
      <c r="F16" s="13"/>
      <c r="G16" s="44">
        <v>750000000</v>
      </c>
      <c r="H16" s="44">
        <v>750000000</v>
      </c>
    </row>
    <row r="17" spans="1:8" x14ac:dyDescent="0.3">
      <c r="A17"/>
      <c r="B17"/>
      <c r="D17" s="2">
        <v>16</v>
      </c>
      <c r="E17" s="2">
        <v>80</v>
      </c>
      <c r="G17" s="44">
        <v>800000000</v>
      </c>
      <c r="H17" s="44">
        <v>800000000</v>
      </c>
    </row>
    <row r="18" spans="1:8" x14ac:dyDescent="0.3">
      <c r="A18"/>
      <c r="B18"/>
      <c r="D18" s="2">
        <v>17</v>
      </c>
      <c r="E18" s="2">
        <v>85</v>
      </c>
      <c r="G18" s="44">
        <v>850000000</v>
      </c>
      <c r="H18" s="44">
        <v>850000000</v>
      </c>
    </row>
    <row r="19" spans="1:8" x14ac:dyDescent="0.3">
      <c r="A19"/>
      <c r="B19"/>
      <c r="D19" s="2">
        <v>18</v>
      </c>
      <c r="E19" s="2">
        <v>90</v>
      </c>
      <c r="G19" s="44">
        <v>900000000</v>
      </c>
      <c r="H19" s="44">
        <v>900000000</v>
      </c>
    </row>
    <row r="20" spans="1:8" ht="13.8" x14ac:dyDescent="0.25">
      <c r="D20" s="2">
        <v>19</v>
      </c>
      <c r="E20" s="2">
        <v>95</v>
      </c>
      <c r="G20" s="44">
        <v>950000000</v>
      </c>
      <c r="H20" s="44">
        <v>950000000</v>
      </c>
    </row>
    <row r="21" spans="1:8" ht="13.8" x14ac:dyDescent="0.25">
      <c r="D21" s="2">
        <v>20</v>
      </c>
      <c r="E21" s="2">
        <v>100</v>
      </c>
      <c r="G21" s="44">
        <v>1000000000</v>
      </c>
      <c r="H21" s="44">
        <v>1000000000</v>
      </c>
    </row>
    <row r="22" spans="1:8" x14ac:dyDescent="0.3">
      <c r="D22" s="2">
        <v>21</v>
      </c>
      <c r="G22" s="44">
        <v>1050000000</v>
      </c>
    </row>
    <row r="23" spans="1:8" x14ac:dyDescent="0.3">
      <c r="D23" s="2">
        <v>22</v>
      </c>
      <c r="G23" s="44">
        <v>1100000000</v>
      </c>
    </row>
    <row r="24" spans="1:8" x14ac:dyDescent="0.3">
      <c r="D24" s="2">
        <v>23</v>
      </c>
      <c r="G24" s="44">
        <v>1150000000</v>
      </c>
    </row>
    <row r="25" spans="1:8" x14ac:dyDescent="0.3">
      <c r="D25" s="2">
        <v>24</v>
      </c>
      <c r="G25" s="44">
        <v>1200000000</v>
      </c>
    </row>
    <row r="26" spans="1:8" x14ac:dyDescent="0.3">
      <c r="D26" s="2">
        <v>25</v>
      </c>
      <c r="G26" s="44">
        <v>1250000000</v>
      </c>
    </row>
    <row r="27" spans="1:8" x14ac:dyDescent="0.3">
      <c r="D27" s="2">
        <v>26</v>
      </c>
      <c r="G27" s="44">
        <v>1300000000</v>
      </c>
    </row>
    <row r="28" spans="1:8" x14ac:dyDescent="0.3">
      <c r="D28" s="2">
        <v>27</v>
      </c>
      <c r="G28" s="44">
        <v>1350000000</v>
      </c>
    </row>
    <row r="29" spans="1:8" x14ac:dyDescent="0.3">
      <c r="D29" s="2">
        <v>28</v>
      </c>
      <c r="G29" s="44">
        <v>1400000000</v>
      </c>
    </row>
    <row r="30" spans="1:8" x14ac:dyDescent="0.3">
      <c r="D30" s="2">
        <v>29</v>
      </c>
      <c r="G30" s="44">
        <v>1450000000</v>
      </c>
    </row>
    <row r="31" spans="1:8" x14ac:dyDescent="0.3">
      <c r="D31" s="2">
        <v>30</v>
      </c>
      <c r="G31" s="44">
        <v>1500000000</v>
      </c>
    </row>
    <row r="32" spans="1:8" x14ac:dyDescent="0.3">
      <c r="D32" s="2">
        <v>31</v>
      </c>
      <c r="G32" s="44">
        <v>1550000000</v>
      </c>
    </row>
    <row r="33" spans="4:7" x14ac:dyDescent="0.3">
      <c r="D33" s="2">
        <v>32</v>
      </c>
      <c r="G33" s="44">
        <v>1600000000</v>
      </c>
    </row>
    <row r="34" spans="4:7" x14ac:dyDescent="0.3">
      <c r="D34" s="2">
        <v>33</v>
      </c>
      <c r="G34" s="44">
        <v>1650000000</v>
      </c>
    </row>
    <row r="35" spans="4:7" x14ac:dyDescent="0.3">
      <c r="D35" s="2">
        <v>34</v>
      </c>
      <c r="G35" s="44">
        <v>1700000000</v>
      </c>
    </row>
    <row r="36" spans="4:7" x14ac:dyDescent="0.3">
      <c r="D36" s="2">
        <v>35</v>
      </c>
      <c r="G36" s="44">
        <v>1750000000</v>
      </c>
    </row>
    <row r="37" spans="4:7" x14ac:dyDescent="0.3">
      <c r="D37" s="2">
        <v>36</v>
      </c>
      <c r="G37" s="44">
        <v>1800000000</v>
      </c>
    </row>
    <row r="38" spans="4:7" x14ac:dyDescent="0.3">
      <c r="D38" s="2">
        <v>37</v>
      </c>
      <c r="G38" s="44">
        <v>1850000000</v>
      </c>
    </row>
    <row r="39" spans="4:7" x14ac:dyDescent="0.3">
      <c r="D39" s="2">
        <v>38</v>
      </c>
      <c r="G39" s="44">
        <v>1900000000</v>
      </c>
    </row>
    <row r="40" spans="4:7" x14ac:dyDescent="0.3">
      <c r="D40" s="2">
        <v>39</v>
      </c>
      <c r="G40" s="44">
        <v>1950000000</v>
      </c>
    </row>
    <row r="41" spans="4:7" x14ac:dyDescent="0.3">
      <c r="D41" s="2">
        <v>40</v>
      </c>
      <c r="G41" s="44">
        <v>2000000000</v>
      </c>
    </row>
    <row r="42" spans="4:7" x14ac:dyDescent="0.3">
      <c r="D42" s="2">
        <v>41</v>
      </c>
      <c r="G42" s="44">
        <v>2050000000</v>
      </c>
    </row>
    <row r="43" spans="4:7" x14ac:dyDescent="0.3">
      <c r="D43" s="2">
        <v>42</v>
      </c>
      <c r="G43" s="44">
        <v>2100000000</v>
      </c>
    </row>
    <row r="44" spans="4:7" x14ac:dyDescent="0.3">
      <c r="D44" s="2">
        <v>43</v>
      </c>
      <c r="G44" s="44">
        <v>2150000000</v>
      </c>
    </row>
    <row r="45" spans="4:7" x14ac:dyDescent="0.3">
      <c r="D45" s="2">
        <v>44</v>
      </c>
      <c r="G45" s="44">
        <v>2200000000</v>
      </c>
    </row>
    <row r="46" spans="4:7" x14ac:dyDescent="0.3">
      <c r="D46" s="2">
        <v>45</v>
      </c>
      <c r="G46" s="44">
        <v>2250000000</v>
      </c>
    </row>
    <row r="47" spans="4:7" x14ac:dyDescent="0.3">
      <c r="D47" s="2">
        <v>46</v>
      </c>
      <c r="G47" s="44">
        <v>2300000000</v>
      </c>
    </row>
    <row r="48" spans="4:7" x14ac:dyDescent="0.3">
      <c r="D48" s="2">
        <v>47</v>
      </c>
      <c r="G48" s="44">
        <v>2350000000</v>
      </c>
    </row>
    <row r="49" spans="1:8" x14ac:dyDescent="0.3">
      <c r="D49" s="2">
        <v>48</v>
      </c>
      <c r="G49" s="44">
        <v>2400000000</v>
      </c>
    </row>
    <row r="50" spans="1:8" x14ac:dyDescent="0.3">
      <c r="D50" s="2">
        <v>49</v>
      </c>
      <c r="G50" s="44">
        <v>2450000000</v>
      </c>
    </row>
    <row r="51" spans="1:8" x14ac:dyDescent="0.3">
      <c r="D51" s="2">
        <v>50</v>
      </c>
      <c r="G51" s="44">
        <v>2500000000</v>
      </c>
    </row>
    <row r="52" spans="1:8" x14ac:dyDescent="0.3">
      <c r="D52" s="2">
        <v>51</v>
      </c>
      <c r="G52" s="44">
        <v>2550000000</v>
      </c>
    </row>
    <row r="53" spans="1:8" x14ac:dyDescent="0.3">
      <c r="D53" s="2">
        <v>52</v>
      </c>
      <c r="G53" s="44">
        <v>2600000000</v>
      </c>
    </row>
    <row r="54" spans="1:8" x14ac:dyDescent="0.3">
      <c r="D54" s="2">
        <v>53</v>
      </c>
      <c r="G54" s="44">
        <v>2650000000</v>
      </c>
    </row>
    <row r="55" spans="1:8" x14ac:dyDescent="0.3">
      <c r="D55" s="2">
        <v>54</v>
      </c>
      <c r="G55" s="44">
        <v>2700000000</v>
      </c>
    </row>
    <row r="56" spans="1:8" x14ac:dyDescent="0.3">
      <c r="D56" s="2">
        <v>55</v>
      </c>
      <c r="G56" s="44">
        <v>2750000000</v>
      </c>
    </row>
    <row r="57" spans="1:8" x14ac:dyDescent="0.3">
      <c r="D57" s="2">
        <v>56</v>
      </c>
      <c r="G57" s="44">
        <v>2800000000</v>
      </c>
    </row>
    <row r="58" spans="1:8" x14ac:dyDescent="0.3">
      <c r="D58" s="2">
        <v>57</v>
      </c>
      <c r="G58" s="44">
        <v>2850000000</v>
      </c>
    </row>
    <row r="59" spans="1:8" x14ac:dyDescent="0.3">
      <c r="D59" s="2">
        <v>58</v>
      </c>
      <c r="G59" s="44">
        <v>2900000000</v>
      </c>
    </row>
    <row r="60" spans="1:8" x14ac:dyDescent="0.3">
      <c r="D60" s="2">
        <v>59</v>
      </c>
      <c r="G60" s="44">
        <v>2950000000</v>
      </c>
    </row>
    <row r="61" spans="1:8" x14ac:dyDescent="0.3">
      <c r="D61" s="2">
        <v>60</v>
      </c>
      <c r="G61" s="44">
        <v>3000000000</v>
      </c>
    </row>
    <row r="62" spans="1:8" customFormat="1" x14ac:dyDescent="0.3">
      <c r="A62" s="2"/>
      <c r="B62" s="2"/>
      <c r="C62" s="2"/>
      <c r="D62" s="2">
        <v>61</v>
      </c>
      <c r="E62" s="2"/>
      <c r="F62" s="2"/>
      <c r="G62" s="187"/>
      <c r="H62" s="187"/>
    </row>
    <row r="63" spans="1:8" customFormat="1" x14ac:dyDescent="0.3">
      <c r="A63" s="2"/>
      <c r="B63" s="2"/>
      <c r="C63" s="2"/>
      <c r="D63" s="2">
        <v>62</v>
      </c>
      <c r="E63" s="2"/>
      <c r="F63" s="2"/>
      <c r="G63" s="187"/>
      <c r="H63" s="187"/>
    </row>
    <row r="64" spans="1:8" customFormat="1" x14ac:dyDescent="0.3">
      <c r="A64" s="2"/>
      <c r="B64" s="2"/>
      <c r="C64" s="2"/>
      <c r="D64" s="2">
        <v>63</v>
      </c>
      <c r="E64" s="2"/>
      <c r="F64" s="2"/>
      <c r="G64" s="187"/>
      <c r="H64" s="187"/>
    </row>
    <row r="65" spans="1:8" customFormat="1" x14ac:dyDescent="0.3">
      <c r="A65" s="2"/>
      <c r="B65" s="2"/>
      <c r="C65" s="2"/>
      <c r="D65" s="2">
        <v>64</v>
      </c>
      <c r="E65" s="2"/>
      <c r="F65" s="2"/>
      <c r="G65" s="187"/>
      <c r="H65" s="187"/>
    </row>
    <row r="66" spans="1:8" customFormat="1" x14ac:dyDescent="0.3">
      <c r="A66" s="2"/>
      <c r="B66" s="2"/>
      <c r="C66" s="2"/>
      <c r="D66" s="2">
        <v>65</v>
      </c>
      <c r="E66" s="2"/>
      <c r="F66" s="2"/>
      <c r="G66" s="187"/>
      <c r="H66" s="187"/>
    </row>
    <row r="67" spans="1:8" customFormat="1" x14ac:dyDescent="0.3">
      <c r="A67" s="2"/>
      <c r="B67" s="2"/>
      <c r="C67" s="2"/>
      <c r="D67" s="2">
        <v>66</v>
      </c>
      <c r="E67" s="2"/>
      <c r="F67" s="2"/>
      <c r="G67" s="187"/>
      <c r="H67" s="187"/>
    </row>
    <row r="68" spans="1:8" customFormat="1" x14ac:dyDescent="0.3">
      <c r="A68" s="2"/>
      <c r="B68" s="2"/>
      <c r="C68" s="2"/>
      <c r="D68" s="2">
        <v>67</v>
      </c>
      <c r="E68" s="2"/>
      <c r="F68" s="2"/>
      <c r="G68" s="187"/>
      <c r="H68" s="187"/>
    </row>
    <row r="69" spans="1:8" customFormat="1" x14ac:dyDescent="0.3">
      <c r="A69" s="2"/>
      <c r="B69" s="2"/>
      <c r="C69" s="2"/>
      <c r="D69" s="2">
        <v>68</v>
      </c>
      <c r="E69" s="2"/>
      <c r="F69" s="2"/>
      <c r="G69" s="187"/>
      <c r="H69" s="187"/>
    </row>
    <row r="70" spans="1:8" customFormat="1" x14ac:dyDescent="0.3">
      <c r="A70" s="2"/>
      <c r="B70" s="2"/>
      <c r="C70" s="2"/>
      <c r="D70" s="2">
        <v>69</v>
      </c>
      <c r="E70" s="2"/>
      <c r="F70" s="2"/>
      <c r="G70" s="187"/>
      <c r="H70" s="187"/>
    </row>
    <row r="71" spans="1:8" customFormat="1" x14ac:dyDescent="0.3">
      <c r="A71" s="2"/>
      <c r="B71" s="2"/>
      <c r="C71" s="2"/>
      <c r="D71" s="2">
        <v>70</v>
      </c>
      <c r="E71" s="2"/>
      <c r="F71" s="2"/>
      <c r="G71" s="187"/>
      <c r="H71" s="187"/>
    </row>
    <row r="72" spans="1:8" customFormat="1" x14ac:dyDescent="0.3">
      <c r="A72" s="2"/>
      <c r="B72" s="2"/>
      <c r="C72" s="2"/>
      <c r="D72" s="2">
        <v>71</v>
      </c>
      <c r="E72" s="2"/>
      <c r="F72" s="2"/>
      <c r="G72" s="187"/>
      <c r="H72" s="187"/>
    </row>
    <row r="73" spans="1:8" customFormat="1" x14ac:dyDescent="0.3">
      <c r="A73" s="2"/>
      <c r="B73" s="2"/>
      <c r="C73" s="2"/>
      <c r="D73" s="2">
        <v>72</v>
      </c>
      <c r="E73" s="2"/>
      <c r="F73" s="2"/>
      <c r="G73" s="187"/>
      <c r="H73" s="187"/>
    </row>
    <row r="74" spans="1:8" customFormat="1" x14ac:dyDescent="0.3">
      <c r="A74" s="2"/>
      <c r="B74" s="2"/>
      <c r="C74" s="2"/>
      <c r="D74" s="2">
        <v>73</v>
      </c>
      <c r="E74" s="2"/>
      <c r="F74" s="2"/>
      <c r="G74" s="187"/>
      <c r="H74" s="187"/>
    </row>
    <row r="75" spans="1:8" customFormat="1" x14ac:dyDescent="0.3">
      <c r="A75" s="2"/>
      <c r="B75" s="2"/>
      <c r="C75" s="2"/>
      <c r="D75" s="2">
        <v>74</v>
      </c>
      <c r="E75" s="2"/>
      <c r="F75" s="2"/>
      <c r="G75" s="187"/>
      <c r="H75" s="187"/>
    </row>
    <row r="76" spans="1:8" customFormat="1" x14ac:dyDescent="0.3">
      <c r="A76" s="2"/>
      <c r="B76" s="2"/>
      <c r="C76" s="2"/>
      <c r="D76" s="2">
        <v>75</v>
      </c>
      <c r="E76" s="2"/>
      <c r="F76" s="2"/>
      <c r="G76" s="187"/>
      <c r="H76" s="187"/>
    </row>
    <row r="77" spans="1:8" customFormat="1" x14ac:dyDescent="0.3">
      <c r="A77" s="2"/>
      <c r="B77" s="2"/>
      <c r="C77" s="2"/>
      <c r="D77" s="2">
        <v>76</v>
      </c>
      <c r="E77" s="2"/>
      <c r="F77" s="2"/>
      <c r="G77" s="187"/>
      <c r="H77" s="187"/>
    </row>
    <row r="78" spans="1:8" customFormat="1" x14ac:dyDescent="0.3">
      <c r="A78" s="2"/>
      <c r="B78" s="2"/>
      <c r="C78" s="2"/>
      <c r="D78" s="2">
        <v>77</v>
      </c>
      <c r="E78" s="2"/>
      <c r="F78" s="2"/>
      <c r="G78" s="187"/>
      <c r="H78" s="187"/>
    </row>
    <row r="79" spans="1:8" customFormat="1" x14ac:dyDescent="0.3">
      <c r="A79" s="2"/>
      <c r="B79" s="2"/>
      <c r="C79" s="2"/>
      <c r="D79" s="2">
        <v>78</v>
      </c>
      <c r="E79" s="2"/>
      <c r="F79" s="2"/>
      <c r="G79" s="187"/>
      <c r="H79" s="187"/>
    </row>
    <row r="80" spans="1:8" customFormat="1" x14ac:dyDescent="0.3">
      <c r="A80" s="2"/>
      <c r="B80" s="2"/>
      <c r="C80" s="2"/>
      <c r="D80" s="2">
        <v>79</v>
      </c>
      <c r="E80" s="2"/>
      <c r="F80" s="2"/>
      <c r="G80" s="187"/>
      <c r="H80" s="187"/>
    </row>
    <row r="81" spans="1:8" customFormat="1" x14ac:dyDescent="0.3">
      <c r="A81" s="2"/>
      <c r="B81" s="2"/>
      <c r="C81" s="2"/>
      <c r="D81" s="2">
        <v>80</v>
      </c>
      <c r="E81" s="2"/>
      <c r="F81" s="2"/>
      <c r="G81" s="187"/>
      <c r="H81" s="187"/>
    </row>
    <row r="82" spans="1:8" customFormat="1" x14ac:dyDescent="0.3">
      <c r="A82" s="2"/>
      <c r="B82" s="2"/>
      <c r="C82" s="2"/>
      <c r="D82" s="2">
        <v>81</v>
      </c>
      <c r="E82" s="2"/>
      <c r="F82" s="2"/>
      <c r="G82" s="187"/>
      <c r="H82" s="187"/>
    </row>
    <row r="83" spans="1:8" customFormat="1" x14ac:dyDescent="0.3">
      <c r="A83" s="2"/>
      <c r="B83" s="2"/>
      <c r="C83" s="2"/>
      <c r="D83" s="2">
        <v>82</v>
      </c>
      <c r="E83" s="2"/>
      <c r="F83" s="2"/>
      <c r="G83" s="187"/>
      <c r="H83" s="187"/>
    </row>
    <row r="84" spans="1:8" customFormat="1" x14ac:dyDescent="0.3">
      <c r="A84" s="2"/>
      <c r="B84" s="2"/>
      <c r="C84" s="2"/>
      <c r="D84" s="2">
        <v>83</v>
      </c>
      <c r="E84" s="2"/>
      <c r="F84" s="2"/>
      <c r="G84" s="187"/>
      <c r="H84" s="187"/>
    </row>
    <row r="85" spans="1:8" customFormat="1" x14ac:dyDescent="0.3">
      <c r="A85" s="2"/>
      <c r="B85" s="2"/>
      <c r="C85" s="2"/>
      <c r="D85" s="2">
        <v>84</v>
      </c>
      <c r="E85" s="2"/>
      <c r="F85" s="2"/>
      <c r="G85" s="187"/>
      <c r="H85" s="187"/>
    </row>
    <row r="86" spans="1:8" customFormat="1" x14ac:dyDescent="0.3">
      <c r="A86" s="2"/>
      <c r="B86" s="2"/>
      <c r="C86" s="2"/>
      <c r="D86" s="2">
        <v>85</v>
      </c>
      <c r="E86" s="2"/>
      <c r="F86" s="2"/>
      <c r="G86" s="187"/>
      <c r="H86" s="187"/>
    </row>
    <row r="87" spans="1:8" customFormat="1" x14ac:dyDescent="0.3">
      <c r="A87" s="2"/>
      <c r="B87" s="2"/>
      <c r="C87" s="2"/>
      <c r="D87" s="2">
        <v>86</v>
      </c>
      <c r="E87" s="2"/>
      <c r="F87" s="2"/>
      <c r="G87" s="187"/>
      <c r="H87" s="187"/>
    </row>
    <row r="88" spans="1:8" customFormat="1" x14ac:dyDescent="0.3">
      <c r="A88" s="2"/>
      <c r="B88" s="2"/>
      <c r="C88" s="2"/>
      <c r="D88" s="2">
        <v>87</v>
      </c>
      <c r="E88" s="2"/>
      <c r="F88" s="2"/>
      <c r="G88" s="187"/>
      <c r="H88" s="187"/>
    </row>
    <row r="89" spans="1:8" customFormat="1" x14ac:dyDescent="0.3">
      <c r="A89" s="2"/>
      <c r="B89" s="2"/>
      <c r="C89" s="2"/>
      <c r="D89" s="2">
        <v>88</v>
      </c>
      <c r="E89" s="2"/>
      <c r="F89" s="2"/>
      <c r="G89" s="187"/>
      <c r="H89" s="187"/>
    </row>
    <row r="90" spans="1:8" customFormat="1" x14ac:dyDescent="0.3">
      <c r="A90" s="2"/>
      <c r="B90" s="2"/>
      <c r="C90" s="2"/>
      <c r="D90" s="2">
        <v>89</v>
      </c>
      <c r="E90" s="2"/>
      <c r="F90" s="2"/>
      <c r="G90" s="187"/>
      <c r="H90" s="187"/>
    </row>
    <row r="91" spans="1:8" customFormat="1" x14ac:dyDescent="0.3">
      <c r="A91" s="2"/>
      <c r="B91" s="2"/>
      <c r="C91" s="2"/>
      <c r="D91" s="2">
        <v>90</v>
      </c>
      <c r="E91" s="2"/>
      <c r="F91" s="2"/>
      <c r="G91" s="187"/>
      <c r="H91" s="187"/>
    </row>
    <row r="92" spans="1:8" customFormat="1" x14ac:dyDescent="0.3">
      <c r="A92" s="2"/>
      <c r="B92" s="2"/>
      <c r="C92" s="2"/>
      <c r="D92" s="2">
        <v>91</v>
      </c>
      <c r="E92" s="2"/>
      <c r="F92" s="2"/>
      <c r="G92" s="187"/>
      <c r="H92" s="187"/>
    </row>
    <row r="93" spans="1:8" customFormat="1" x14ac:dyDescent="0.3">
      <c r="A93" s="2"/>
      <c r="B93" s="2"/>
      <c r="C93" s="2"/>
      <c r="D93" s="2">
        <v>92</v>
      </c>
      <c r="E93" s="2"/>
      <c r="F93" s="2"/>
      <c r="G93" s="187"/>
      <c r="H93" s="187"/>
    </row>
    <row r="94" spans="1:8" customFormat="1" x14ac:dyDescent="0.3">
      <c r="A94" s="2"/>
      <c r="B94" s="2"/>
      <c r="C94" s="2"/>
      <c r="D94" s="2">
        <v>93</v>
      </c>
      <c r="E94" s="2"/>
      <c r="F94" s="2"/>
      <c r="G94" s="187"/>
      <c r="H94" s="187"/>
    </row>
    <row r="95" spans="1:8" customFormat="1" x14ac:dyDescent="0.3">
      <c r="A95" s="2"/>
      <c r="B95" s="2"/>
      <c r="C95" s="2"/>
      <c r="D95" s="2">
        <v>94</v>
      </c>
      <c r="E95" s="2"/>
      <c r="F95" s="2"/>
      <c r="G95" s="187"/>
      <c r="H95" s="187"/>
    </row>
    <row r="96" spans="1:8" customFormat="1" x14ac:dyDescent="0.3">
      <c r="A96" s="2"/>
      <c r="B96" s="2"/>
      <c r="C96" s="2"/>
      <c r="D96" s="2">
        <v>95</v>
      </c>
      <c r="E96" s="2"/>
      <c r="F96" s="2"/>
      <c r="G96" s="187"/>
      <c r="H96" s="187"/>
    </row>
    <row r="97" spans="1:8" customFormat="1" x14ac:dyDescent="0.3">
      <c r="A97" s="2"/>
      <c r="B97" s="2"/>
      <c r="C97" s="2"/>
      <c r="D97" s="2">
        <v>96</v>
      </c>
      <c r="E97" s="2"/>
      <c r="F97" s="2"/>
      <c r="G97" s="187"/>
      <c r="H97" s="187"/>
    </row>
    <row r="98" spans="1:8" customFormat="1" x14ac:dyDescent="0.3">
      <c r="A98" s="2"/>
      <c r="B98" s="2"/>
      <c r="C98" s="2"/>
      <c r="D98" s="2">
        <v>97</v>
      </c>
      <c r="E98" s="2"/>
      <c r="F98" s="2"/>
      <c r="G98" s="187"/>
      <c r="H98" s="187"/>
    </row>
    <row r="99" spans="1:8" customFormat="1" x14ac:dyDescent="0.3">
      <c r="A99" s="2"/>
      <c r="B99" s="2"/>
      <c r="C99" s="2"/>
      <c r="D99" s="2">
        <v>98</v>
      </c>
      <c r="E99" s="2"/>
      <c r="F99" s="2"/>
      <c r="G99" s="187"/>
      <c r="H99" s="187"/>
    </row>
    <row r="100" spans="1:8" customFormat="1" x14ac:dyDescent="0.3">
      <c r="A100" s="2"/>
      <c r="B100" s="2"/>
      <c r="C100" s="2"/>
      <c r="D100" s="2">
        <v>99</v>
      </c>
      <c r="E100" s="2"/>
      <c r="F100" s="2"/>
      <c r="G100" s="187"/>
      <c r="H100" s="187"/>
    </row>
    <row r="101" spans="1:8" customFormat="1" x14ac:dyDescent="0.3">
      <c r="A101" s="2"/>
      <c r="B101" s="2"/>
      <c r="C101" s="2"/>
      <c r="D101" s="2">
        <v>100</v>
      </c>
      <c r="E101" s="2"/>
      <c r="F101" s="2"/>
      <c r="G101" s="187"/>
      <c r="H101" s="187"/>
    </row>
    <row r="102" spans="1:8" customFormat="1" x14ac:dyDescent="0.3">
      <c r="A102" s="2"/>
      <c r="B102" s="2"/>
      <c r="C102" s="2"/>
      <c r="D102" s="2"/>
      <c r="E102" s="2"/>
      <c r="F102" s="2"/>
      <c r="G102" s="187"/>
      <c r="H102" s="187"/>
    </row>
    <row r="103" spans="1:8" customFormat="1" x14ac:dyDescent="0.3">
      <c r="A103" s="2"/>
      <c r="B103" s="2"/>
      <c r="C103" s="2"/>
      <c r="D103" s="2"/>
      <c r="E103" s="2"/>
      <c r="F103" s="2"/>
      <c r="G103" s="187"/>
      <c r="H103" s="187"/>
    </row>
    <row r="104" spans="1:8" customFormat="1" x14ac:dyDescent="0.3">
      <c r="A104" s="2"/>
      <c r="B104" s="2"/>
      <c r="C104" s="2"/>
      <c r="D104" s="2"/>
      <c r="E104" s="2"/>
      <c r="F104" s="2"/>
      <c r="G104" s="187"/>
      <c r="H104" s="187"/>
    </row>
    <row r="105" spans="1:8" customFormat="1" x14ac:dyDescent="0.3">
      <c r="A105" s="2"/>
      <c r="B105" s="2"/>
      <c r="C105" s="2"/>
      <c r="D105" s="2"/>
      <c r="E105" s="2"/>
      <c r="F105" s="2"/>
      <c r="G105" s="187"/>
      <c r="H105" s="187"/>
    </row>
    <row r="106" spans="1:8" customFormat="1" x14ac:dyDescent="0.3">
      <c r="A106" s="2"/>
      <c r="B106" s="2"/>
      <c r="C106" s="2"/>
      <c r="D106" s="2"/>
      <c r="E106" s="2"/>
      <c r="F106" s="2"/>
      <c r="G106" s="187"/>
      <c r="H106" s="187"/>
    </row>
    <row r="107" spans="1:8" customFormat="1" x14ac:dyDescent="0.3">
      <c r="A107" s="2"/>
      <c r="B107" s="2"/>
      <c r="C107" s="2"/>
      <c r="D107" s="2"/>
      <c r="E107" s="2"/>
      <c r="F107" s="2"/>
      <c r="G107" s="187"/>
      <c r="H107" s="187"/>
    </row>
    <row r="108" spans="1:8" customFormat="1" x14ac:dyDescent="0.3">
      <c r="A108" s="2"/>
      <c r="B108" s="2"/>
      <c r="C108" s="2"/>
      <c r="D108" s="2"/>
      <c r="E108" s="2"/>
      <c r="F108" s="2"/>
      <c r="G108" s="187"/>
      <c r="H108" s="187"/>
    </row>
    <row r="109" spans="1:8" customFormat="1" x14ac:dyDescent="0.3">
      <c r="A109" s="2"/>
      <c r="B109" s="2"/>
      <c r="C109" s="2"/>
      <c r="D109" s="2"/>
      <c r="E109" s="2"/>
      <c r="F109" s="2"/>
      <c r="G109" s="187"/>
      <c r="H109" s="187"/>
    </row>
    <row r="110" spans="1:8" customFormat="1" x14ac:dyDescent="0.3">
      <c r="A110" s="2"/>
      <c r="B110" s="2"/>
      <c r="C110" s="2"/>
      <c r="D110" s="2"/>
      <c r="E110" s="2"/>
      <c r="F110" s="2"/>
      <c r="G110" s="187"/>
      <c r="H110" s="187"/>
    </row>
    <row r="111" spans="1:8" customFormat="1" x14ac:dyDescent="0.3">
      <c r="A111" s="2"/>
      <c r="B111" s="2"/>
      <c r="C111" s="2"/>
      <c r="D111" s="2"/>
      <c r="E111" s="2"/>
      <c r="F111" s="2"/>
      <c r="G111" s="187"/>
      <c r="H111" s="187"/>
    </row>
    <row r="112" spans="1:8" customFormat="1" x14ac:dyDescent="0.3">
      <c r="A112" s="2"/>
      <c r="B112" s="2"/>
      <c r="C112" s="2"/>
      <c r="D112" s="2"/>
      <c r="E112" s="2"/>
      <c r="F112" s="2"/>
      <c r="G112" s="187"/>
      <c r="H112" s="187"/>
    </row>
    <row r="113" spans="1:8" customFormat="1" x14ac:dyDescent="0.3">
      <c r="A113" s="2"/>
      <c r="B113" s="2"/>
      <c r="C113" s="2"/>
      <c r="D113" s="2"/>
      <c r="E113" s="2"/>
      <c r="F113" s="2"/>
      <c r="G113" s="187"/>
      <c r="H113" s="187"/>
    </row>
    <row r="114" spans="1:8" customFormat="1" x14ac:dyDescent="0.3">
      <c r="A114" s="2"/>
      <c r="B114" s="2"/>
      <c r="C114" s="2"/>
      <c r="D114" s="2"/>
      <c r="E114" s="2"/>
      <c r="F114" s="2"/>
      <c r="G114" s="187"/>
      <c r="H114" s="187"/>
    </row>
    <row r="115" spans="1:8" customFormat="1" x14ac:dyDescent="0.3">
      <c r="A115" s="2"/>
      <c r="B115" s="2"/>
      <c r="C115" s="2"/>
      <c r="D115" s="2"/>
      <c r="E115" s="2"/>
      <c r="F115" s="2"/>
      <c r="G115" s="187"/>
      <c r="H115" s="187"/>
    </row>
    <row r="116" spans="1:8" customFormat="1" x14ac:dyDescent="0.3">
      <c r="A116" s="2"/>
      <c r="B116" s="2"/>
      <c r="C116" s="2"/>
      <c r="D116" s="2"/>
      <c r="E116" s="2"/>
      <c r="F116" s="2"/>
      <c r="G116" s="187"/>
      <c r="H116" s="187"/>
    </row>
    <row r="117" spans="1:8" customFormat="1" x14ac:dyDescent="0.3">
      <c r="A117" s="2"/>
      <c r="B117" s="2"/>
      <c r="C117" s="2"/>
      <c r="D117" s="2"/>
      <c r="E117" s="2"/>
      <c r="F117" s="2"/>
      <c r="G117" s="187"/>
      <c r="H117" s="187"/>
    </row>
    <row r="118" spans="1:8" customFormat="1" x14ac:dyDescent="0.3">
      <c r="A118" s="2"/>
      <c r="B118" s="2"/>
      <c r="C118" s="2"/>
      <c r="D118" s="2"/>
      <c r="E118" s="2"/>
      <c r="F118" s="2"/>
      <c r="G118" s="187"/>
      <c r="H118" s="187"/>
    </row>
    <row r="119" spans="1:8" customFormat="1" x14ac:dyDescent="0.3">
      <c r="A119" s="2"/>
      <c r="B119" s="2"/>
      <c r="C119" s="2"/>
      <c r="D119" s="2"/>
      <c r="E119" s="2"/>
      <c r="F119" s="2"/>
      <c r="G119" s="187"/>
      <c r="H119" s="187"/>
    </row>
    <row r="120" spans="1:8" customFormat="1" x14ac:dyDescent="0.3">
      <c r="A120" s="2"/>
      <c r="B120" s="2"/>
      <c r="C120" s="2"/>
      <c r="D120" s="2"/>
      <c r="E120" s="2"/>
      <c r="F120" s="2"/>
      <c r="G120" s="187"/>
      <c r="H120" s="187"/>
    </row>
    <row r="121" spans="1:8" customFormat="1" x14ac:dyDescent="0.3">
      <c r="A121" s="2"/>
      <c r="B121" s="2"/>
      <c r="C121" s="2"/>
      <c r="D121" s="2"/>
      <c r="E121" s="2"/>
      <c r="F121" s="2"/>
      <c r="G121" s="187"/>
      <c r="H121" s="187"/>
    </row>
    <row r="122" spans="1:8" customFormat="1" x14ac:dyDescent="0.3">
      <c r="A122" s="2"/>
      <c r="B122" s="2"/>
      <c r="C122" s="2"/>
      <c r="D122" s="2"/>
      <c r="E122" s="2"/>
      <c r="F122" s="2"/>
      <c r="G122" s="187"/>
      <c r="H122" s="187"/>
    </row>
    <row r="123" spans="1:8" customFormat="1" x14ac:dyDescent="0.3">
      <c r="A123" s="2"/>
      <c r="B123" s="2"/>
      <c r="C123" s="2"/>
      <c r="D123" s="2"/>
      <c r="E123" s="2"/>
      <c r="F123" s="2"/>
      <c r="G123" s="187"/>
      <c r="H123" s="187"/>
    </row>
    <row r="124" spans="1:8" customFormat="1" x14ac:dyDescent="0.3">
      <c r="A124" s="2"/>
      <c r="B124" s="2"/>
      <c r="C124" s="2"/>
      <c r="D124" s="2"/>
      <c r="E124" s="2"/>
      <c r="F124" s="2"/>
      <c r="G124" s="187"/>
      <c r="H124" s="187"/>
    </row>
    <row r="125" spans="1:8" customFormat="1" x14ac:dyDescent="0.3">
      <c r="A125" s="2"/>
      <c r="B125" s="2"/>
      <c r="C125" s="2"/>
      <c r="D125" s="2"/>
      <c r="E125" s="2"/>
      <c r="F125" s="2"/>
      <c r="G125" s="187"/>
      <c r="H125" s="187"/>
    </row>
    <row r="126" spans="1:8" customFormat="1" x14ac:dyDescent="0.3">
      <c r="A126" s="2"/>
      <c r="B126" s="2"/>
      <c r="C126" s="2"/>
      <c r="D126" s="2"/>
      <c r="E126" s="2"/>
      <c r="F126" s="2"/>
      <c r="G126" s="187"/>
      <c r="H126" s="187"/>
    </row>
    <row r="127" spans="1:8" customFormat="1" x14ac:dyDescent="0.3">
      <c r="A127" s="2"/>
      <c r="B127" s="2"/>
      <c r="C127" s="2"/>
      <c r="D127" s="2"/>
      <c r="E127" s="2"/>
      <c r="F127" s="2"/>
      <c r="G127" s="187"/>
      <c r="H127" s="187"/>
    </row>
    <row r="128" spans="1:8" customFormat="1" x14ac:dyDescent="0.3">
      <c r="A128" s="2"/>
      <c r="B128" s="2"/>
      <c r="C128" s="2"/>
      <c r="D128" s="2"/>
      <c r="E128" s="2"/>
      <c r="F128" s="2"/>
      <c r="G128" s="187"/>
      <c r="H128" s="187"/>
    </row>
    <row r="129" spans="1:8" customFormat="1" x14ac:dyDescent="0.3">
      <c r="A129" s="2"/>
      <c r="B129" s="2"/>
      <c r="C129" s="2"/>
      <c r="D129" s="2"/>
      <c r="E129" s="2"/>
      <c r="F129" s="2"/>
      <c r="G129" s="187"/>
      <c r="H129" s="187"/>
    </row>
    <row r="130" spans="1:8" customFormat="1" x14ac:dyDescent="0.3">
      <c r="A130" s="2"/>
      <c r="B130" s="2"/>
      <c r="C130" s="2"/>
      <c r="D130" s="2"/>
      <c r="E130" s="2"/>
      <c r="F130" s="2"/>
      <c r="G130" s="187"/>
      <c r="H130" s="187"/>
    </row>
    <row r="131" spans="1:8" customFormat="1" x14ac:dyDescent="0.3">
      <c r="A131" s="2"/>
      <c r="B131" s="2"/>
      <c r="C131" s="2"/>
      <c r="D131" s="2"/>
      <c r="E131" s="2"/>
      <c r="F131" s="2"/>
      <c r="G131" s="187"/>
      <c r="H131" s="187"/>
    </row>
    <row r="132" spans="1:8" customFormat="1" x14ac:dyDescent="0.3">
      <c r="A132" s="2"/>
      <c r="B132" s="2"/>
      <c r="C132" s="2"/>
      <c r="D132" s="2"/>
      <c r="E132" s="2"/>
      <c r="F132" s="2"/>
      <c r="G132" s="187"/>
      <c r="H132" s="187"/>
    </row>
    <row r="133" spans="1:8" customFormat="1" x14ac:dyDescent="0.3">
      <c r="A133" s="2"/>
      <c r="B133" s="2"/>
      <c r="C133" s="2"/>
      <c r="D133" s="2"/>
      <c r="E133" s="2"/>
      <c r="F133" s="2"/>
      <c r="G133" s="187"/>
      <c r="H133" s="187"/>
    </row>
    <row r="134" spans="1:8" customFormat="1" x14ac:dyDescent="0.3">
      <c r="A134" s="2"/>
      <c r="B134" s="2"/>
      <c r="C134" s="2"/>
      <c r="D134" s="2"/>
      <c r="E134" s="2"/>
      <c r="F134" s="2"/>
      <c r="G134" s="187"/>
      <c r="H134" s="187"/>
    </row>
    <row r="135" spans="1:8" customFormat="1" x14ac:dyDescent="0.3">
      <c r="A135" s="2"/>
      <c r="B135" s="2"/>
      <c r="C135" s="2"/>
      <c r="D135" s="2"/>
      <c r="E135" s="2"/>
      <c r="F135" s="2"/>
      <c r="G135" s="187"/>
      <c r="H135" s="187"/>
    </row>
    <row r="136" spans="1:8" customFormat="1" x14ac:dyDescent="0.3">
      <c r="A136" s="2"/>
      <c r="B136" s="2"/>
      <c r="C136" s="2"/>
      <c r="D136" s="2"/>
      <c r="E136" s="2"/>
      <c r="F136" s="2"/>
      <c r="G136" s="187"/>
      <c r="H136" s="187"/>
    </row>
    <row r="137" spans="1:8" customFormat="1" x14ac:dyDescent="0.3">
      <c r="A137" s="2"/>
      <c r="B137" s="2"/>
      <c r="C137" s="2"/>
      <c r="D137" s="2"/>
      <c r="E137" s="2"/>
      <c r="F137" s="2"/>
      <c r="G137" s="187"/>
      <c r="H137" s="187"/>
    </row>
    <row r="138" spans="1:8" customFormat="1" x14ac:dyDescent="0.3">
      <c r="A138" s="2"/>
      <c r="B138" s="2"/>
      <c r="C138" s="2"/>
      <c r="D138" s="2"/>
      <c r="E138" s="2"/>
      <c r="F138" s="2"/>
      <c r="G138" s="187"/>
      <c r="H138" s="187"/>
    </row>
    <row r="139" spans="1:8" customFormat="1" x14ac:dyDescent="0.3">
      <c r="A139" s="2"/>
      <c r="B139" s="2"/>
      <c r="C139" s="2"/>
      <c r="D139" s="2"/>
      <c r="E139" s="2"/>
      <c r="F139" s="2"/>
      <c r="G139" s="187"/>
      <c r="H139" s="187"/>
    </row>
    <row r="140" spans="1:8" customFormat="1" x14ac:dyDescent="0.3">
      <c r="A140" s="2"/>
      <c r="B140" s="2"/>
      <c r="C140" s="2"/>
      <c r="D140" s="2"/>
      <c r="E140" s="2"/>
      <c r="F140" s="2"/>
      <c r="G140" s="187"/>
      <c r="H140" s="187"/>
    </row>
    <row r="141" spans="1:8" customFormat="1" x14ac:dyDescent="0.3">
      <c r="A141" s="2"/>
      <c r="B141" s="2"/>
      <c r="C141" s="2"/>
      <c r="D141" s="2"/>
      <c r="E141" s="2"/>
      <c r="F141" s="2"/>
      <c r="G141" s="187"/>
      <c r="H141" s="187"/>
    </row>
    <row r="142" spans="1:8" customFormat="1" x14ac:dyDescent="0.3">
      <c r="A142" s="2"/>
      <c r="B142" s="2"/>
      <c r="C142" s="2"/>
      <c r="D142" s="2"/>
      <c r="E142" s="2"/>
      <c r="F142" s="2"/>
      <c r="G142" s="187"/>
      <c r="H142" s="187"/>
    </row>
    <row r="143" spans="1:8" customFormat="1" x14ac:dyDescent="0.3">
      <c r="A143" s="2"/>
      <c r="B143" s="2"/>
      <c r="C143" s="2"/>
      <c r="D143" s="2"/>
      <c r="E143" s="2"/>
      <c r="F143" s="2"/>
      <c r="G143" s="187"/>
      <c r="H143" s="187"/>
    </row>
    <row r="144" spans="1:8" customFormat="1" x14ac:dyDescent="0.3">
      <c r="A144" s="2"/>
      <c r="B144" s="2"/>
      <c r="C144" s="2"/>
      <c r="D144" s="2"/>
      <c r="E144" s="2"/>
      <c r="F144" s="2"/>
      <c r="G144" s="187"/>
      <c r="H144" s="187"/>
    </row>
    <row r="145" spans="1:8" customFormat="1" x14ac:dyDescent="0.3">
      <c r="A145" s="2"/>
      <c r="B145" s="2"/>
      <c r="C145" s="2"/>
      <c r="D145" s="2"/>
      <c r="E145" s="2"/>
      <c r="F145" s="2"/>
      <c r="G145" s="187"/>
      <c r="H145" s="187"/>
    </row>
    <row r="146" spans="1:8" customFormat="1" x14ac:dyDescent="0.3">
      <c r="A146" s="2"/>
      <c r="B146" s="2"/>
      <c r="C146" s="2"/>
      <c r="D146" s="2"/>
      <c r="E146" s="2"/>
      <c r="F146" s="2"/>
      <c r="G146" s="187"/>
      <c r="H146" s="187"/>
    </row>
    <row r="147" spans="1:8" customFormat="1" x14ac:dyDescent="0.3">
      <c r="A147" s="2"/>
      <c r="B147" s="2"/>
      <c r="C147" s="2"/>
      <c r="D147" s="2"/>
      <c r="E147" s="2"/>
      <c r="F147" s="2"/>
      <c r="G147" s="187"/>
      <c r="H147" s="187"/>
    </row>
    <row r="148" spans="1:8" customFormat="1" x14ac:dyDescent="0.3">
      <c r="A148" s="2"/>
      <c r="B148" s="2"/>
      <c r="C148" s="2"/>
      <c r="D148" s="2"/>
      <c r="E148" s="2"/>
      <c r="F148" s="2"/>
      <c r="G148" s="187"/>
      <c r="H148" s="187"/>
    </row>
    <row r="149" spans="1:8" customFormat="1" x14ac:dyDescent="0.3">
      <c r="A149" s="2"/>
      <c r="B149" s="2"/>
      <c r="C149" s="2"/>
      <c r="D149" s="2"/>
      <c r="E149" s="2"/>
      <c r="F149" s="2"/>
      <c r="G149" s="187"/>
      <c r="H149" s="187"/>
    </row>
    <row r="150" spans="1:8" customFormat="1" x14ac:dyDescent="0.3">
      <c r="A150" s="2"/>
      <c r="B150" s="2"/>
      <c r="C150" s="2"/>
      <c r="D150" s="2"/>
      <c r="E150" s="2"/>
      <c r="F150" s="2"/>
      <c r="G150" s="187"/>
      <c r="H150" s="187"/>
    </row>
    <row r="151" spans="1:8" customFormat="1" x14ac:dyDescent="0.3">
      <c r="A151" s="2"/>
      <c r="B151" s="2"/>
      <c r="C151" s="2"/>
      <c r="D151" s="2"/>
      <c r="E151" s="2"/>
      <c r="F151" s="2"/>
      <c r="G151" s="187"/>
      <c r="H151" s="187"/>
    </row>
    <row r="152" spans="1:8" customFormat="1" x14ac:dyDescent="0.3">
      <c r="A152" s="2"/>
      <c r="B152" s="2"/>
      <c r="C152" s="2"/>
      <c r="D152" s="2"/>
      <c r="E152" s="2"/>
      <c r="F152" s="2"/>
      <c r="G152" s="187"/>
      <c r="H152" s="187"/>
    </row>
    <row r="153" spans="1:8" customFormat="1" x14ac:dyDescent="0.3">
      <c r="A153" s="2"/>
      <c r="B153" s="2"/>
      <c r="C153" s="2"/>
      <c r="D153" s="2"/>
      <c r="E153" s="2"/>
      <c r="F153" s="2"/>
      <c r="G153" s="187"/>
      <c r="H153" s="187"/>
    </row>
    <row r="154" spans="1:8" customFormat="1" x14ac:dyDescent="0.3">
      <c r="A154" s="2"/>
      <c r="B154" s="2"/>
      <c r="C154" s="2"/>
      <c r="D154" s="2"/>
      <c r="E154" s="2"/>
      <c r="F154" s="2"/>
      <c r="G154" s="187"/>
      <c r="H154" s="187"/>
    </row>
    <row r="155" spans="1:8" customFormat="1" x14ac:dyDescent="0.3">
      <c r="A155" s="2"/>
      <c r="B155" s="2"/>
      <c r="C155" s="2"/>
      <c r="D155" s="2"/>
      <c r="E155" s="2"/>
      <c r="F155" s="2"/>
      <c r="G155" s="187"/>
      <c r="H155" s="187"/>
    </row>
    <row r="156" spans="1:8" customFormat="1" x14ac:dyDescent="0.3">
      <c r="A156" s="2"/>
      <c r="B156" s="2"/>
      <c r="C156" s="2"/>
      <c r="D156" s="2"/>
      <c r="E156" s="2"/>
      <c r="F156" s="2"/>
      <c r="G156" s="187"/>
      <c r="H156" s="187"/>
    </row>
    <row r="157" spans="1:8" customFormat="1" x14ac:dyDescent="0.3">
      <c r="A157" s="2"/>
      <c r="B157" s="2"/>
      <c r="C157" s="2"/>
      <c r="D157" s="2"/>
      <c r="E157" s="2"/>
      <c r="F157" s="2"/>
      <c r="G157" s="187"/>
      <c r="H157" s="187"/>
    </row>
    <row r="158" spans="1:8" customFormat="1" x14ac:dyDescent="0.3">
      <c r="A158" s="2"/>
      <c r="B158" s="2"/>
      <c r="C158" s="2"/>
      <c r="D158" s="2"/>
      <c r="E158" s="2"/>
      <c r="F158" s="2"/>
      <c r="G158" s="187"/>
      <c r="H158" s="187"/>
    </row>
    <row r="159" spans="1:8" customFormat="1" x14ac:dyDescent="0.3">
      <c r="A159" s="2"/>
      <c r="B159" s="2"/>
      <c r="C159" s="2"/>
      <c r="D159" s="2"/>
      <c r="E159" s="2"/>
      <c r="F159" s="2"/>
      <c r="G159" s="187"/>
      <c r="H159" s="187"/>
    </row>
    <row r="160" spans="1:8" customFormat="1" x14ac:dyDescent="0.3">
      <c r="A160" s="2"/>
      <c r="B160" s="2"/>
      <c r="C160" s="2"/>
      <c r="D160" s="2"/>
      <c r="E160" s="2"/>
      <c r="F160" s="2"/>
      <c r="G160" s="187"/>
      <c r="H160" s="187"/>
    </row>
    <row r="161" spans="1:8" customFormat="1" x14ac:dyDescent="0.3">
      <c r="A161" s="2"/>
      <c r="B161" s="2"/>
      <c r="C161" s="2"/>
      <c r="D161" s="2"/>
      <c r="E161" s="2"/>
      <c r="F161" s="2"/>
      <c r="G161" s="187"/>
      <c r="H161" s="187"/>
    </row>
    <row r="162" spans="1:8" customFormat="1" x14ac:dyDescent="0.3">
      <c r="A162" s="2"/>
      <c r="B162" s="2"/>
      <c r="C162" s="2"/>
      <c r="D162" s="2"/>
      <c r="E162" s="2"/>
      <c r="F162" s="2"/>
      <c r="G162" s="187"/>
      <c r="H162" s="187"/>
    </row>
    <row r="163" spans="1:8" customFormat="1" x14ac:dyDescent="0.3">
      <c r="A163" s="2"/>
      <c r="B163" s="2"/>
      <c r="C163" s="2"/>
      <c r="D163" s="2"/>
      <c r="E163" s="2"/>
      <c r="F163" s="2"/>
      <c r="G163" s="187"/>
      <c r="H163" s="187"/>
    </row>
    <row r="164" spans="1:8" customFormat="1" x14ac:dyDescent="0.3">
      <c r="A164" s="2"/>
      <c r="B164" s="2"/>
      <c r="C164" s="2"/>
      <c r="D164" s="2"/>
      <c r="E164" s="2"/>
      <c r="F164" s="2"/>
      <c r="G164" s="187"/>
      <c r="H164" s="187"/>
    </row>
    <row r="165" spans="1:8" customFormat="1" x14ac:dyDescent="0.3">
      <c r="A165" s="2"/>
      <c r="B165" s="2"/>
      <c r="C165" s="2"/>
      <c r="D165" s="2"/>
      <c r="E165" s="2"/>
      <c r="F165" s="2"/>
      <c r="G165" s="187"/>
      <c r="H165" s="187"/>
    </row>
    <row r="166" spans="1:8" customFormat="1" x14ac:dyDescent="0.3">
      <c r="A166" s="2"/>
      <c r="B166" s="2"/>
      <c r="C166" s="2"/>
      <c r="D166" s="2"/>
      <c r="E166" s="2"/>
      <c r="F166" s="2"/>
      <c r="G166" s="187"/>
      <c r="H166" s="187"/>
    </row>
    <row r="167" spans="1:8" customFormat="1" x14ac:dyDescent="0.3">
      <c r="A167" s="2"/>
      <c r="B167" s="2"/>
      <c r="C167" s="2"/>
      <c r="D167" s="2"/>
      <c r="E167" s="2"/>
      <c r="F167" s="2"/>
      <c r="G167" s="187"/>
      <c r="H167" s="187"/>
    </row>
    <row r="168" spans="1:8" customFormat="1" x14ac:dyDescent="0.3">
      <c r="A168" s="2"/>
      <c r="B168" s="2"/>
      <c r="C168" s="2"/>
      <c r="D168" s="2"/>
      <c r="E168" s="2"/>
      <c r="F168" s="2"/>
      <c r="G168" s="187"/>
      <c r="H168" s="187"/>
    </row>
    <row r="169" spans="1:8" customFormat="1" x14ac:dyDescent="0.3">
      <c r="A169" s="2"/>
      <c r="B169" s="2"/>
      <c r="C169" s="2"/>
      <c r="D169" s="2"/>
      <c r="E169" s="2"/>
      <c r="F169" s="2"/>
      <c r="G169" s="187"/>
      <c r="H169" s="187"/>
    </row>
    <row r="170" spans="1:8" customFormat="1" x14ac:dyDescent="0.3">
      <c r="A170" s="2"/>
      <c r="B170" s="2"/>
      <c r="C170" s="2"/>
      <c r="D170" s="2"/>
      <c r="E170" s="2"/>
      <c r="F170" s="2"/>
      <c r="G170" s="187"/>
      <c r="H170" s="187"/>
    </row>
    <row r="171" spans="1:8" customFormat="1" x14ac:dyDescent="0.3">
      <c r="A171" s="2"/>
      <c r="B171" s="2"/>
      <c r="C171" s="2"/>
      <c r="D171" s="2"/>
      <c r="E171" s="2"/>
      <c r="F171" s="2"/>
      <c r="G171" s="187"/>
      <c r="H171" s="187"/>
    </row>
    <row r="172" spans="1:8" customFormat="1" x14ac:dyDescent="0.3">
      <c r="A172" s="2"/>
      <c r="B172" s="2"/>
      <c r="C172" s="2"/>
      <c r="D172" s="2"/>
      <c r="E172" s="2"/>
      <c r="F172" s="2"/>
      <c r="G172" s="187"/>
      <c r="H172" s="187"/>
    </row>
    <row r="173" spans="1:8" customFormat="1" x14ac:dyDescent="0.3">
      <c r="A173" s="2"/>
      <c r="B173" s="2"/>
      <c r="C173" s="2"/>
      <c r="D173" s="2"/>
      <c r="E173" s="2"/>
      <c r="F173" s="2"/>
      <c r="G173" s="187"/>
      <c r="H173" s="187"/>
    </row>
    <row r="174" spans="1:8" customFormat="1" x14ac:dyDescent="0.3">
      <c r="A174" s="2"/>
      <c r="B174" s="2"/>
      <c r="C174" s="2"/>
      <c r="D174" s="2"/>
      <c r="E174" s="2"/>
      <c r="F174" s="2"/>
      <c r="G174" s="187"/>
      <c r="H174" s="187"/>
    </row>
    <row r="175" spans="1:8" customFormat="1" x14ac:dyDescent="0.3">
      <c r="A175" s="2"/>
      <c r="B175" s="2"/>
      <c r="C175" s="2"/>
      <c r="D175" s="2"/>
      <c r="E175" s="2"/>
      <c r="F175" s="2"/>
      <c r="G175" s="187"/>
      <c r="H175" s="187"/>
    </row>
    <row r="176" spans="1:8" customFormat="1" x14ac:dyDescent="0.3">
      <c r="A176" s="2"/>
      <c r="B176" s="2"/>
      <c r="C176" s="2"/>
      <c r="D176" s="2"/>
      <c r="E176" s="2"/>
      <c r="F176" s="2"/>
      <c r="G176" s="187"/>
      <c r="H176" s="187"/>
    </row>
    <row r="177" spans="1:8" customFormat="1" x14ac:dyDescent="0.3">
      <c r="A177" s="2"/>
      <c r="B177" s="2"/>
      <c r="C177" s="2"/>
      <c r="D177" s="2"/>
      <c r="E177" s="2"/>
      <c r="F177" s="2"/>
      <c r="G177" s="187"/>
      <c r="H177" s="187"/>
    </row>
    <row r="178" spans="1:8" customFormat="1" x14ac:dyDescent="0.3">
      <c r="A178" s="2"/>
      <c r="B178" s="2"/>
      <c r="C178" s="2"/>
      <c r="D178" s="2"/>
      <c r="E178" s="2"/>
      <c r="F178" s="2"/>
      <c r="G178" s="187"/>
      <c r="H178" s="187"/>
    </row>
    <row r="179" spans="1:8" customFormat="1" x14ac:dyDescent="0.3">
      <c r="A179" s="2"/>
      <c r="B179" s="2"/>
      <c r="C179" s="2"/>
      <c r="D179" s="2"/>
      <c r="E179" s="2"/>
      <c r="F179" s="2"/>
      <c r="G179" s="187"/>
      <c r="H179" s="187"/>
    </row>
    <row r="180" spans="1:8" customFormat="1" x14ac:dyDescent="0.3">
      <c r="A180" s="2"/>
      <c r="B180" s="2"/>
      <c r="C180" s="2"/>
      <c r="D180" s="2"/>
      <c r="E180" s="2"/>
      <c r="F180" s="2"/>
      <c r="G180" s="187"/>
      <c r="H180" s="187"/>
    </row>
    <row r="181" spans="1:8" customFormat="1" x14ac:dyDescent="0.3">
      <c r="A181" s="2"/>
      <c r="B181" s="2"/>
      <c r="C181" s="2"/>
      <c r="D181" s="2"/>
      <c r="E181" s="2"/>
      <c r="F181" s="2"/>
      <c r="G181" s="187"/>
      <c r="H181" s="187"/>
    </row>
    <row r="182" spans="1:8" customFormat="1" x14ac:dyDescent="0.3">
      <c r="A182" s="2"/>
      <c r="B182" s="2"/>
      <c r="C182" s="2"/>
      <c r="D182" s="2"/>
      <c r="E182" s="2"/>
      <c r="F182" s="2"/>
      <c r="G182" s="187"/>
      <c r="H182" s="187"/>
    </row>
    <row r="183" spans="1:8" customFormat="1" x14ac:dyDescent="0.3">
      <c r="A183" s="2"/>
      <c r="B183" s="2"/>
      <c r="C183" s="2"/>
      <c r="D183" s="2"/>
      <c r="E183" s="2"/>
      <c r="F183" s="2"/>
      <c r="G183" s="187"/>
      <c r="H183" s="187"/>
    </row>
    <row r="184" spans="1:8" customFormat="1" x14ac:dyDescent="0.3">
      <c r="A184" s="2"/>
      <c r="B184" s="2"/>
      <c r="C184" s="2"/>
      <c r="D184" s="2"/>
      <c r="E184" s="2"/>
      <c r="F184" s="2"/>
      <c r="G184" s="187"/>
      <c r="H184" s="187"/>
    </row>
    <row r="185" spans="1:8" customFormat="1" x14ac:dyDescent="0.3">
      <c r="A185" s="2"/>
      <c r="B185" s="2"/>
      <c r="C185" s="2"/>
      <c r="D185" s="2"/>
      <c r="E185" s="2"/>
      <c r="F185" s="2"/>
      <c r="G185" s="187"/>
      <c r="H185" s="187"/>
    </row>
    <row r="186" spans="1:8" customFormat="1" x14ac:dyDescent="0.3">
      <c r="A186" s="2"/>
      <c r="B186" s="2"/>
      <c r="C186" s="2"/>
      <c r="D186" s="2"/>
      <c r="E186" s="2"/>
      <c r="F186" s="2"/>
      <c r="G186" s="187"/>
      <c r="H186" s="187"/>
    </row>
    <row r="187" spans="1:8" customFormat="1" x14ac:dyDescent="0.3">
      <c r="A187" s="2"/>
      <c r="B187" s="2"/>
      <c r="C187" s="2"/>
      <c r="D187" s="2"/>
      <c r="E187" s="2"/>
      <c r="F187" s="2"/>
      <c r="G187" s="187"/>
      <c r="H187" s="187"/>
    </row>
    <row r="188" spans="1:8" customFormat="1" x14ac:dyDescent="0.3">
      <c r="A188" s="2"/>
      <c r="B188" s="2"/>
      <c r="C188" s="2"/>
      <c r="D188" s="2"/>
      <c r="E188" s="2"/>
      <c r="F188" s="2"/>
      <c r="G188" s="187"/>
      <c r="H188" s="187"/>
    </row>
    <row r="189" spans="1:8" customFormat="1" x14ac:dyDescent="0.3">
      <c r="A189" s="2"/>
      <c r="B189" s="2"/>
      <c r="C189" s="2"/>
      <c r="D189" s="2"/>
      <c r="E189" s="2"/>
      <c r="F189" s="2"/>
      <c r="G189" s="187"/>
      <c r="H189" s="187"/>
    </row>
    <row r="190" spans="1:8" customFormat="1" x14ac:dyDescent="0.3">
      <c r="A190" s="2"/>
      <c r="B190" s="2"/>
      <c r="C190" s="2"/>
      <c r="D190" s="2"/>
      <c r="E190" s="2"/>
      <c r="F190" s="2"/>
      <c r="G190" s="187"/>
      <c r="H190" s="187"/>
    </row>
    <row r="191" spans="1:8" customFormat="1" x14ac:dyDescent="0.3">
      <c r="A191" s="2"/>
      <c r="B191" s="2"/>
      <c r="C191" s="2"/>
      <c r="D191" s="2"/>
      <c r="E191" s="2"/>
      <c r="F191" s="2"/>
      <c r="G191" s="187"/>
      <c r="H191" s="187"/>
    </row>
    <row r="192" spans="1:8" customFormat="1" x14ac:dyDescent="0.3">
      <c r="A192" s="2"/>
      <c r="B192" s="2"/>
      <c r="C192" s="2"/>
      <c r="D192" s="2"/>
      <c r="E192" s="2"/>
      <c r="F192" s="2"/>
      <c r="G192" s="187"/>
      <c r="H192" s="187"/>
    </row>
    <row r="193" spans="1:8" customFormat="1" x14ac:dyDescent="0.3">
      <c r="A193" s="2"/>
      <c r="B193" s="2"/>
      <c r="C193" s="2"/>
      <c r="D193" s="2"/>
      <c r="E193" s="2"/>
      <c r="F193" s="2"/>
      <c r="G193" s="187"/>
      <c r="H193" s="187"/>
    </row>
    <row r="194" spans="1:8" customFormat="1" x14ac:dyDescent="0.3">
      <c r="A194" s="2"/>
      <c r="B194" s="2"/>
      <c r="C194" s="2"/>
      <c r="D194" s="2"/>
      <c r="E194" s="2"/>
      <c r="F194" s="2"/>
      <c r="G194" s="187"/>
      <c r="H194" s="187"/>
    </row>
    <row r="195" spans="1:8" customFormat="1" x14ac:dyDescent="0.3">
      <c r="A195" s="2"/>
      <c r="B195" s="2"/>
      <c r="C195" s="2"/>
      <c r="D195" s="2"/>
      <c r="E195" s="2"/>
      <c r="F195" s="2"/>
      <c r="G195" s="187"/>
      <c r="H195" s="187"/>
    </row>
    <row r="196" spans="1:8" customFormat="1" x14ac:dyDescent="0.3">
      <c r="A196" s="2"/>
      <c r="B196" s="2"/>
      <c r="C196" s="2"/>
      <c r="D196" s="2"/>
      <c r="E196" s="2"/>
      <c r="F196" s="2"/>
      <c r="G196" s="187"/>
      <c r="H196" s="187"/>
    </row>
    <row r="197" spans="1:8" customFormat="1" x14ac:dyDescent="0.3">
      <c r="A197" s="2"/>
      <c r="B197" s="2"/>
      <c r="C197" s="2"/>
      <c r="D197" s="2"/>
      <c r="E197" s="2"/>
      <c r="F197" s="2"/>
      <c r="G197" s="187"/>
      <c r="H197" s="187"/>
    </row>
    <row r="198" spans="1:8" customFormat="1" x14ac:dyDescent="0.3">
      <c r="A198" s="2"/>
      <c r="B198" s="2"/>
      <c r="C198" s="2"/>
      <c r="D198" s="2"/>
      <c r="E198" s="2"/>
      <c r="F198" s="2"/>
      <c r="G198" s="187"/>
      <c r="H198" s="187"/>
    </row>
    <row r="199" spans="1:8" customFormat="1" x14ac:dyDescent="0.3">
      <c r="A199" s="2"/>
      <c r="B199" s="2"/>
      <c r="C199" s="2"/>
      <c r="D199" s="2"/>
      <c r="E199" s="2"/>
      <c r="F199" s="2"/>
      <c r="G199" s="187"/>
      <c r="H199" s="187"/>
    </row>
    <row r="200" spans="1:8" customFormat="1" x14ac:dyDescent="0.3">
      <c r="A200" s="2"/>
      <c r="B200" s="2"/>
      <c r="C200" s="2"/>
      <c r="D200" s="2"/>
      <c r="E200" s="2"/>
      <c r="F200" s="2"/>
      <c r="G200" s="187"/>
      <c r="H200" s="187"/>
    </row>
    <row r="201" spans="1:8" customFormat="1" x14ac:dyDescent="0.3">
      <c r="A201" s="2"/>
      <c r="B201" s="2"/>
      <c r="C201" s="2"/>
      <c r="D201" s="2"/>
      <c r="E201" s="2"/>
      <c r="F201" s="2"/>
      <c r="G201" s="187"/>
      <c r="H201" s="18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D56-521D-4C76-B7F5-34811632AFBA}">
  <sheetPr>
    <tabColor theme="8"/>
  </sheetPr>
  <dimension ref="B1:F22"/>
  <sheetViews>
    <sheetView zoomScale="160" zoomScaleNormal="160" workbookViewId="0">
      <selection activeCell="H13" sqref="H13"/>
    </sheetView>
  </sheetViews>
  <sheetFormatPr defaultRowHeight="13.8" x14ac:dyDescent="0.25"/>
  <cols>
    <col min="1" max="1" width="8.88671875" style="2"/>
    <col min="2" max="2" width="18" style="2" bestFit="1" customWidth="1"/>
    <col min="3" max="3" width="16.5546875" style="2" bestFit="1" customWidth="1"/>
    <col min="4" max="4" width="16.21875" style="2" bestFit="1" customWidth="1"/>
    <col min="5" max="5" width="8.88671875" style="2"/>
    <col min="6" max="6" width="14.109375" style="2" bestFit="1" customWidth="1"/>
    <col min="7" max="8" width="8.88671875" style="2"/>
    <col min="9" max="9" width="16.33203125" style="2" bestFit="1" customWidth="1"/>
    <col min="10" max="10" width="23.33203125" style="2" bestFit="1" customWidth="1"/>
    <col min="11" max="16384" width="8.88671875" style="2"/>
  </cols>
  <sheetData>
    <row r="1" spans="2:6" x14ac:dyDescent="0.25">
      <c r="B1" s="544" t="s">
        <v>547</v>
      </c>
      <c r="C1" s="544"/>
    </row>
    <row r="3" spans="2:6" x14ac:dyDescent="0.25">
      <c r="B3" s="416" t="s">
        <v>354</v>
      </c>
      <c r="C3" s="417" t="s">
        <v>245</v>
      </c>
    </row>
    <row r="4" spans="2:6" x14ac:dyDescent="0.25">
      <c r="B4" s="418" t="s">
        <v>243</v>
      </c>
      <c r="C4" s="419">
        <v>19</v>
      </c>
    </row>
    <row r="5" spans="2:6" x14ac:dyDescent="0.25">
      <c r="B5" s="418" t="s">
        <v>244</v>
      </c>
      <c r="C5" s="419">
        <v>91</v>
      </c>
    </row>
    <row r="7" spans="2:6" x14ac:dyDescent="0.25">
      <c r="B7" s="543" t="s">
        <v>548</v>
      </c>
      <c r="C7" s="543"/>
      <c r="D7" s="27"/>
      <c r="E7" s="27"/>
      <c r="F7" s="27"/>
    </row>
    <row r="8" spans="2:6" x14ac:dyDescent="0.25">
      <c r="B8" s="27"/>
      <c r="C8" s="27"/>
      <c r="D8" s="27"/>
      <c r="E8" s="27"/>
      <c r="F8" s="27"/>
    </row>
    <row r="9" spans="2:6" x14ac:dyDescent="0.25">
      <c r="B9" s="420" t="s">
        <v>540</v>
      </c>
      <c r="C9" s="420" t="s">
        <v>541</v>
      </c>
      <c r="D9" s="27"/>
      <c r="E9" s="27"/>
      <c r="F9" s="27"/>
    </row>
    <row r="10" spans="2:6" x14ac:dyDescent="0.25">
      <c r="B10" s="41">
        <f>Current!L15</f>
        <v>1494552.5333333332</v>
      </c>
      <c r="C10" s="41">
        <f>Current!Y15</f>
        <v>7168374</v>
      </c>
      <c r="D10" s="27"/>
      <c r="E10" s="27"/>
      <c r="F10" s="27"/>
    </row>
    <row r="11" spans="2:6" ht="14.4" thickBot="1" x14ac:dyDescent="0.3">
      <c r="B11" s="29"/>
      <c r="C11" s="29"/>
      <c r="D11" s="27"/>
      <c r="E11" s="27"/>
      <c r="F11" s="27"/>
    </row>
    <row r="12" spans="2:6" x14ac:dyDescent="0.25">
      <c r="B12" s="420" t="s">
        <v>543</v>
      </c>
      <c r="C12" s="420" t="s">
        <v>544</v>
      </c>
      <c r="D12" s="27"/>
      <c r="E12" s="27"/>
      <c r="F12" s="423" t="s">
        <v>546</v>
      </c>
    </row>
    <row r="13" spans="2:6" ht="14.4" thickBot="1" x14ac:dyDescent="0.3">
      <c r="B13" s="41">
        <f>B10*C4</f>
        <v>28396498.133333333</v>
      </c>
      <c r="C13" s="41">
        <f>C10*C5</f>
        <v>652322034</v>
      </c>
      <c r="D13" s="27"/>
      <c r="E13" s="27"/>
      <c r="F13" s="421">
        <f>SUM(B13:C13)</f>
        <v>680718532.13333333</v>
      </c>
    </row>
    <row r="14" spans="2:6" x14ac:dyDescent="0.25">
      <c r="B14" s="27"/>
      <c r="C14" s="27"/>
      <c r="D14" s="27"/>
      <c r="E14" s="27"/>
      <c r="F14" s="27"/>
    </row>
    <row r="15" spans="2:6" x14ac:dyDescent="0.25">
      <c r="B15" s="27"/>
      <c r="C15" s="27"/>
      <c r="D15" s="27"/>
      <c r="E15" s="27"/>
      <c r="F15" s="27"/>
    </row>
    <row r="16" spans="2:6" x14ac:dyDescent="0.25">
      <c r="B16" s="543" t="s">
        <v>549</v>
      </c>
      <c r="C16" s="543"/>
      <c r="D16" s="27"/>
      <c r="E16" s="27"/>
      <c r="F16" s="27"/>
    </row>
    <row r="17" spans="2:6" x14ac:dyDescent="0.25">
      <c r="B17" s="27"/>
      <c r="C17" s="27"/>
      <c r="D17" s="27"/>
      <c r="E17" s="27"/>
      <c r="F17" s="27"/>
    </row>
    <row r="18" spans="2:6" x14ac:dyDescent="0.25">
      <c r="B18" s="420" t="s">
        <v>540</v>
      </c>
      <c r="C18" s="420" t="s">
        <v>541</v>
      </c>
      <c r="D18" s="420" t="s">
        <v>542</v>
      </c>
      <c r="E18" s="27"/>
      <c r="F18" s="27"/>
    </row>
    <row r="19" spans="2:6" x14ac:dyDescent="0.25">
      <c r="B19" s="41">
        <f>Future_Cost!H112+Future_Cost!H146</f>
        <v>1318566.9047459895</v>
      </c>
      <c r="C19" s="41">
        <f>Future_Cost!H124+Future_Cost!H158</f>
        <v>4995457.1726190466</v>
      </c>
      <c r="D19" s="422">
        <f>Future_Cost!H131</f>
        <v>158312.3976545842</v>
      </c>
      <c r="E19" s="27"/>
      <c r="F19" s="27"/>
    </row>
    <row r="20" spans="2:6" ht="14.4" thickBot="1" x14ac:dyDescent="0.3">
      <c r="B20" s="29"/>
      <c r="C20" s="29"/>
      <c r="D20" s="27"/>
      <c r="E20" s="27"/>
      <c r="F20" s="27"/>
    </row>
    <row r="21" spans="2:6" x14ac:dyDescent="0.25">
      <c r="B21" s="420" t="s">
        <v>543</v>
      </c>
      <c r="C21" s="420" t="s">
        <v>544</v>
      </c>
      <c r="D21" s="420" t="s">
        <v>545</v>
      </c>
      <c r="E21" s="27"/>
      <c r="F21" s="423" t="s">
        <v>546</v>
      </c>
    </row>
    <row r="22" spans="2:6" ht="14.4" thickBot="1" x14ac:dyDescent="0.3">
      <c r="B22" s="41">
        <f>B19*C4</f>
        <v>25052771.190173801</v>
      </c>
      <c r="C22" s="41">
        <f>C19*C5</f>
        <v>454586602.70833325</v>
      </c>
      <c r="D22" s="41">
        <f>D19*C5</f>
        <v>14406428.186567163</v>
      </c>
      <c r="E22" s="27"/>
      <c r="F22" s="421">
        <f>SUM(B22:D22)</f>
        <v>494045802.08507425</v>
      </c>
    </row>
  </sheetData>
  <mergeCells count="3">
    <mergeCell ref="B7:C7"/>
    <mergeCell ref="B16:C16"/>
    <mergeCell ref="B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313-7AB1-48BD-9C09-548F5FF04643}">
  <sheetPr>
    <tabColor rgb="FF7030A0"/>
  </sheetPr>
  <dimension ref="A1:F13"/>
  <sheetViews>
    <sheetView zoomScale="205" zoomScaleNormal="205" workbookViewId="0">
      <selection activeCell="C16" sqref="C16"/>
    </sheetView>
  </sheetViews>
  <sheetFormatPr defaultRowHeight="14.4" x14ac:dyDescent="0.3"/>
  <cols>
    <col min="1" max="1" width="44.5546875" bestFit="1" customWidth="1"/>
    <col min="3" max="3" width="12.109375" customWidth="1"/>
    <col min="4" max="4" width="18.88671875" style="37" customWidth="1"/>
    <col min="5" max="5" width="22.33203125" bestFit="1" customWidth="1"/>
  </cols>
  <sheetData>
    <row r="1" spans="1:6" x14ac:dyDescent="0.3">
      <c r="A1" t="s">
        <v>572</v>
      </c>
      <c r="B1" t="s">
        <v>573</v>
      </c>
      <c r="C1" t="s">
        <v>574</v>
      </c>
      <c r="D1" s="37" t="s">
        <v>571</v>
      </c>
      <c r="E1" s="2" t="s">
        <v>575</v>
      </c>
      <c r="F1" s="2"/>
    </row>
    <row r="2" spans="1:6" x14ac:dyDescent="0.3">
      <c r="A2" t="s">
        <v>37</v>
      </c>
      <c r="B2" t="s">
        <v>556</v>
      </c>
      <c r="C2" t="s">
        <v>243</v>
      </c>
      <c r="D2" s="37" t="s">
        <v>570</v>
      </c>
      <c r="E2" s="2" t="s">
        <v>558</v>
      </c>
      <c r="F2" s="2"/>
    </row>
    <row r="3" spans="1:6" x14ac:dyDescent="0.3">
      <c r="A3" t="s">
        <v>35</v>
      </c>
      <c r="B3" t="s">
        <v>557</v>
      </c>
      <c r="C3" t="s">
        <v>244</v>
      </c>
      <c r="D3" s="37" t="s">
        <v>7</v>
      </c>
      <c r="E3" s="2" t="s">
        <v>559</v>
      </c>
      <c r="F3" s="2"/>
    </row>
    <row r="4" spans="1:6" x14ac:dyDescent="0.3">
      <c r="A4" t="s">
        <v>34</v>
      </c>
      <c r="D4" s="37" t="s">
        <v>55</v>
      </c>
      <c r="E4" s="2" t="s">
        <v>560</v>
      </c>
    </row>
    <row r="5" spans="1:6" x14ac:dyDescent="0.3">
      <c r="A5" t="s">
        <v>57</v>
      </c>
      <c r="D5" s="37" t="s">
        <v>6</v>
      </c>
      <c r="E5" s="2" t="s">
        <v>561</v>
      </c>
    </row>
    <row r="6" spans="1:6" x14ac:dyDescent="0.3">
      <c r="A6" t="s">
        <v>38</v>
      </c>
      <c r="E6" s="2" t="s">
        <v>562</v>
      </c>
    </row>
    <row r="7" spans="1:6" x14ac:dyDescent="0.3">
      <c r="A7" t="s">
        <v>58</v>
      </c>
      <c r="E7" s="2" t="s">
        <v>563</v>
      </c>
    </row>
    <row r="8" spans="1:6" x14ac:dyDescent="0.3">
      <c r="A8" t="s">
        <v>39</v>
      </c>
      <c r="E8" s="2" t="s">
        <v>564</v>
      </c>
    </row>
    <row r="9" spans="1:6" x14ac:dyDescent="0.3">
      <c r="E9" s="2" t="s">
        <v>565</v>
      </c>
    </row>
    <row r="10" spans="1:6" x14ac:dyDescent="0.3">
      <c r="E10" s="2" t="s">
        <v>566</v>
      </c>
    </row>
    <row r="11" spans="1:6" x14ac:dyDescent="0.3">
      <c r="E11" s="2" t="s">
        <v>567</v>
      </c>
    </row>
    <row r="12" spans="1:6" x14ac:dyDescent="0.3">
      <c r="E12" s="2" t="s">
        <v>568</v>
      </c>
    </row>
    <row r="13" spans="1:6" x14ac:dyDescent="0.3">
      <c r="E13" s="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  <vt:lpstr>Validation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2024-03-30T19:52:51Z</dcterms:modified>
</cp:coreProperties>
</file>